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tables/table8.xml" ContentType="application/vnd.openxmlformats-officedocument.spreadsheetml.table+xml"/>
  <Override PartName="/xl/comments3.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080" windowWidth="19320" windowHeight="11340" tabRatio="857" firstSheet="1" activeTab="1"/>
  </bookViews>
  <sheets>
    <sheet name="S.ONS 2013Q3" sheetId="130" state="hidden" r:id="rId1"/>
    <sheet name="NOTES" sheetId="112" r:id="rId2"/>
    <sheet name="ONS COLLATION" sheetId="6" r:id="rId3"/>
    <sheet name="ONS 2013 Q2" sheetId="128" state="hidden" r:id="rId4"/>
    <sheet name="ONS 2013-Q1" sheetId="123" state="hidden" r:id="rId5"/>
    <sheet name="ONS 2012-Q4" sheetId="91" state="hidden" r:id="rId6"/>
    <sheet name="ONS 2013 Q3" sheetId="131" state="hidden" r:id="rId7"/>
    <sheet name="ONS 2013 Q4" sheetId="133" state="hidden" r:id="rId8"/>
    <sheet name="S.ONS 2013Q4" sheetId="134" state="hidden" r:id="rId9"/>
    <sheet name="ONS RECLASSIFICATIONS" sheetId="60" r:id="rId10"/>
    <sheet name="ONS 2009-Q2" sheetId="2" state="hidden" r:id="rId11"/>
    <sheet name="S.ONS 2012-Q2" sheetId="56" state="hidden" r:id="rId12"/>
    <sheet name="ONS 2012-Q2" sheetId="57" state="hidden" r:id="rId13"/>
    <sheet name="S.ONS 2013-Q1" sheetId="122" state="hidden" r:id="rId14"/>
    <sheet name="S.ONS 2013 Q2" sheetId="127" state="hidden" r:id="rId15"/>
    <sheet name="ONS 2012-Q3" sheetId="84" state="hidden" r:id="rId16"/>
    <sheet name="S.ONS 2012-Q3" sheetId="83" state="hidden" r:id="rId17"/>
    <sheet name="ONS 2012-Q1" sheetId="48" state="hidden" r:id="rId18"/>
    <sheet name="ONS 2009-Q4" sheetId="3" state="hidden" r:id="rId19"/>
    <sheet name="ONS 2010-Q2" sheetId="4" state="hidden" r:id="rId20"/>
    <sheet name="ONS 2010-Q3" sheetId="5" state="hidden" r:id="rId21"/>
    <sheet name="ONS 2010-Q4" sheetId="7" state="hidden" r:id="rId22"/>
    <sheet name="ONS 2011-Q1" sheetId="20" state="hidden" r:id="rId23"/>
    <sheet name="ONS 2011-Q2" sheetId="24" state="hidden" r:id="rId24"/>
    <sheet name="ONS 2011-Q3" sheetId="28" state="hidden" r:id="rId25"/>
    <sheet name="S.ONS 2009-Q2" sheetId="9" state="hidden" r:id="rId26"/>
    <sheet name="S.ONS 2009-Q4" sheetId="10" state="hidden" r:id="rId27"/>
    <sheet name="S. ONS Q1-2 2010" sheetId="11" state="hidden" r:id="rId28"/>
    <sheet name="S. ONS Q2-3 2010" sheetId="12" state="hidden" r:id="rId29"/>
    <sheet name="S. ONS Q3-4 2010" sheetId="13" state="hidden" r:id="rId30"/>
    <sheet name="S. ONS Q4 2010-Q1 2011" sheetId="19" state="hidden" r:id="rId31"/>
    <sheet name="S. ONS Q2-1 2011" sheetId="23" state="hidden" r:id="rId32"/>
    <sheet name="S. ONS Q3-2 2011" sheetId="27" state="hidden" r:id="rId33"/>
    <sheet name="S. ONS Q4 2011-Q1 2012" sheetId="49" state="hidden" r:id="rId34"/>
    <sheet name="ONS 2011-Q4" sheetId="36" state="hidden" r:id="rId35"/>
    <sheet name="S. ONS Q4-3 2011" sheetId="35" state="hidden" r:id="rId36"/>
    <sheet name="S.ONS Q3 2012 - Q4 2012" sheetId="90" state="hidden" r:id="rId37"/>
  </sheets>
  <externalReferences>
    <externalReference r:id="rId38"/>
  </externalReferences>
  <definedNames>
    <definedName name="_xlnm._FilterDatabase" localSheetId="30" hidden="1">'S. ONS Q4 2010-Q1 2011'!$B$7:$H$7</definedName>
    <definedName name="Last_update_of_data">#REF!</definedName>
    <definedName name="LatestQEnd">#REF!</definedName>
    <definedName name="LatestQuarter">#REF!</definedName>
    <definedName name="NumberOfPeriods">#REF!</definedName>
    <definedName name="Pivot_Raw_WHNWH">#REF!</definedName>
    <definedName name="Pivot_RawTotals">#REF!</definedName>
    <definedName name="PreviousQuarter">#REF!</definedName>
    <definedName name="_xlnm.Print_Area" localSheetId="6">'ONS 2013 Q3'!$A$1:$J$114</definedName>
    <definedName name="_xlnm.Print_Area" localSheetId="27">'S. ONS Q1-2 2010'!$B$1:$H$198</definedName>
    <definedName name="_xlnm.Print_Area" localSheetId="28">'S. ONS Q2-3 2010'!$B$1:$H$193</definedName>
    <definedName name="_xlnm.Print_Area" localSheetId="0">'S.ONS 2013Q3'!$A$1:$H$182</definedName>
    <definedName name="_xlnm.Print_Titles" localSheetId="3">'ONS 2013 Q2'!$1:$5</definedName>
    <definedName name="_xlnm.Print_Titles" localSheetId="6">'ONS 2013 Q3'!$1:$5</definedName>
    <definedName name="_xlnm.Print_Titles" localSheetId="14">'S.ONS 2013 Q2'!$1:$5</definedName>
    <definedName name="_xlnm.Print_Titles" localSheetId="0">'S.ONS 2013Q3'!$1:$5</definedName>
  </definedNames>
  <calcPr calcId="145621"/>
</workbook>
</file>

<file path=xl/calcChain.xml><?xml version="1.0" encoding="utf-8"?>
<calcChain xmlns="http://schemas.openxmlformats.org/spreadsheetml/2006/main">
  <c r="C231" i="60" l="1"/>
  <c r="C230" i="60"/>
  <c r="C229" i="60"/>
  <c r="C228" i="60"/>
  <c r="C10" i="133" l="1"/>
  <c r="C7" i="133"/>
  <c r="C8" i="133"/>
  <c r="C9" i="133"/>
  <c r="C11" i="133"/>
  <c r="C12" i="133"/>
  <c r="C13" i="133"/>
  <c r="C14" i="133"/>
  <c r="C15" i="133"/>
  <c r="C16" i="133"/>
  <c r="C17" i="133"/>
  <c r="C18" i="133"/>
  <c r="C19" i="133"/>
  <c r="C20" i="133"/>
  <c r="C21" i="133"/>
  <c r="C22" i="133"/>
  <c r="C23" i="133"/>
  <c r="C24" i="133"/>
  <c r="C25" i="133"/>
  <c r="C26" i="133"/>
  <c r="C27" i="133"/>
  <c r="C28" i="133"/>
  <c r="C29" i="133"/>
  <c r="C30" i="133"/>
  <c r="C31" i="133"/>
  <c r="C32" i="133"/>
  <c r="C33" i="133"/>
  <c r="C34" i="133"/>
  <c r="C35" i="133"/>
  <c r="C36" i="133"/>
  <c r="C37" i="133"/>
  <c r="C38" i="133"/>
  <c r="C39" i="133"/>
  <c r="C40" i="133"/>
  <c r="C41" i="133"/>
  <c r="C42" i="133"/>
  <c r="C43" i="133"/>
  <c r="C44" i="133"/>
  <c r="C45" i="133"/>
  <c r="C46" i="133"/>
  <c r="C47" i="133"/>
  <c r="C48" i="133"/>
  <c r="C49" i="133"/>
  <c r="C50" i="133"/>
  <c r="C51" i="133"/>
  <c r="C52" i="133"/>
  <c r="C53" i="133"/>
  <c r="C54" i="133"/>
  <c r="C55" i="133"/>
  <c r="C56" i="133"/>
  <c r="C57" i="133"/>
  <c r="C58" i="133"/>
  <c r="C59" i="133"/>
  <c r="C60" i="133"/>
  <c r="C61" i="133"/>
  <c r="C62" i="133"/>
  <c r="C63" i="133"/>
  <c r="C64" i="133"/>
  <c r="C65" i="133"/>
  <c r="C66" i="133"/>
  <c r="C67" i="133"/>
  <c r="C68" i="133"/>
  <c r="C69" i="133"/>
  <c r="C70" i="133"/>
  <c r="C71" i="133"/>
  <c r="C72" i="133"/>
  <c r="C73" i="133"/>
  <c r="C74" i="133"/>
  <c r="C75" i="133"/>
  <c r="C76" i="133"/>
  <c r="C77" i="133"/>
  <c r="C78" i="133"/>
  <c r="C79" i="133"/>
  <c r="C80" i="133"/>
  <c r="C81" i="133"/>
  <c r="C82" i="133"/>
  <c r="C83" i="133"/>
  <c r="C84" i="133"/>
  <c r="C85" i="133"/>
  <c r="C86" i="133"/>
  <c r="C87" i="133"/>
  <c r="C88" i="133"/>
  <c r="C89" i="133"/>
  <c r="C90" i="133"/>
  <c r="C91" i="133"/>
  <c r="C92" i="133"/>
  <c r="C93" i="133"/>
  <c r="C94" i="133"/>
  <c r="C95" i="133"/>
  <c r="C96" i="133"/>
  <c r="C97" i="133"/>
  <c r="C98" i="133"/>
  <c r="C99" i="133"/>
  <c r="C100" i="133"/>
  <c r="C101" i="133"/>
  <c r="C102" i="133"/>
  <c r="C103" i="133"/>
  <c r="C104" i="133"/>
  <c r="C105" i="133"/>
  <c r="C106" i="133"/>
  <c r="C107" i="133"/>
  <c r="C108" i="133"/>
  <c r="C109" i="133"/>
  <c r="C6" i="133"/>
  <c r="AN58" i="6" l="1"/>
  <c r="AN78" i="6"/>
  <c r="AN59" i="6"/>
  <c r="AN60" i="6"/>
  <c r="AN125" i="6"/>
  <c r="AN61" i="6"/>
  <c r="AN153" i="6"/>
  <c r="AN89" i="6"/>
  <c r="AM61" i="6"/>
  <c r="AM89" i="6"/>
  <c r="AM125" i="6"/>
  <c r="AM153" i="6"/>
  <c r="AM58" i="6"/>
  <c r="AM78" i="6"/>
  <c r="AM59" i="6"/>
  <c r="AM60" i="6"/>
  <c r="BI58" i="6"/>
  <c r="BI59" i="6"/>
  <c r="BI60" i="6"/>
  <c r="BI61" i="6"/>
  <c r="BI78" i="6"/>
  <c r="BI89" i="6"/>
  <c r="BI125" i="6"/>
  <c r="BI153" i="6"/>
  <c r="BG58" i="6" l="1"/>
  <c r="BH58" i="6"/>
  <c r="BG59" i="6"/>
  <c r="BH59" i="6"/>
  <c r="BG60" i="6"/>
  <c r="BH60" i="6"/>
  <c r="BG61" i="6"/>
  <c r="BH61" i="6"/>
  <c r="BG78" i="6"/>
  <c r="BH78" i="6"/>
  <c r="BG89" i="6"/>
  <c r="BH89" i="6"/>
  <c r="BG125" i="6"/>
  <c r="BH125" i="6"/>
  <c r="BG153" i="6"/>
  <c r="BH153" i="6"/>
  <c r="AL61" i="6" l="1"/>
  <c r="AL153" i="6"/>
  <c r="AK61" i="6"/>
  <c r="AO61" i="6" s="1"/>
  <c r="AK153" i="6"/>
  <c r="AO153" i="6" s="1"/>
  <c r="C6" i="131"/>
  <c r="C7" i="131"/>
  <c r="C8" i="131"/>
  <c r="C9" i="131"/>
  <c r="C10" i="131"/>
  <c r="C11" i="131"/>
  <c r="C12" i="131"/>
  <c r="C13" i="131"/>
  <c r="C14" i="131"/>
  <c r="C15" i="131"/>
  <c r="AL60" i="6" s="1"/>
  <c r="C16" i="131"/>
  <c r="C17" i="131"/>
  <c r="C18" i="131"/>
  <c r="C19" i="131"/>
  <c r="C20" i="131"/>
  <c r="C21" i="131"/>
  <c r="C22" i="131"/>
  <c r="C23" i="131"/>
  <c r="C24" i="131"/>
  <c r="C25" i="131"/>
  <c r="C26" i="131"/>
  <c r="C27" i="131"/>
  <c r="C28" i="131"/>
  <c r="C29" i="131"/>
  <c r="C30" i="131"/>
  <c r="C31" i="131"/>
  <c r="C32" i="131"/>
  <c r="C33" i="131"/>
  <c r="C34" i="131"/>
  <c r="C35" i="131"/>
  <c r="C36" i="131"/>
  <c r="C37" i="131"/>
  <c r="C38" i="131"/>
  <c r="C39" i="131"/>
  <c r="C40" i="131"/>
  <c r="C41" i="131"/>
  <c r="C42" i="131"/>
  <c r="C43" i="131"/>
  <c r="C44" i="131"/>
  <c r="C45" i="131"/>
  <c r="C46" i="131"/>
  <c r="C47" i="131"/>
  <c r="C48" i="131"/>
  <c r="C49" i="131"/>
  <c r="C50" i="131"/>
  <c r="C51" i="131"/>
  <c r="C52" i="131"/>
  <c r="C53" i="131"/>
  <c r="C54" i="131"/>
  <c r="C55" i="131"/>
  <c r="C56" i="131"/>
  <c r="C57" i="131"/>
  <c r="C58" i="131"/>
  <c r="C59" i="131"/>
  <c r="C60" i="131"/>
  <c r="C61" i="131"/>
  <c r="C62" i="131"/>
  <c r="C63" i="131"/>
  <c r="C64" i="131"/>
  <c r="C65" i="131"/>
  <c r="C66" i="131"/>
  <c r="C67" i="131"/>
  <c r="C68" i="131"/>
  <c r="C69" i="131"/>
  <c r="C70" i="131"/>
  <c r="C71" i="131"/>
  <c r="C72" i="131"/>
  <c r="C73" i="131"/>
  <c r="C74" i="131"/>
  <c r="C75" i="131"/>
  <c r="C76" i="131"/>
  <c r="C77" i="131"/>
  <c r="C78" i="131"/>
  <c r="C79" i="131"/>
  <c r="C80" i="131"/>
  <c r="C81" i="131"/>
  <c r="C82" i="131"/>
  <c r="C83" i="131"/>
  <c r="C84" i="131"/>
  <c r="C85" i="131"/>
  <c r="C86" i="131"/>
  <c r="C87" i="131"/>
  <c r="C88" i="131"/>
  <c r="C89" i="131"/>
  <c r="C90" i="131"/>
  <c r="C91" i="131"/>
  <c r="C92" i="131"/>
  <c r="C93" i="131"/>
  <c r="C94" i="131"/>
  <c r="C95" i="131"/>
  <c r="C96" i="131"/>
  <c r="C97" i="131"/>
  <c r="C98" i="131"/>
  <c r="C99" i="131"/>
  <c r="C100" i="131"/>
  <c r="C101" i="131"/>
  <c r="C102" i="131"/>
  <c r="C103" i="131"/>
  <c r="C104" i="131"/>
  <c r="C105" i="131"/>
  <c r="C106" i="131"/>
  <c r="C107" i="131"/>
  <c r="C108" i="131"/>
  <c r="C109" i="131"/>
  <c r="AK89" i="6" l="1"/>
  <c r="AO89" i="6" s="1"/>
  <c r="AK59" i="6"/>
  <c r="AO59" i="6" s="1"/>
  <c r="AL89" i="6"/>
  <c r="AL59" i="6"/>
  <c r="AK78" i="6"/>
  <c r="AO78" i="6" s="1"/>
  <c r="AK58" i="6"/>
  <c r="AO58" i="6" s="1"/>
  <c r="AL78" i="6"/>
  <c r="AL58" i="6"/>
  <c r="AK125" i="6"/>
  <c r="AO125" i="6" s="1"/>
  <c r="AK60" i="6"/>
  <c r="AO60" i="6" s="1"/>
  <c r="AL125" i="6"/>
  <c r="L7" i="128" l="1"/>
  <c r="L8" i="128"/>
  <c r="L9" i="128"/>
  <c r="L10" i="128"/>
  <c r="L11" i="128"/>
  <c r="L12" i="128"/>
  <c r="L13" i="128"/>
  <c r="L14" i="128"/>
  <c r="L15" i="128"/>
  <c r="L16" i="128"/>
  <c r="L17" i="128"/>
  <c r="L18" i="128"/>
  <c r="L19" i="128"/>
  <c r="L20" i="128"/>
  <c r="L21" i="128"/>
  <c r="L22" i="128"/>
  <c r="L23" i="128"/>
  <c r="L24" i="128"/>
  <c r="L25" i="128"/>
  <c r="L26" i="128"/>
  <c r="L27" i="128"/>
  <c r="L28" i="128"/>
  <c r="L29" i="128"/>
  <c r="L30" i="128"/>
  <c r="L31" i="128"/>
  <c r="L32" i="128"/>
  <c r="L33" i="128"/>
  <c r="L34" i="128"/>
  <c r="L35" i="128"/>
  <c r="L36" i="128"/>
  <c r="L37" i="128"/>
  <c r="L38" i="128"/>
  <c r="L39" i="128"/>
  <c r="L40" i="128"/>
  <c r="L41" i="128"/>
  <c r="L42" i="128"/>
  <c r="L43" i="128"/>
  <c r="L44" i="128"/>
  <c r="L45" i="128"/>
  <c r="L46" i="128"/>
  <c r="L47" i="128"/>
  <c r="L48" i="128"/>
  <c r="L49" i="128"/>
  <c r="L50" i="128"/>
  <c r="L51" i="128"/>
  <c r="L52" i="128"/>
  <c r="L53" i="128"/>
  <c r="L54" i="128"/>
  <c r="L55" i="128"/>
  <c r="L56" i="128"/>
  <c r="L57" i="128"/>
  <c r="L58" i="128"/>
  <c r="L60" i="128"/>
  <c r="L61" i="128"/>
  <c r="L62" i="128"/>
  <c r="L63" i="128"/>
  <c r="L64" i="128"/>
  <c r="L65" i="128"/>
  <c r="L66" i="128"/>
  <c r="L67" i="128"/>
  <c r="L68" i="128"/>
  <c r="L69" i="128"/>
  <c r="L70" i="128"/>
  <c r="L71" i="128"/>
  <c r="L72" i="128"/>
  <c r="L73" i="128"/>
  <c r="L74" i="128"/>
  <c r="L75" i="128"/>
  <c r="L76" i="128"/>
  <c r="L77" i="128"/>
  <c r="L78" i="128"/>
  <c r="L79" i="128"/>
  <c r="L80" i="128"/>
  <c r="L81" i="128"/>
  <c r="L82" i="128"/>
  <c r="L83" i="128"/>
  <c r="L84" i="128"/>
  <c r="L85" i="128"/>
  <c r="L86" i="128"/>
  <c r="L87" i="128"/>
  <c r="L88" i="128"/>
  <c r="L89" i="128"/>
  <c r="L90" i="128"/>
  <c r="L91" i="128"/>
  <c r="L92" i="128"/>
  <c r="L93" i="128"/>
  <c r="L94" i="128"/>
  <c r="L95" i="128"/>
  <c r="L96" i="128"/>
  <c r="L97" i="128"/>
  <c r="L98" i="128"/>
  <c r="L99" i="128"/>
  <c r="L100" i="128"/>
  <c r="L101" i="128"/>
  <c r="L102" i="128"/>
  <c r="L103" i="128"/>
  <c r="L104" i="128"/>
  <c r="L105" i="128"/>
  <c r="L106" i="128"/>
  <c r="L107" i="128"/>
  <c r="L108" i="128"/>
  <c r="L109" i="128"/>
  <c r="L110" i="128"/>
  <c r="L111" i="128"/>
  <c r="L112" i="128"/>
  <c r="L113" i="128"/>
  <c r="L6" i="128"/>
  <c r="AJ125" i="6" l="1"/>
  <c r="AJ78" i="6"/>
  <c r="AJ60" i="6"/>
  <c r="AJ58" i="6"/>
  <c r="C113" i="128"/>
  <c r="L125" i="6"/>
  <c r="M125" i="6" s="1"/>
  <c r="O125" i="6"/>
  <c r="S125" i="6"/>
  <c r="T125" i="6"/>
  <c r="U125" i="6"/>
  <c r="V125" i="6"/>
  <c r="W125" i="6"/>
  <c r="X125" i="6"/>
  <c r="Y125" i="6"/>
  <c r="Z125" i="6"/>
  <c r="AA125" i="6"/>
  <c r="AB125" i="6"/>
  <c r="AC125" i="6"/>
  <c r="AD125" i="6"/>
  <c r="AP125" i="6"/>
  <c r="AQ125" i="6"/>
  <c r="AR125" i="6"/>
  <c r="AS125" i="6"/>
  <c r="AT125" i="6"/>
  <c r="AU125" i="6"/>
  <c r="AV125" i="6"/>
  <c r="AW125" i="6"/>
  <c r="AX125" i="6"/>
  <c r="AY125" i="6"/>
  <c r="AZ125" i="6"/>
  <c r="BA125" i="6"/>
  <c r="L78" i="6"/>
  <c r="M78" i="6" s="1"/>
  <c r="AE78" i="6"/>
  <c r="O78" i="6"/>
  <c r="S78" i="6"/>
  <c r="T78" i="6"/>
  <c r="U78" i="6"/>
  <c r="V78" i="6"/>
  <c r="W78" i="6"/>
  <c r="X78" i="6"/>
  <c r="Y78" i="6"/>
  <c r="Z78" i="6"/>
  <c r="AA78" i="6"/>
  <c r="AB78" i="6"/>
  <c r="AC78" i="6"/>
  <c r="AD78" i="6"/>
  <c r="AG78" i="6"/>
  <c r="AH78" i="6"/>
  <c r="AP78" i="6"/>
  <c r="AQ78" i="6"/>
  <c r="AR78" i="6"/>
  <c r="AS78" i="6"/>
  <c r="AT78" i="6"/>
  <c r="AU78" i="6"/>
  <c r="AV78" i="6"/>
  <c r="AW78" i="6"/>
  <c r="AX78" i="6"/>
  <c r="AY78" i="6"/>
  <c r="AZ78" i="6"/>
  <c r="BA78" i="6"/>
  <c r="BD78" i="6"/>
  <c r="L61" i="6"/>
  <c r="M61" i="6" s="1"/>
  <c r="AE61" i="6"/>
  <c r="O61" i="6"/>
  <c r="S61" i="6"/>
  <c r="T61" i="6"/>
  <c r="U61" i="6"/>
  <c r="V61" i="6"/>
  <c r="W61" i="6"/>
  <c r="X61" i="6"/>
  <c r="Y61" i="6"/>
  <c r="Z61" i="6"/>
  <c r="AA61" i="6"/>
  <c r="AB61" i="6"/>
  <c r="AC61" i="6"/>
  <c r="AD61" i="6"/>
  <c r="AG61" i="6"/>
  <c r="AH61" i="6"/>
  <c r="AP61" i="6"/>
  <c r="AQ61" i="6"/>
  <c r="AR61" i="6"/>
  <c r="AS61" i="6"/>
  <c r="AT61" i="6"/>
  <c r="AU61" i="6"/>
  <c r="AV61" i="6"/>
  <c r="AW61" i="6"/>
  <c r="AX61" i="6"/>
  <c r="AY61" i="6"/>
  <c r="AZ61" i="6"/>
  <c r="BA61" i="6"/>
  <c r="BD61" i="6"/>
  <c r="C6" i="128"/>
  <c r="C7" i="128"/>
  <c r="C8" i="128"/>
  <c r="C9" i="128"/>
  <c r="C10" i="128"/>
  <c r="C11" i="128"/>
  <c r="C12" i="128"/>
  <c r="C13" i="128"/>
  <c r="C14" i="128"/>
  <c r="C15" i="128"/>
  <c r="AJ89" i="6" s="1"/>
  <c r="C16" i="128"/>
  <c r="C17" i="128"/>
  <c r="C18" i="128"/>
  <c r="C19" i="128"/>
  <c r="C20" i="128"/>
  <c r="C21" i="128"/>
  <c r="C22" i="128"/>
  <c r="C23" i="128"/>
  <c r="C24" i="128"/>
  <c r="C25" i="128"/>
  <c r="C26" i="128"/>
  <c r="C27" i="128"/>
  <c r="C28" i="128"/>
  <c r="C29" i="128"/>
  <c r="C30" i="128"/>
  <c r="C31" i="128"/>
  <c r="C32" i="128"/>
  <c r="C33" i="128"/>
  <c r="C34" i="128"/>
  <c r="C35" i="128"/>
  <c r="C36" i="128"/>
  <c r="C37" i="128"/>
  <c r="C38" i="128"/>
  <c r="C39" i="128"/>
  <c r="C40" i="128"/>
  <c r="C41" i="128"/>
  <c r="C42" i="128"/>
  <c r="C43" i="128"/>
  <c r="C44" i="128"/>
  <c r="C45" i="128"/>
  <c r="C46" i="128"/>
  <c r="C47" i="128"/>
  <c r="C48" i="128"/>
  <c r="C49" i="128"/>
  <c r="C50" i="128"/>
  <c r="C51" i="128"/>
  <c r="C52" i="128"/>
  <c r="C53" i="128"/>
  <c r="C54" i="128"/>
  <c r="C55" i="128"/>
  <c r="C56" i="128"/>
  <c r="C57" i="128"/>
  <c r="C58" i="128"/>
  <c r="C59" i="128"/>
  <c r="C60" i="128"/>
  <c r="C61" i="128"/>
  <c r="C62" i="128"/>
  <c r="C63" i="128"/>
  <c r="C64" i="128"/>
  <c r="C65" i="128"/>
  <c r="C66" i="128"/>
  <c r="C67" i="128"/>
  <c r="C68" i="128"/>
  <c r="C69" i="128"/>
  <c r="C70" i="128"/>
  <c r="C71" i="128"/>
  <c r="C72" i="128"/>
  <c r="C73" i="128"/>
  <c r="C74" i="128"/>
  <c r="C75" i="128"/>
  <c r="C76" i="128"/>
  <c r="C77" i="128"/>
  <c r="C78" i="128"/>
  <c r="C79" i="128"/>
  <c r="C80" i="128"/>
  <c r="C81" i="128"/>
  <c r="C82" i="128"/>
  <c r="C83" i="128"/>
  <c r="C84" i="128"/>
  <c r="C85" i="128"/>
  <c r="C86" i="128"/>
  <c r="C87" i="128"/>
  <c r="C88" i="128"/>
  <c r="C89" i="128"/>
  <c r="C90" i="128"/>
  <c r="C91" i="128"/>
  <c r="C92" i="128"/>
  <c r="C93" i="128"/>
  <c r="C94" i="128"/>
  <c r="C95" i="128"/>
  <c r="C96" i="128"/>
  <c r="C97" i="128"/>
  <c r="C98" i="128"/>
  <c r="C99" i="128"/>
  <c r="C100" i="128"/>
  <c r="C101" i="128"/>
  <c r="C102" i="128"/>
  <c r="C103" i="128"/>
  <c r="C104" i="128"/>
  <c r="C105" i="128"/>
  <c r="C106" i="128"/>
  <c r="C107" i="128"/>
  <c r="C108" i="128"/>
  <c r="C109" i="128"/>
  <c r="C110" i="128"/>
  <c r="C111" i="128"/>
  <c r="C112" i="128"/>
  <c r="AJ61" i="6" l="1"/>
  <c r="AJ153" i="6"/>
  <c r="AJ59" i="6"/>
  <c r="AE125" i="6"/>
  <c r="AI125" i="6"/>
  <c r="BE125" i="6"/>
  <c r="BB125" i="6"/>
  <c r="BF125" i="6"/>
  <c r="AG125" i="6"/>
  <c r="AH125" i="6"/>
  <c r="BD125" i="6"/>
  <c r="BF78" i="6"/>
  <c r="BB78" i="6"/>
  <c r="BE78" i="6"/>
  <c r="AI78" i="6"/>
  <c r="BF61" i="6"/>
  <c r="BB61" i="6"/>
  <c r="BE61" i="6"/>
  <c r="AI61" i="6"/>
  <c r="B180" i="3" l="1"/>
  <c r="D179" i="3"/>
  <c r="D180" i="3"/>
  <c r="F179" i="3"/>
  <c r="H179" i="3"/>
  <c r="H180" i="3"/>
  <c r="J179" i="3"/>
  <c r="D179" i="5"/>
  <c r="F179" i="5"/>
  <c r="H179" i="5"/>
  <c r="X153" i="6"/>
  <c r="J179" i="5"/>
  <c r="G181" i="4"/>
  <c r="I181" i="4"/>
  <c r="K181" i="4"/>
  <c r="E179" i="7"/>
  <c r="I179" i="7"/>
  <c r="K179" i="7"/>
  <c r="C179" i="7"/>
  <c r="C181" i="24"/>
  <c r="AD153" i="6"/>
  <c r="B184" i="36"/>
  <c r="C184" i="36" s="1"/>
  <c r="BA153" i="6" s="1"/>
  <c r="C148" i="57"/>
  <c r="C187" i="2"/>
  <c r="D187" i="2"/>
  <c r="S153" i="6" s="1"/>
  <c r="F186" i="2"/>
  <c r="F187" i="2"/>
  <c r="H186" i="2"/>
  <c r="J186" i="2"/>
  <c r="J187" i="2"/>
  <c r="L186" i="2"/>
  <c r="C149" i="28"/>
  <c r="B149" i="28"/>
  <c r="C182" i="84"/>
  <c r="C183" i="84"/>
  <c r="B183" i="84"/>
  <c r="B179" i="91"/>
  <c r="C178" i="91"/>
  <c r="C179" i="91"/>
  <c r="O153" i="6"/>
  <c r="U153" i="6"/>
  <c r="V153" i="6"/>
  <c r="W153" i="6"/>
  <c r="Y153" i="6"/>
  <c r="Z153" i="6"/>
  <c r="AA153" i="6"/>
  <c r="AB153" i="6"/>
  <c r="AC153" i="6"/>
  <c r="AR153" i="6"/>
  <c r="AS153" i="6"/>
  <c r="AT153" i="6"/>
  <c r="AU153" i="6"/>
  <c r="AV153" i="6"/>
  <c r="AW153" i="6"/>
  <c r="AX153" i="6"/>
  <c r="AY153" i="6"/>
  <c r="AZ153" i="6"/>
  <c r="AQ153" i="6" l="1"/>
  <c r="T153" i="6"/>
  <c r="AP153" i="6"/>
  <c r="C179" i="123"/>
  <c r="BB153" i="6" l="1"/>
  <c r="BF153" i="6"/>
  <c r="AH153" i="6"/>
  <c r="AE153" i="6"/>
  <c r="AI153" i="6"/>
  <c r="BE153" i="6"/>
  <c r="C83" i="123" l="1"/>
  <c r="C7" i="123"/>
  <c r="C8" i="123"/>
  <c r="C9" i="123"/>
  <c r="C10" i="123"/>
  <c r="C11" i="123"/>
  <c r="C14" i="123"/>
  <c r="C15" i="123"/>
  <c r="C16" i="123"/>
  <c r="C17" i="123"/>
  <c r="C18" i="123"/>
  <c r="C19" i="123"/>
  <c r="C20" i="123"/>
  <c r="C21" i="123"/>
  <c r="C22" i="123"/>
  <c r="C23" i="123"/>
  <c r="C24" i="123"/>
  <c r="C25" i="123"/>
  <c r="C26" i="123"/>
  <c r="C29" i="123"/>
  <c r="C32" i="123"/>
  <c r="C33" i="123"/>
  <c r="C36" i="123"/>
  <c r="C39" i="123"/>
  <c r="C40" i="123"/>
  <c r="C41" i="123"/>
  <c r="C42" i="123"/>
  <c r="C45" i="123"/>
  <c r="C46" i="123"/>
  <c r="C49" i="123"/>
  <c r="C50" i="123"/>
  <c r="C51" i="123"/>
  <c r="C52" i="123"/>
  <c r="C55" i="123"/>
  <c r="C56" i="123"/>
  <c r="C57" i="123"/>
  <c r="C58" i="123"/>
  <c r="C59" i="123"/>
  <c r="C62" i="123"/>
  <c r="C65" i="123"/>
  <c r="C66" i="123"/>
  <c r="C67" i="123"/>
  <c r="C68" i="123"/>
  <c r="C69" i="123"/>
  <c r="C70" i="123"/>
  <c r="C71" i="123"/>
  <c r="C74" i="123"/>
  <c r="C77" i="123"/>
  <c r="C80" i="123"/>
  <c r="C84" i="123"/>
  <c r="C85" i="123"/>
  <c r="C88" i="123"/>
  <c r="C89" i="123"/>
  <c r="C92" i="123"/>
  <c r="C93" i="123"/>
  <c r="C96" i="123"/>
  <c r="C97" i="123"/>
  <c r="C100" i="123"/>
  <c r="C101" i="123"/>
  <c r="C102" i="123"/>
  <c r="C105" i="123"/>
  <c r="C106" i="123"/>
  <c r="C107" i="123"/>
  <c r="C108" i="123"/>
  <c r="C111" i="123"/>
  <c r="C114" i="123"/>
  <c r="C115" i="123"/>
  <c r="C116" i="123"/>
  <c r="C117" i="123"/>
  <c r="C118" i="123"/>
  <c r="C121" i="123"/>
  <c r="C124" i="123"/>
  <c r="C127" i="123"/>
  <c r="C130" i="123"/>
  <c r="C133" i="123"/>
  <c r="C136" i="123"/>
  <c r="C137" i="123"/>
  <c r="C138" i="123"/>
  <c r="C139" i="123"/>
  <c r="C140" i="123"/>
  <c r="C141" i="123"/>
  <c r="C142" i="123"/>
  <c r="C143" i="123"/>
  <c r="C144" i="123"/>
  <c r="C147" i="123"/>
  <c r="C150" i="123"/>
  <c r="C153" i="123"/>
  <c r="C156" i="123"/>
  <c r="C157" i="123"/>
  <c r="C160" i="123"/>
  <c r="C161" i="123"/>
  <c r="C162" i="123"/>
  <c r="C163" i="123"/>
  <c r="C164" i="123"/>
  <c r="C165" i="123"/>
  <c r="C166" i="123"/>
  <c r="C167" i="123"/>
  <c r="C168" i="123"/>
  <c r="C169" i="123"/>
  <c r="C170" i="123"/>
  <c r="C171" i="123"/>
  <c r="C172" i="123"/>
  <c r="C173" i="123"/>
  <c r="C174" i="123"/>
  <c r="C177" i="123"/>
  <c r="BF60" i="6" l="1"/>
  <c r="BF59" i="6"/>
  <c r="BF58" i="6"/>
  <c r="BF89" i="6"/>
  <c r="AI89" i="6"/>
  <c r="AI59" i="6"/>
  <c r="AI58" i="6"/>
  <c r="AI60" i="6"/>
  <c r="O4" i="6" l="1"/>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2" i="6"/>
  <c r="O63" i="6"/>
  <c r="O64" i="6"/>
  <c r="O65" i="6"/>
  <c r="O66" i="6"/>
  <c r="O67" i="6"/>
  <c r="O68" i="6"/>
  <c r="O69" i="6"/>
  <c r="O70" i="6"/>
  <c r="O71" i="6"/>
  <c r="O72" i="6"/>
  <c r="O73" i="6"/>
  <c r="O74" i="6"/>
  <c r="O75" i="6"/>
  <c r="O76" i="6"/>
  <c r="O77"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AP91" i="6" l="1"/>
  <c r="AP131" i="6"/>
  <c r="AP4" i="6"/>
  <c r="AP5" i="6"/>
  <c r="AP6" i="6"/>
  <c r="AP7" i="6"/>
  <c r="AP8" i="6"/>
  <c r="AP9" i="6"/>
  <c r="AP10" i="6"/>
  <c r="AP11" i="6"/>
  <c r="AP12" i="6"/>
  <c r="AP13" i="6"/>
  <c r="AP14" i="6"/>
  <c r="AP15" i="6"/>
  <c r="AP16" i="6"/>
  <c r="AP17" i="6"/>
  <c r="AP18" i="6"/>
  <c r="AP19" i="6"/>
  <c r="AP20" i="6"/>
  <c r="AP21" i="6"/>
  <c r="AP22" i="6"/>
  <c r="AP23" i="6"/>
  <c r="AP24" i="6"/>
  <c r="AP25" i="6"/>
  <c r="AP26" i="6"/>
  <c r="AP27" i="6"/>
  <c r="AP28" i="6"/>
  <c r="AP29" i="6"/>
  <c r="AP30" i="6"/>
  <c r="AP31" i="6"/>
  <c r="AP32" i="6"/>
  <c r="AP33" i="6"/>
  <c r="AP34" i="6"/>
  <c r="AP35" i="6"/>
  <c r="AP36" i="6"/>
  <c r="AP37" i="6"/>
  <c r="AP38" i="6"/>
  <c r="AP39" i="6"/>
  <c r="AP40" i="6"/>
  <c r="AP41" i="6"/>
  <c r="AP42" i="6"/>
  <c r="AP43" i="6"/>
  <c r="AP44" i="6"/>
  <c r="AP45" i="6"/>
  <c r="AP46" i="6"/>
  <c r="AP47" i="6"/>
  <c r="AP48" i="6"/>
  <c r="AP49" i="6"/>
  <c r="AP50" i="6"/>
  <c r="AP51" i="6"/>
  <c r="AP52" i="6"/>
  <c r="AP53" i="6"/>
  <c r="AP54" i="6"/>
  <c r="AP55" i="6"/>
  <c r="AP56" i="6"/>
  <c r="AP57" i="6"/>
  <c r="AP58" i="6"/>
  <c r="AP59" i="6"/>
  <c r="AP60" i="6"/>
  <c r="AP62" i="6"/>
  <c r="AP63" i="6"/>
  <c r="AP64" i="6"/>
  <c r="AP65" i="6"/>
  <c r="AP66" i="6"/>
  <c r="AP67" i="6"/>
  <c r="AP68" i="6"/>
  <c r="AP69" i="6"/>
  <c r="AP70" i="6"/>
  <c r="AP71" i="6"/>
  <c r="AP72" i="6"/>
  <c r="AP73" i="6"/>
  <c r="AP74" i="6"/>
  <c r="AP75" i="6"/>
  <c r="AP76" i="6"/>
  <c r="AP77" i="6"/>
  <c r="AP79" i="6"/>
  <c r="AP80" i="6"/>
  <c r="AP81" i="6"/>
  <c r="AP82" i="6"/>
  <c r="AP83" i="6"/>
  <c r="AP84" i="6"/>
  <c r="AP85" i="6"/>
  <c r="AP86" i="6"/>
  <c r="AP87" i="6"/>
  <c r="AP88" i="6"/>
  <c r="AP89" i="6"/>
  <c r="AP90" i="6"/>
  <c r="AP92" i="6"/>
  <c r="AP93" i="6"/>
  <c r="AP94" i="6"/>
  <c r="AP95" i="6"/>
  <c r="AP96" i="6"/>
  <c r="AP97" i="6"/>
  <c r="AP98" i="6"/>
  <c r="AP99" i="6"/>
  <c r="AP100" i="6"/>
  <c r="AP101" i="6"/>
  <c r="AP102" i="6"/>
  <c r="AP103" i="6"/>
  <c r="AP104" i="6"/>
  <c r="AP105" i="6"/>
  <c r="AP106" i="6"/>
  <c r="AP107" i="6"/>
  <c r="AP108" i="6"/>
  <c r="AP109" i="6"/>
  <c r="AP110" i="6"/>
  <c r="AP111" i="6"/>
  <c r="AP112" i="6"/>
  <c r="AP113" i="6"/>
  <c r="AP114" i="6"/>
  <c r="AP115" i="6"/>
  <c r="AP116" i="6"/>
  <c r="AP117" i="6"/>
  <c r="AP118" i="6"/>
  <c r="AP119" i="6"/>
  <c r="AP120" i="6"/>
  <c r="AP121" i="6"/>
  <c r="AP122" i="6"/>
  <c r="AP123" i="6"/>
  <c r="AP124" i="6"/>
  <c r="AP126" i="6"/>
  <c r="AP127" i="6"/>
  <c r="AP128" i="6"/>
  <c r="AP129" i="6"/>
  <c r="AP130" i="6"/>
  <c r="AP132" i="6"/>
  <c r="AP133" i="6"/>
  <c r="AP134" i="6"/>
  <c r="AP135" i="6"/>
  <c r="AP136" i="6"/>
  <c r="AP137" i="6"/>
  <c r="AP138" i="6"/>
  <c r="AP139" i="6"/>
  <c r="AP140" i="6"/>
  <c r="AP141" i="6"/>
  <c r="AP142" i="6"/>
  <c r="AP143" i="6"/>
  <c r="AP144" i="6"/>
  <c r="AP145" i="6"/>
  <c r="AP146" i="6"/>
  <c r="AP147" i="6"/>
  <c r="AP148" i="6"/>
  <c r="AP149" i="6"/>
  <c r="AP150" i="6"/>
  <c r="AP151" i="6"/>
  <c r="AP152" i="6"/>
  <c r="AQ91" i="6"/>
  <c r="AQ131" i="6"/>
  <c r="AQ7" i="6"/>
  <c r="AQ11" i="6"/>
  <c r="AQ12" i="6"/>
  <c r="AQ13" i="6"/>
  <c r="AQ14" i="6"/>
  <c r="AQ15" i="6"/>
  <c r="AQ16" i="6"/>
  <c r="AQ17" i="6"/>
  <c r="AQ18" i="6"/>
  <c r="AQ19" i="6"/>
  <c r="AQ20" i="6"/>
  <c r="AQ21" i="6"/>
  <c r="AQ22" i="6"/>
  <c r="AQ23" i="6"/>
  <c r="AQ24" i="6"/>
  <c r="AQ25" i="6"/>
  <c r="AQ26" i="6"/>
  <c r="AQ27" i="6"/>
  <c r="AQ28" i="6"/>
  <c r="AQ29" i="6"/>
  <c r="AQ30" i="6"/>
  <c r="AQ31" i="6"/>
  <c r="AQ32" i="6"/>
  <c r="AQ33"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2" i="6"/>
  <c r="AQ63" i="6"/>
  <c r="AQ64" i="6"/>
  <c r="AQ65" i="6"/>
  <c r="AQ66" i="6"/>
  <c r="AQ67" i="6"/>
  <c r="AQ68" i="6"/>
  <c r="AQ69" i="6"/>
  <c r="AQ70" i="6"/>
  <c r="AQ71" i="6"/>
  <c r="AQ72" i="6"/>
  <c r="AQ73" i="6"/>
  <c r="AQ74" i="6"/>
  <c r="AQ75" i="6"/>
  <c r="AQ76" i="6"/>
  <c r="AQ77" i="6"/>
  <c r="AQ79" i="6"/>
  <c r="AQ80" i="6"/>
  <c r="AQ81" i="6"/>
  <c r="AQ82" i="6"/>
  <c r="AQ83" i="6"/>
  <c r="AQ84" i="6"/>
  <c r="AQ85" i="6"/>
  <c r="AQ86" i="6"/>
  <c r="AQ87" i="6"/>
  <c r="AQ88" i="6"/>
  <c r="AQ89" i="6"/>
  <c r="AQ90"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6" i="6"/>
  <c r="AQ127" i="6"/>
  <c r="AQ128" i="6"/>
  <c r="AQ129" i="6"/>
  <c r="AQ130" i="6"/>
  <c r="AQ132" i="6"/>
  <c r="AQ133" i="6"/>
  <c r="AQ134" i="6"/>
  <c r="AQ135" i="6"/>
  <c r="AQ136" i="6"/>
  <c r="AQ137" i="6"/>
  <c r="AQ138" i="6"/>
  <c r="AQ139" i="6"/>
  <c r="AQ140" i="6"/>
  <c r="AQ141" i="6"/>
  <c r="AQ142" i="6"/>
  <c r="AQ143" i="6"/>
  <c r="AQ144" i="6"/>
  <c r="AQ145" i="6"/>
  <c r="AQ146" i="6"/>
  <c r="AQ147" i="6"/>
  <c r="AQ148" i="6"/>
  <c r="AQ149" i="6"/>
  <c r="AQ150" i="6"/>
  <c r="AQ151" i="6"/>
  <c r="AQ152" i="6"/>
  <c r="AR91" i="6"/>
  <c r="AR131" i="6"/>
  <c r="AR4" i="6"/>
  <c r="AR5"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8" i="6"/>
  <c r="AR59" i="6"/>
  <c r="AR60" i="6"/>
  <c r="AR62" i="6"/>
  <c r="AR63" i="6"/>
  <c r="AR64" i="6"/>
  <c r="AR65" i="6"/>
  <c r="AR66" i="6"/>
  <c r="AR67" i="6"/>
  <c r="AR68" i="6"/>
  <c r="AR69" i="6"/>
  <c r="AR70" i="6"/>
  <c r="AR71" i="6"/>
  <c r="AR72" i="6"/>
  <c r="AR73" i="6"/>
  <c r="AR74" i="6"/>
  <c r="AR75" i="6"/>
  <c r="AR76" i="6"/>
  <c r="AR77" i="6"/>
  <c r="AR79" i="6"/>
  <c r="AR80" i="6"/>
  <c r="AR81" i="6"/>
  <c r="AR82" i="6"/>
  <c r="AR83" i="6"/>
  <c r="AR84" i="6"/>
  <c r="AR85" i="6"/>
  <c r="AR86" i="6"/>
  <c r="AR87" i="6"/>
  <c r="AR88" i="6"/>
  <c r="AR89" i="6"/>
  <c r="AR90" i="6"/>
  <c r="AR92" i="6"/>
  <c r="AR93" i="6"/>
  <c r="AR94" i="6"/>
  <c r="AR95" i="6"/>
  <c r="AR96" i="6"/>
  <c r="AR97" i="6"/>
  <c r="AR98" i="6"/>
  <c r="AR99" i="6"/>
  <c r="AR100" i="6"/>
  <c r="AR101" i="6"/>
  <c r="AR102" i="6"/>
  <c r="AR103" i="6"/>
  <c r="AR104" i="6"/>
  <c r="AR105" i="6"/>
  <c r="AR106" i="6"/>
  <c r="AR107" i="6"/>
  <c r="AR108" i="6"/>
  <c r="AR109" i="6"/>
  <c r="AR110" i="6"/>
  <c r="AR111" i="6"/>
  <c r="AR112" i="6"/>
  <c r="AR113" i="6"/>
  <c r="AR114" i="6"/>
  <c r="AR115" i="6"/>
  <c r="AR116" i="6"/>
  <c r="AR117" i="6"/>
  <c r="AR118" i="6"/>
  <c r="AR119" i="6"/>
  <c r="AR120" i="6"/>
  <c r="AR121" i="6"/>
  <c r="AR122" i="6"/>
  <c r="AR123" i="6"/>
  <c r="AR124" i="6"/>
  <c r="AR126" i="6"/>
  <c r="AR127" i="6"/>
  <c r="AR128" i="6"/>
  <c r="AR129" i="6"/>
  <c r="AR130" i="6"/>
  <c r="AR132" i="6"/>
  <c r="AR133" i="6"/>
  <c r="AR134" i="6"/>
  <c r="AR135" i="6"/>
  <c r="AR136" i="6"/>
  <c r="AR137" i="6"/>
  <c r="AR138" i="6"/>
  <c r="AR139" i="6"/>
  <c r="AR140" i="6"/>
  <c r="AR141" i="6"/>
  <c r="AR142" i="6"/>
  <c r="AR143" i="6"/>
  <c r="AR144" i="6"/>
  <c r="AR145" i="6"/>
  <c r="AR146" i="6"/>
  <c r="AR147" i="6"/>
  <c r="AR148" i="6"/>
  <c r="AR149" i="6"/>
  <c r="AR150" i="6"/>
  <c r="AR151" i="6"/>
  <c r="AR152" i="6"/>
  <c r="AS91" i="6"/>
  <c r="AS131" i="6"/>
  <c r="AS4" i="6"/>
  <c r="AS5" i="6"/>
  <c r="AS6" i="6"/>
  <c r="AS7" i="6"/>
  <c r="AS8" i="6"/>
  <c r="AS9" i="6"/>
  <c r="AS10" i="6"/>
  <c r="AS11" i="6"/>
  <c r="AS12" i="6"/>
  <c r="AS13" i="6"/>
  <c r="AS14" i="6"/>
  <c r="AS15" i="6"/>
  <c r="AS16" i="6"/>
  <c r="AS17" i="6"/>
  <c r="AS18" i="6"/>
  <c r="AS19" i="6"/>
  <c r="AS20" i="6"/>
  <c r="AS21" i="6"/>
  <c r="AS22" i="6"/>
  <c r="AS23" i="6"/>
  <c r="AS24" i="6"/>
  <c r="AS25" i="6"/>
  <c r="AS26" i="6"/>
  <c r="AS27" i="6"/>
  <c r="AS28" i="6"/>
  <c r="AS29" i="6"/>
  <c r="AS30" i="6"/>
  <c r="AS31" i="6"/>
  <c r="AS32" i="6"/>
  <c r="AS33"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2" i="6"/>
  <c r="AS63" i="6"/>
  <c r="AS64" i="6"/>
  <c r="AS65" i="6"/>
  <c r="AS66" i="6"/>
  <c r="AS67" i="6"/>
  <c r="AS68" i="6"/>
  <c r="AS69" i="6"/>
  <c r="AS70" i="6"/>
  <c r="AS71" i="6"/>
  <c r="AS72" i="6"/>
  <c r="AS73" i="6"/>
  <c r="AS74" i="6"/>
  <c r="AS75" i="6"/>
  <c r="AS76" i="6"/>
  <c r="AS77" i="6"/>
  <c r="AS79" i="6"/>
  <c r="AS80" i="6"/>
  <c r="AS81" i="6"/>
  <c r="AS82" i="6"/>
  <c r="AS83" i="6"/>
  <c r="AS84" i="6"/>
  <c r="AS85" i="6"/>
  <c r="AS86" i="6"/>
  <c r="AS87" i="6"/>
  <c r="AS88" i="6"/>
  <c r="AS89" i="6"/>
  <c r="AS90"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6" i="6"/>
  <c r="AS127" i="6"/>
  <c r="AS128" i="6"/>
  <c r="AS129" i="6"/>
  <c r="AS130" i="6"/>
  <c r="AS132" i="6"/>
  <c r="AS133" i="6"/>
  <c r="AS134" i="6"/>
  <c r="AS135" i="6"/>
  <c r="AS136" i="6"/>
  <c r="AS137" i="6"/>
  <c r="AS138" i="6"/>
  <c r="AS139" i="6"/>
  <c r="AS140" i="6"/>
  <c r="AS141" i="6"/>
  <c r="AS142" i="6"/>
  <c r="AS143" i="6"/>
  <c r="AS144" i="6"/>
  <c r="AS145" i="6"/>
  <c r="AS146" i="6"/>
  <c r="AS147" i="6"/>
  <c r="AS148" i="6"/>
  <c r="AS149" i="6"/>
  <c r="AS150" i="6"/>
  <c r="AS151" i="6"/>
  <c r="AS152" i="6"/>
  <c r="AT91" i="6"/>
  <c r="AT131" i="6"/>
  <c r="AT4" i="6"/>
  <c r="AT5" i="6"/>
  <c r="AT6" i="6"/>
  <c r="AT7" i="6"/>
  <c r="AT8" i="6"/>
  <c r="AT9" i="6"/>
  <c r="AT10" i="6"/>
  <c r="AT11" i="6"/>
  <c r="AT12" i="6"/>
  <c r="AT13" i="6"/>
  <c r="AT14" i="6"/>
  <c r="AT15" i="6"/>
  <c r="AT16" i="6"/>
  <c r="AT17" i="6"/>
  <c r="AT18" i="6"/>
  <c r="AT19" i="6"/>
  <c r="AT20" i="6"/>
  <c r="AT21" i="6"/>
  <c r="AT22" i="6"/>
  <c r="AT23" i="6"/>
  <c r="AT24" i="6"/>
  <c r="AT25" i="6"/>
  <c r="AT26" i="6"/>
  <c r="AT27" i="6"/>
  <c r="AT28" i="6"/>
  <c r="AT29" i="6"/>
  <c r="AT30" i="6"/>
  <c r="AT31" i="6"/>
  <c r="AT32" i="6"/>
  <c r="AT33" i="6"/>
  <c r="AT34" i="6"/>
  <c r="AT35" i="6"/>
  <c r="AT36" i="6"/>
  <c r="AT37" i="6"/>
  <c r="AT38" i="6"/>
  <c r="AT39" i="6"/>
  <c r="AT40" i="6"/>
  <c r="AT41" i="6"/>
  <c r="AT42" i="6"/>
  <c r="AT43" i="6"/>
  <c r="AT44" i="6"/>
  <c r="AT45" i="6"/>
  <c r="AT46" i="6"/>
  <c r="AT47" i="6"/>
  <c r="AT48" i="6"/>
  <c r="AT49" i="6"/>
  <c r="AT50" i="6"/>
  <c r="AT51" i="6"/>
  <c r="AT52" i="6"/>
  <c r="AT53" i="6"/>
  <c r="AT54" i="6"/>
  <c r="AT55" i="6"/>
  <c r="AT56" i="6"/>
  <c r="AT57" i="6"/>
  <c r="AT58" i="6"/>
  <c r="AT59" i="6"/>
  <c r="AT60" i="6"/>
  <c r="AT62" i="6"/>
  <c r="AT63" i="6"/>
  <c r="AT64" i="6"/>
  <c r="AT65" i="6"/>
  <c r="AT66" i="6"/>
  <c r="AT67" i="6"/>
  <c r="AT68" i="6"/>
  <c r="AT69" i="6"/>
  <c r="AT70" i="6"/>
  <c r="AT71" i="6"/>
  <c r="AT72" i="6"/>
  <c r="AT73" i="6"/>
  <c r="AT74" i="6"/>
  <c r="AT75" i="6"/>
  <c r="AT76" i="6"/>
  <c r="AT77" i="6"/>
  <c r="AT79" i="6"/>
  <c r="AT80" i="6"/>
  <c r="AT81" i="6"/>
  <c r="AT82" i="6"/>
  <c r="AT83" i="6"/>
  <c r="AT84" i="6"/>
  <c r="AT85" i="6"/>
  <c r="AT86" i="6"/>
  <c r="AT87" i="6"/>
  <c r="AT88" i="6"/>
  <c r="AT89" i="6"/>
  <c r="AT90" i="6"/>
  <c r="AT92" i="6"/>
  <c r="AT93" i="6"/>
  <c r="AT94" i="6"/>
  <c r="AT95" i="6"/>
  <c r="AT96" i="6"/>
  <c r="AT97" i="6"/>
  <c r="AT98" i="6"/>
  <c r="AT99" i="6"/>
  <c r="AT100" i="6"/>
  <c r="AT101" i="6"/>
  <c r="AT102" i="6"/>
  <c r="AT103" i="6"/>
  <c r="AT104" i="6"/>
  <c r="AT105" i="6"/>
  <c r="AT106" i="6"/>
  <c r="AT107" i="6"/>
  <c r="AT108" i="6"/>
  <c r="AT109" i="6"/>
  <c r="AT110" i="6"/>
  <c r="AT111" i="6"/>
  <c r="AT112" i="6"/>
  <c r="AT113" i="6"/>
  <c r="AT114" i="6"/>
  <c r="AT115" i="6"/>
  <c r="AT116" i="6"/>
  <c r="AT117" i="6"/>
  <c r="AT118" i="6"/>
  <c r="AT119" i="6"/>
  <c r="AT120" i="6"/>
  <c r="AT121" i="6"/>
  <c r="AT122" i="6"/>
  <c r="AT123" i="6"/>
  <c r="AT124" i="6"/>
  <c r="AT126" i="6"/>
  <c r="AT127" i="6"/>
  <c r="AT128" i="6"/>
  <c r="AT129" i="6"/>
  <c r="AT130" i="6"/>
  <c r="AT132" i="6"/>
  <c r="AT133" i="6"/>
  <c r="AT134" i="6"/>
  <c r="AT135" i="6"/>
  <c r="AT136" i="6"/>
  <c r="AT137" i="6"/>
  <c r="AT138" i="6"/>
  <c r="AT139" i="6"/>
  <c r="AT140" i="6"/>
  <c r="AT141" i="6"/>
  <c r="AT142" i="6"/>
  <c r="AT143" i="6"/>
  <c r="AT144" i="6"/>
  <c r="AT145" i="6"/>
  <c r="AT146" i="6"/>
  <c r="AT147" i="6"/>
  <c r="AT148" i="6"/>
  <c r="AT149" i="6"/>
  <c r="AT150" i="6"/>
  <c r="AT151" i="6"/>
  <c r="AT152" i="6"/>
  <c r="AU91" i="6"/>
  <c r="AU131" i="6"/>
  <c r="AU4" i="6"/>
  <c r="AU5" i="6"/>
  <c r="AU6" i="6"/>
  <c r="AU7" i="6"/>
  <c r="AU8" i="6"/>
  <c r="AU9" i="6"/>
  <c r="AU10"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2" i="6"/>
  <c r="AU63" i="6"/>
  <c r="AU64" i="6"/>
  <c r="AU65" i="6"/>
  <c r="AU66" i="6"/>
  <c r="AU67" i="6"/>
  <c r="AU68" i="6"/>
  <c r="AU69" i="6"/>
  <c r="AU70" i="6"/>
  <c r="AU71" i="6"/>
  <c r="AU72" i="6"/>
  <c r="AU73" i="6"/>
  <c r="AU74" i="6"/>
  <c r="AU75" i="6"/>
  <c r="AU76" i="6"/>
  <c r="AU77" i="6"/>
  <c r="AU79" i="6"/>
  <c r="AU80" i="6"/>
  <c r="AU81" i="6"/>
  <c r="AU82" i="6"/>
  <c r="AU83" i="6"/>
  <c r="AU84" i="6"/>
  <c r="AU85" i="6"/>
  <c r="AU86" i="6"/>
  <c r="AU87" i="6"/>
  <c r="AU88" i="6"/>
  <c r="AU89" i="6"/>
  <c r="AU90"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6" i="6"/>
  <c r="AU127" i="6"/>
  <c r="AU128" i="6"/>
  <c r="AU129" i="6"/>
  <c r="AU130" i="6"/>
  <c r="AU132" i="6"/>
  <c r="AU133" i="6"/>
  <c r="AU134" i="6"/>
  <c r="AU135" i="6"/>
  <c r="AU136" i="6"/>
  <c r="AU137" i="6"/>
  <c r="AU138" i="6"/>
  <c r="AU139" i="6"/>
  <c r="AU140" i="6"/>
  <c r="AU141" i="6"/>
  <c r="AU142" i="6"/>
  <c r="AU143" i="6"/>
  <c r="AU144" i="6"/>
  <c r="AU145" i="6"/>
  <c r="AU146" i="6"/>
  <c r="AU147" i="6"/>
  <c r="AU148" i="6"/>
  <c r="AU149" i="6"/>
  <c r="AU150" i="6"/>
  <c r="AU151" i="6"/>
  <c r="AU152" i="6"/>
  <c r="AV91" i="6"/>
  <c r="AV131" i="6"/>
  <c r="AV4" i="6"/>
  <c r="AV5" i="6"/>
  <c r="AV6" i="6"/>
  <c r="AV7" i="6"/>
  <c r="AV8" i="6"/>
  <c r="AV9" i="6"/>
  <c r="AV10" i="6"/>
  <c r="AV11" i="6"/>
  <c r="AV12" i="6"/>
  <c r="AV13" i="6"/>
  <c r="AV14" i="6"/>
  <c r="AV15" i="6"/>
  <c r="AV16" i="6"/>
  <c r="AV17" i="6"/>
  <c r="AV18" i="6"/>
  <c r="AV19" i="6"/>
  <c r="AV20" i="6"/>
  <c r="AV21" i="6"/>
  <c r="AV22" i="6"/>
  <c r="AV23" i="6"/>
  <c r="AV24" i="6"/>
  <c r="AV25" i="6"/>
  <c r="AV26" i="6"/>
  <c r="AV27" i="6"/>
  <c r="AV28" i="6"/>
  <c r="AV29" i="6"/>
  <c r="AV30" i="6"/>
  <c r="AV31" i="6"/>
  <c r="AV32" i="6"/>
  <c r="AV33" i="6"/>
  <c r="AV34" i="6"/>
  <c r="AV35" i="6"/>
  <c r="AV36" i="6"/>
  <c r="AV37" i="6"/>
  <c r="AV38" i="6"/>
  <c r="AV39" i="6"/>
  <c r="AV40" i="6"/>
  <c r="AV41" i="6"/>
  <c r="AV42" i="6"/>
  <c r="AV43" i="6"/>
  <c r="AV44" i="6"/>
  <c r="AV45" i="6"/>
  <c r="AV46" i="6"/>
  <c r="AV47" i="6"/>
  <c r="AV48" i="6"/>
  <c r="AV49" i="6"/>
  <c r="AV50" i="6"/>
  <c r="AV51" i="6"/>
  <c r="AV52" i="6"/>
  <c r="AV53" i="6"/>
  <c r="AV54" i="6"/>
  <c r="AV55" i="6"/>
  <c r="AV56" i="6"/>
  <c r="AV57" i="6"/>
  <c r="AV58" i="6"/>
  <c r="AV59" i="6"/>
  <c r="AV60" i="6"/>
  <c r="AV62" i="6"/>
  <c r="AV63" i="6"/>
  <c r="AV64" i="6"/>
  <c r="AV65" i="6"/>
  <c r="AV66" i="6"/>
  <c r="AV67" i="6"/>
  <c r="AV68" i="6"/>
  <c r="AV69" i="6"/>
  <c r="AV70" i="6"/>
  <c r="AV71" i="6"/>
  <c r="AV72" i="6"/>
  <c r="AV73" i="6"/>
  <c r="AV74" i="6"/>
  <c r="AV75" i="6"/>
  <c r="AV76" i="6"/>
  <c r="AV77" i="6"/>
  <c r="AV79" i="6"/>
  <c r="AV80" i="6"/>
  <c r="AV81" i="6"/>
  <c r="AV82" i="6"/>
  <c r="AV83" i="6"/>
  <c r="AV84" i="6"/>
  <c r="AV85" i="6"/>
  <c r="AV86" i="6"/>
  <c r="AV87" i="6"/>
  <c r="AV88" i="6"/>
  <c r="AV89" i="6"/>
  <c r="AV90" i="6"/>
  <c r="AV92" i="6"/>
  <c r="AV93" i="6"/>
  <c r="AV94" i="6"/>
  <c r="AV95" i="6"/>
  <c r="AV96" i="6"/>
  <c r="AV97" i="6"/>
  <c r="AV98" i="6"/>
  <c r="AV99" i="6"/>
  <c r="AV100" i="6"/>
  <c r="AV101" i="6"/>
  <c r="AV102" i="6"/>
  <c r="AV103" i="6"/>
  <c r="AV104" i="6"/>
  <c r="AV105" i="6"/>
  <c r="AV106" i="6"/>
  <c r="AV107" i="6"/>
  <c r="AV108" i="6"/>
  <c r="AV109" i="6"/>
  <c r="AV110" i="6"/>
  <c r="AV111" i="6"/>
  <c r="AV112" i="6"/>
  <c r="AV113" i="6"/>
  <c r="AV114" i="6"/>
  <c r="AV115" i="6"/>
  <c r="AV116" i="6"/>
  <c r="AV117" i="6"/>
  <c r="AV118" i="6"/>
  <c r="AV119" i="6"/>
  <c r="AV120" i="6"/>
  <c r="AV121" i="6"/>
  <c r="AV122" i="6"/>
  <c r="AV123" i="6"/>
  <c r="AV124" i="6"/>
  <c r="AV126" i="6"/>
  <c r="AV127" i="6"/>
  <c r="AV128" i="6"/>
  <c r="AV129" i="6"/>
  <c r="AV130" i="6"/>
  <c r="AV132" i="6"/>
  <c r="AV133" i="6"/>
  <c r="AV134" i="6"/>
  <c r="AV135" i="6"/>
  <c r="AV136" i="6"/>
  <c r="AV137" i="6"/>
  <c r="AV138" i="6"/>
  <c r="AV139" i="6"/>
  <c r="AV140" i="6"/>
  <c r="AV141" i="6"/>
  <c r="AV142" i="6"/>
  <c r="AV143" i="6"/>
  <c r="AV144" i="6"/>
  <c r="AV145" i="6"/>
  <c r="AV146" i="6"/>
  <c r="AV147" i="6"/>
  <c r="AV148" i="6"/>
  <c r="AV149" i="6"/>
  <c r="AV150" i="6"/>
  <c r="AV151" i="6"/>
  <c r="AV152" i="6"/>
  <c r="AW91" i="6"/>
  <c r="AW131" i="6"/>
  <c r="AW4" i="6"/>
  <c r="AW5" i="6"/>
  <c r="AW6" i="6"/>
  <c r="AW7" i="6"/>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2" i="6"/>
  <c r="AW63" i="6"/>
  <c r="AW64" i="6"/>
  <c r="AW65" i="6"/>
  <c r="AW66" i="6"/>
  <c r="AW67" i="6"/>
  <c r="AW68" i="6"/>
  <c r="AW69" i="6"/>
  <c r="AW70" i="6"/>
  <c r="AW71" i="6"/>
  <c r="AW72" i="6"/>
  <c r="AW73" i="6"/>
  <c r="AW74" i="6"/>
  <c r="AW75" i="6"/>
  <c r="AW76" i="6"/>
  <c r="AW77" i="6"/>
  <c r="AW79" i="6"/>
  <c r="AW80" i="6"/>
  <c r="AW81" i="6"/>
  <c r="AW82" i="6"/>
  <c r="AW83" i="6"/>
  <c r="AW84" i="6"/>
  <c r="AW85" i="6"/>
  <c r="AW86" i="6"/>
  <c r="AW87" i="6"/>
  <c r="AW88" i="6"/>
  <c r="AW89" i="6"/>
  <c r="AW90"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6" i="6"/>
  <c r="AW127" i="6"/>
  <c r="AW128" i="6"/>
  <c r="AW129" i="6"/>
  <c r="AW130" i="6"/>
  <c r="AW132" i="6"/>
  <c r="AW133" i="6"/>
  <c r="AW134" i="6"/>
  <c r="AW135" i="6"/>
  <c r="AW136" i="6"/>
  <c r="AW137" i="6"/>
  <c r="AW138" i="6"/>
  <c r="AW139" i="6"/>
  <c r="AW140" i="6"/>
  <c r="AW141" i="6"/>
  <c r="AW142" i="6"/>
  <c r="AW143" i="6"/>
  <c r="AW144" i="6"/>
  <c r="AW145" i="6"/>
  <c r="AW146" i="6"/>
  <c r="AW147" i="6"/>
  <c r="AW148" i="6"/>
  <c r="AW149" i="6"/>
  <c r="AW150" i="6"/>
  <c r="AW151" i="6"/>
  <c r="AW152" i="6"/>
  <c r="AX91" i="6"/>
  <c r="AX131" i="6"/>
  <c r="AX4" i="6"/>
  <c r="AX5" i="6"/>
  <c r="AX6" i="6"/>
  <c r="AX7" i="6"/>
  <c r="AX8" i="6"/>
  <c r="AX9" i="6"/>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37" i="6"/>
  <c r="AX38" i="6"/>
  <c r="AX39" i="6"/>
  <c r="AX40" i="6"/>
  <c r="AX41" i="6"/>
  <c r="AX42" i="6"/>
  <c r="AX43" i="6"/>
  <c r="AX44" i="6"/>
  <c r="AX45" i="6"/>
  <c r="AX46" i="6"/>
  <c r="AX47" i="6"/>
  <c r="AX48" i="6"/>
  <c r="AX49" i="6"/>
  <c r="AX50" i="6"/>
  <c r="AX51" i="6"/>
  <c r="AX52" i="6"/>
  <c r="AX53" i="6"/>
  <c r="AX54" i="6"/>
  <c r="AX55" i="6"/>
  <c r="AX56" i="6"/>
  <c r="AX57" i="6"/>
  <c r="AX58" i="6"/>
  <c r="AX59" i="6"/>
  <c r="AX60" i="6"/>
  <c r="AX62" i="6"/>
  <c r="AX63" i="6"/>
  <c r="AX64" i="6"/>
  <c r="AX65" i="6"/>
  <c r="AX66" i="6"/>
  <c r="AX67" i="6"/>
  <c r="AX68" i="6"/>
  <c r="AX69" i="6"/>
  <c r="AX70" i="6"/>
  <c r="AX71" i="6"/>
  <c r="AX72" i="6"/>
  <c r="AX73" i="6"/>
  <c r="AX74" i="6"/>
  <c r="AX75" i="6"/>
  <c r="AX76" i="6"/>
  <c r="AX77" i="6"/>
  <c r="AX79" i="6"/>
  <c r="AX80" i="6"/>
  <c r="AX81" i="6"/>
  <c r="AX82" i="6"/>
  <c r="AX83" i="6"/>
  <c r="AX84" i="6"/>
  <c r="AX85" i="6"/>
  <c r="AX86" i="6"/>
  <c r="AX87" i="6"/>
  <c r="AX88" i="6"/>
  <c r="AX89" i="6"/>
  <c r="AX90" i="6"/>
  <c r="AX92" i="6"/>
  <c r="AX93" i="6"/>
  <c r="AX94" i="6"/>
  <c r="AX95" i="6"/>
  <c r="AX96" i="6"/>
  <c r="AX97" i="6"/>
  <c r="AX98" i="6"/>
  <c r="AX99" i="6"/>
  <c r="AX100" i="6"/>
  <c r="AX101" i="6"/>
  <c r="AX102" i="6"/>
  <c r="AX103" i="6"/>
  <c r="AX104" i="6"/>
  <c r="AX105" i="6"/>
  <c r="AX106" i="6"/>
  <c r="AX107" i="6"/>
  <c r="AX108" i="6"/>
  <c r="AX109" i="6"/>
  <c r="AX110" i="6"/>
  <c r="AX111" i="6"/>
  <c r="AX112" i="6"/>
  <c r="AX113" i="6"/>
  <c r="AX114" i="6"/>
  <c r="AX115" i="6"/>
  <c r="AX116" i="6"/>
  <c r="AX117" i="6"/>
  <c r="AX118" i="6"/>
  <c r="AX119" i="6"/>
  <c r="AX120" i="6"/>
  <c r="AX121" i="6"/>
  <c r="AX122" i="6"/>
  <c r="AX123" i="6"/>
  <c r="AX124" i="6"/>
  <c r="AX126" i="6"/>
  <c r="AX127" i="6"/>
  <c r="AX128" i="6"/>
  <c r="AX129" i="6"/>
  <c r="AX130" i="6"/>
  <c r="AX132" i="6"/>
  <c r="AX133" i="6"/>
  <c r="AX134" i="6"/>
  <c r="AX135" i="6"/>
  <c r="AX136" i="6"/>
  <c r="AX137" i="6"/>
  <c r="AX138" i="6"/>
  <c r="AX139" i="6"/>
  <c r="AX140" i="6"/>
  <c r="AX141" i="6"/>
  <c r="AX142" i="6"/>
  <c r="AX143" i="6"/>
  <c r="AX144" i="6"/>
  <c r="AX145" i="6"/>
  <c r="AX146" i="6"/>
  <c r="AX147" i="6"/>
  <c r="AX148" i="6"/>
  <c r="AX149" i="6"/>
  <c r="AX150" i="6"/>
  <c r="AX151" i="6"/>
  <c r="AX152" i="6"/>
  <c r="AY91" i="6"/>
  <c r="AY131" i="6"/>
  <c r="AY4" i="6"/>
  <c r="AY5" i="6"/>
  <c r="AY6" i="6"/>
  <c r="AY7" i="6"/>
  <c r="AY8" i="6"/>
  <c r="AY9" i="6"/>
  <c r="AY10" i="6"/>
  <c r="AY11" i="6"/>
  <c r="AY12" i="6"/>
  <c r="AY13" i="6"/>
  <c r="AY14" i="6"/>
  <c r="AY15" i="6"/>
  <c r="AY16" i="6"/>
  <c r="AY17" i="6"/>
  <c r="AY18" i="6"/>
  <c r="AY19" i="6"/>
  <c r="AY20" i="6"/>
  <c r="AY21" i="6"/>
  <c r="AY22" i="6"/>
  <c r="AY23" i="6"/>
  <c r="AY24" i="6"/>
  <c r="AY25" i="6"/>
  <c r="AY26" i="6"/>
  <c r="AY27" i="6"/>
  <c r="AY28" i="6"/>
  <c r="AY29" i="6"/>
  <c r="AY30" i="6"/>
  <c r="AY31" i="6"/>
  <c r="AY32" i="6"/>
  <c r="AY33" i="6"/>
  <c r="AY34" i="6"/>
  <c r="AY35" i="6"/>
  <c r="AY36" i="6"/>
  <c r="AY37" i="6"/>
  <c r="AY38" i="6"/>
  <c r="AY39" i="6"/>
  <c r="AY40" i="6"/>
  <c r="AY41" i="6"/>
  <c r="AY42" i="6"/>
  <c r="AY43" i="6"/>
  <c r="AY44" i="6"/>
  <c r="AY45" i="6"/>
  <c r="AY46" i="6"/>
  <c r="AY47" i="6"/>
  <c r="AY48" i="6"/>
  <c r="AY49" i="6"/>
  <c r="AY50" i="6"/>
  <c r="AY51" i="6"/>
  <c r="AY52" i="6"/>
  <c r="AY53" i="6"/>
  <c r="AY54" i="6"/>
  <c r="AY55" i="6"/>
  <c r="AY56" i="6"/>
  <c r="AY57" i="6"/>
  <c r="AY58" i="6"/>
  <c r="AY59" i="6"/>
  <c r="AY60" i="6"/>
  <c r="AY62" i="6"/>
  <c r="AY63" i="6"/>
  <c r="AY64" i="6"/>
  <c r="AY65" i="6"/>
  <c r="AY66" i="6"/>
  <c r="AY67" i="6"/>
  <c r="AY68" i="6"/>
  <c r="AY69" i="6"/>
  <c r="AY70" i="6"/>
  <c r="AY71" i="6"/>
  <c r="AY72" i="6"/>
  <c r="AY73" i="6"/>
  <c r="AY74" i="6"/>
  <c r="AY75" i="6"/>
  <c r="AY76" i="6"/>
  <c r="AY77" i="6"/>
  <c r="AY79" i="6"/>
  <c r="AY80" i="6"/>
  <c r="AY81" i="6"/>
  <c r="AY82" i="6"/>
  <c r="AY83" i="6"/>
  <c r="AY84" i="6"/>
  <c r="AY85" i="6"/>
  <c r="AY86" i="6"/>
  <c r="AY87" i="6"/>
  <c r="AY88" i="6"/>
  <c r="AY89" i="6"/>
  <c r="AY90" i="6"/>
  <c r="AY92" i="6"/>
  <c r="AY93" i="6"/>
  <c r="AY94" i="6"/>
  <c r="AY95" i="6"/>
  <c r="AY96" i="6"/>
  <c r="AY97" i="6"/>
  <c r="AY98" i="6"/>
  <c r="AY99" i="6"/>
  <c r="AY100" i="6"/>
  <c r="AY101" i="6"/>
  <c r="AY102" i="6"/>
  <c r="AY103" i="6"/>
  <c r="AY104" i="6"/>
  <c r="AY105" i="6"/>
  <c r="AY106" i="6"/>
  <c r="AY107" i="6"/>
  <c r="AY108" i="6"/>
  <c r="AY109" i="6"/>
  <c r="AY110" i="6"/>
  <c r="AY111" i="6"/>
  <c r="AY112" i="6"/>
  <c r="AY113" i="6"/>
  <c r="AY114" i="6"/>
  <c r="AY115" i="6"/>
  <c r="AY116" i="6"/>
  <c r="AY117" i="6"/>
  <c r="AY118" i="6"/>
  <c r="AY119" i="6"/>
  <c r="AY120" i="6"/>
  <c r="AY121" i="6"/>
  <c r="AY122" i="6"/>
  <c r="AY123" i="6"/>
  <c r="AY124" i="6"/>
  <c r="AY126" i="6"/>
  <c r="AY127" i="6"/>
  <c r="AY128" i="6"/>
  <c r="AY129" i="6"/>
  <c r="AY130" i="6"/>
  <c r="AY132" i="6"/>
  <c r="AY133" i="6"/>
  <c r="AY134" i="6"/>
  <c r="AY135" i="6"/>
  <c r="AY136" i="6"/>
  <c r="AY137" i="6"/>
  <c r="AY138" i="6"/>
  <c r="AY139" i="6"/>
  <c r="AY140" i="6"/>
  <c r="AY141" i="6"/>
  <c r="AY142" i="6"/>
  <c r="AY143" i="6"/>
  <c r="AY144" i="6"/>
  <c r="AY145" i="6"/>
  <c r="AY146" i="6"/>
  <c r="AY147" i="6"/>
  <c r="AY148" i="6"/>
  <c r="AY149" i="6"/>
  <c r="AY150" i="6"/>
  <c r="AY151" i="6"/>
  <c r="AY152" i="6"/>
  <c r="AZ91" i="6"/>
  <c r="AZ131" i="6"/>
  <c r="AZ4" i="6"/>
  <c r="AZ5" i="6"/>
  <c r="AZ6" i="6"/>
  <c r="AZ7" i="6"/>
  <c r="AZ8" i="6"/>
  <c r="AZ9" i="6"/>
  <c r="AZ10" i="6"/>
  <c r="AZ11" i="6"/>
  <c r="AZ12" i="6"/>
  <c r="AZ13" i="6"/>
  <c r="AZ14" i="6"/>
  <c r="AZ15" i="6"/>
  <c r="AZ16" i="6"/>
  <c r="AZ17" i="6"/>
  <c r="AZ18" i="6"/>
  <c r="AZ19" i="6"/>
  <c r="AZ20" i="6"/>
  <c r="AZ21" i="6"/>
  <c r="AZ22" i="6"/>
  <c r="AZ23" i="6"/>
  <c r="AZ24" i="6"/>
  <c r="AZ25" i="6"/>
  <c r="AZ26" i="6"/>
  <c r="AZ27" i="6"/>
  <c r="AZ28" i="6"/>
  <c r="AZ29" i="6"/>
  <c r="AZ30" i="6"/>
  <c r="AZ31" i="6"/>
  <c r="AZ32" i="6"/>
  <c r="AZ33" i="6"/>
  <c r="AZ34" i="6"/>
  <c r="AZ35" i="6"/>
  <c r="AZ36" i="6"/>
  <c r="AZ37" i="6"/>
  <c r="AZ38" i="6"/>
  <c r="AZ39" i="6"/>
  <c r="AZ40" i="6"/>
  <c r="AZ41" i="6"/>
  <c r="AZ42" i="6"/>
  <c r="AZ43" i="6"/>
  <c r="AZ44" i="6"/>
  <c r="AZ45" i="6"/>
  <c r="AZ46" i="6"/>
  <c r="AZ47" i="6"/>
  <c r="AZ48" i="6"/>
  <c r="AZ49" i="6"/>
  <c r="AZ50" i="6"/>
  <c r="AZ51" i="6"/>
  <c r="AZ52" i="6"/>
  <c r="AZ53" i="6"/>
  <c r="AZ54" i="6"/>
  <c r="AZ55" i="6"/>
  <c r="AZ56" i="6"/>
  <c r="AZ57" i="6"/>
  <c r="AZ58" i="6"/>
  <c r="AZ59" i="6"/>
  <c r="AZ60" i="6"/>
  <c r="AZ62" i="6"/>
  <c r="AZ63" i="6"/>
  <c r="AZ64" i="6"/>
  <c r="AZ65" i="6"/>
  <c r="AZ66" i="6"/>
  <c r="AZ67" i="6"/>
  <c r="AZ68" i="6"/>
  <c r="AZ69" i="6"/>
  <c r="AZ70" i="6"/>
  <c r="AZ71" i="6"/>
  <c r="AZ72" i="6"/>
  <c r="AZ73" i="6"/>
  <c r="AZ74" i="6"/>
  <c r="AZ75" i="6"/>
  <c r="AZ76" i="6"/>
  <c r="AZ77" i="6"/>
  <c r="AZ79" i="6"/>
  <c r="AZ80" i="6"/>
  <c r="AZ81" i="6"/>
  <c r="AZ82" i="6"/>
  <c r="AZ83" i="6"/>
  <c r="AZ84" i="6"/>
  <c r="AZ85" i="6"/>
  <c r="AZ86" i="6"/>
  <c r="AZ87" i="6"/>
  <c r="AZ88" i="6"/>
  <c r="AZ89" i="6"/>
  <c r="AZ90" i="6"/>
  <c r="AZ92" i="6"/>
  <c r="AZ93" i="6"/>
  <c r="AZ94" i="6"/>
  <c r="AZ95" i="6"/>
  <c r="AZ96" i="6"/>
  <c r="AZ97" i="6"/>
  <c r="AZ98" i="6"/>
  <c r="AZ99" i="6"/>
  <c r="AZ100" i="6"/>
  <c r="AZ101" i="6"/>
  <c r="AZ102" i="6"/>
  <c r="AZ103" i="6"/>
  <c r="AZ104" i="6"/>
  <c r="AZ105" i="6"/>
  <c r="AZ106" i="6"/>
  <c r="AZ107" i="6"/>
  <c r="AZ108" i="6"/>
  <c r="AZ109" i="6"/>
  <c r="AZ110" i="6"/>
  <c r="AZ111" i="6"/>
  <c r="AZ112" i="6"/>
  <c r="AZ113" i="6"/>
  <c r="AZ114" i="6"/>
  <c r="AZ115" i="6"/>
  <c r="AZ116" i="6"/>
  <c r="AZ117" i="6"/>
  <c r="AZ118" i="6"/>
  <c r="AZ119" i="6"/>
  <c r="AZ120" i="6"/>
  <c r="AZ121" i="6"/>
  <c r="AZ122" i="6"/>
  <c r="AZ123" i="6"/>
  <c r="AZ124" i="6"/>
  <c r="AZ126" i="6"/>
  <c r="AZ127" i="6"/>
  <c r="AZ128" i="6"/>
  <c r="AZ129" i="6"/>
  <c r="AZ130" i="6"/>
  <c r="AZ132" i="6"/>
  <c r="AZ133" i="6"/>
  <c r="AZ134" i="6"/>
  <c r="AZ135" i="6"/>
  <c r="AZ136" i="6"/>
  <c r="AZ137" i="6"/>
  <c r="AZ138" i="6"/>
  <c r="AZ139" i="6"/>
  <c r="AZ140" i="6"/>
  <c r="AZ141" i="6"/>
  <c r="AZ142" i="6"/>
  <c r="AZ143" i="6"/>
  <c r="AZ144" i="6"/>
  <c r="AZ145" i="6"/>
  <c r="AZ146" i="6"/>
  <c r="AZ147" i="6"/>
  <c r="AZ148" i="6"/>
  <c r="AZ149" i="6"/>
  <c r="AZ150" i="6"/>
  <c r="AZ151" i="6"/>
  <c r="AZ152" i="6"/>
  <c r="BA91" i="6"/>
  <c r="BA131" i="6"/>
  <c r="BA4" i="6"/>
  <c r="BA5" i="6"/>
  <c r="BA6" i="6"/>
  <c r="BA7" i="6"/>
  <c r="BA8"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2" i="6"/>
  <c r="BA63" i="6"/>
  <c r="BA64" i="6"/>
  <c r="BA65" i="6"/>
  <c r="BA66" i="6"/>
  <c r="BA67" i="6"/>
  <c r="BA68" i="6"/>
  <c r="BA69" i="6"/>
  <c r="BA70" i="6"/>
  <c r="BA71" i="6"/>
  <c r="BA72" i="6"/>
  <c r="BA73" i="6"/>
  <c r="BA74" i="6"/>
  <c r="BA75" i="6"/>
  <c r="BA76" i="6"/>
  <c r="BA77" i="6"/>
  <c r="BA79" i="6"/>
  <c r="BA80" i="6"/>
  <c r="BA81" i="6"/>
  <c r="BA82" i="6"/>
  <c r="BA83" i="6"/>
  <c r="BA84" i="6"/>
  <c r="BA85" i="6"/>
  <c r="BA86" i="6"/>
  <c r="BA87" i="6"/>
  <c r="BA88" i="6"/>
  <c r="BA89" i="6"/>
  <c r="BA90"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6" i="6"/>
  <c r="BA127" i="6"/>
  <c r="BA128" i="6"/>
  <c r="BA129" i="6"/>
  <c r="BA130" i="6"/>
  <c r="BA132" i="6"/>
  <c r="BA133" i="6"/>
  <c r="BA134" i="6"/>
  <c r="BA135" i="6"/>
  <c r="BA136" i="6"/>
  <c r="BA137" i="6"/>
  <c r="BA138" i="6"/>
  <c r="BA139" i="6"/>
  <c r="BA140" i="6"/>
  <c r="BA141" i="6"/>
  <c r="BA142" i="6"/>
  <c r="BA143" i="6"/>
  <c r="BA144" i="6"/>
  <c r="BA145" i="6"/>
  <c r="BA146" i="6"/>
  <c r="BA147" i="6"/>
  <c r="BA148" i="6"/>
  <c r="BA149" i="6"/>
  <c r="BA150" i="6"/>
  <c r="BA151" i="6"/>
  <c r="BA152" i="6"/>
  <c r="N91" i="6"/>
  <c r="AN91" i="6" s="1"/>
  <c r="N131" i="6"/>
  <c r="AN131" i="6" s="1"/>
  <c r="N7" i="6"/>
  <c r="AN7" i="6" s="1"/>
  <c r="N8" i="6"/>
  <c r="AN8" i="6" s="1"/>
  <c r="N12" i="6"/>
  <c r="AN12" i="6" s="1"/>
  <c r="N16" i="6"/>
  <c r="AN16" i="6" s="1"/>
  <c r="N22" i="6"/>
  <c r="AN22" i="6" s="1"/>
  <c r="N28" i="6"/>
  <c r="AN28" i="6" s="1"/>
  <c r="N32" i="6"/>
  <c r="AN32" i="6" s="1"/>
  <c r="N37" i="6"/>
  <c r="AN37" i="6" s="1"/>
  <c r="N44" i="6"/>
  <c r="AN44" i="6" s="1"/>
  <c r="N48" i="6"/>
  <c r="AN48" i="6" s="1"/>
  <c r="N49" i="6"/>
  <c r="AN49" i="6" s="1"/>
  <c r="N52" i="6"/>
  <c r="AN52" i="6" s="1"/>
  <c r="N74" i="6"/>
  <c r="AN74" i="6" s="1"/>
  <c r="N76" i="6"/>
  <c r="AN76" i="6" s="1"/>
  <c r="N77" i="6"/>
  <c r="AN77" i="6" s="1"/>
  <c r="N81" i="6"/>
  <c r="AN81" i="6" s="1"/>
  <c r="N82" i="6"/>
  <c r="AN82" i="6" s="1"/>
  <c r="N83" i="6"/>
  <c r="AN83" i="6" s="1"/>
  <c r="N85" i="6"/>
  <c r="AN85" i="6" s="1"/>
  <c r="N90" i="6"/>
  <c r="AN90" i="6" s="1"/>
  <c r="N99" i="6"/>
  <c r="AN99" i="6" s="1"/>
  <c r="N100" i="6"/>
  <c r="AN100" i="6" s="1"/>
  <c r="N101" i="6"/>
  <c r="AN101" i="6" s="1"/>
  <c r="N111" i="6"/>
  <c r="AN111" i="6" s="1"/>
  <c r="N115" i="6"/>
  <c r="AN115" i="6" s="1"/>
  <c r="N116" i="6"/>
  <c r="AN116" i="6" s="1"/>
  <c r="N120" i="6"/>
  <c r="AN120" i="6" s="1"/>
  <c r="N122" i="6"/>
  <c r="AN122" i="6" s="1"/>
  <c r="N127" i="6"/>
  <c r="AN127" i="6" s="1"/>
  <c r="N129" i="6"/>
  <c r="AN129" i="6" s="1"/>
  <c r="N130" i="6"/>
  <c r="AN130" i="6" s="1"/>
  <c r="N133" i="6"/>
  <c r="AN133" i="6" s="1"/>
  <c r="N134" i="6"/>
  <c r="AN134" i="6" s="1"/>
  <c r="N136" i="6"/>
  <c r="AN136" i="6" s="1"/>
  <c r="N138" i="6"/>
  <c r="AN138" i="6" s="1"/>
  <c r="N141" i="6"/>
  <c r="AN141" i="6" s="1"/>
  <c r="N144" i="6"/>
  <c r="AN144" i="6" s="1"/>
  <c r="N147" i="6"/>
  <c r="AN147" i="6" s="1"/>
  <c r="S5" i="6"/>
  <c r="S6" i="6"/>
  <c r="S7" i="6"/>
  <c r="S8" i="6"/>
  <c r="S4"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2" i="6"/>
  <c r="S63" i="6"/>
  <c r="S64" i="6"/>
  <c r="S65" i="6"/>
  <c r="S66" i="6"/>
  <c r="S67" i="6"/>
  <c r="S68" i="6"/>
  <c r="S69" i="6"/>
  <c r="S70" i="6"/>
  <c r="S71" i="6"/>
  <c r="S72" i="6"/>
  <c r="S73" i="6"/>
  <c r="S74" i="6"/>
  <c r="S75" i="6"/>
  <c r="S76" i="6"/>
  <c r="S77"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T5" i="6"/>
  <c r="T6" i="6"/>
  <c r="T7" i="6"/>
  <c r="T8" i="6"/>
  <c r="T4"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2" i="6"/>
  <c r="T63" i="6"/>
  <c r="T64" i="6"/>
  <c r="T65" i="6"/>
  <c r="T66" i="6"/>
  <c r="T67" i="6"/>
  <c r="T68" i="6"/>
  <c r="T69" i="6"/>
  <c r="T70" i="6"/>
  <c r="T71" i="6"/>
  <c r="T72" i="6"/>
  <c r="T73" i="6"/>
  <c r="T74" i="6"/>
  <c r="T75" i="6"/>
  <c r="T76" i="6"/>
  <c r="T77"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U5" i="6"/>
  <c r="U6" i="6"/>
  <c r="U7" i="6"/>
  <c r="U8" i="6"/>
  <c r="U4"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2" i="6"/>
  <c r="U63" i="6"/>
  <c r="U64" i="6"/>
  <c r="U65" i="6"/>
  <c r="U66" i="6"/>
  <c r="U67" i="6"/>
  <c r="U68" i="6"/>
  <c r="U69" i="6"/>
  <c r="U70" i="6"/>
  <c r="U71" i="6"/>
  <c r="U72" i="6"/>
  <c r="U73" i="6"/>
  <c r="U74" i="6"/>
  <c r="U75" i="6"/>
  <c r="U76" i="6"/>
  <c r="U77"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V5" i="6"/>
  <c r="V6" i="6"/>
  <c r="V7" i="6"/>
  <c r="V8" i="6"/>
  <c r="V4"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2" i="6"/>
  <c r="V63" i="6"/>
  <c r="V64" i="6"/>
  <c r="V65" i="6"/>
  <c r="V66" i="6"/>
  <c r="V67" i="6"/>
  <c r="V68" i="6"/>
  <c r="V69" i="6"/>
  <c r="V70" i="6"/>
  <c r="V71" i="6"/>
  <c r="V72" i="6"/>
  <c r="V73" i="6"/>
  <c r="V74" i="6"/>
  <c r="V75" i="6"/>
  <c r="V76" i="6"/>
  <c r="V77"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W5" i="6"/>
  <c r="W6" i="6"/>
  <c r="W7" i="6"/>
  <c r="W8" i="6"/>
  <c r="W4"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2" i="6"/>
  <c r="W63" i="6"/>
  <c r="W64" i="6"/>
  <c r="W65" i="6"/>
  <c r="W66" i="6"/>
  <c r="W67" i="6"/>
  <c r="W68" i="6"/>
  <c r="W69" i="6"/>
  <c r="W70" i="6"/>
  <c r="W71" i="6"/>
  <c r="W72" i="6"/>
  <c r="W73" i="6"/>
  <c r="W74" i="6"/>
  <c r="W75" i="6"/>
  <c r="W76" i="6"/>
  <c r="W77"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X5" i="6"/>
  <c r="X6" i="6"/>
  <c r="X7" i="6"/>
  <c r="X8" i="6"/>
  <c r="X4"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2" i="6"/>
  <c r="X63" i="6"/>
  <c r="X64" i="6"/>
  <c r="X65" i="6"/>
  <c r="X66" i="6"/>
  <c r="X67" i="6"/>
  <c r="X68" i="6"/>
  <c r="X69" i="6"/>
  <c r="X70" i="6"/>
  <c r="X71" i="6"/>
  <c r="X72" i="6"/>
  <c r="X73" i="6"/>
  <c r="X74" i="6"/>
  <c r="X75" i="6"/>
  <c r="X76" i="6"/>
  <c r="X77"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Y5" i="6"/>
  <c r="Y6" i="6"/>
  <c r="Y7" i="6"/>
  <c r="Y8" i="6"/>
  <c r="Y4"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2" i="6"/>
  <c r="Y63" i="6"/>
  <c r="Y64" i="6"/>
  <c r="Y65" i="6"/>
  <c r="Y66" i="6"/>
  <c r="Y67" i="6"/>
  <c r="Y68" i="6"/>
  <c r="Y69" i="6"/>
  <c r="Y70" i="6"/>
  <c r="Y71" i="6"/>
  <c r="Y72" i="6"/>
  <c r="Y73" i="6"/>
  <c r="Y74" i="6"/>
  <c r="Y75" i="6"/>
  <c r="Y76" i="6"/>
  <c r="Y77"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Z5" i="6"/>
  <c r="Z6" i="6"/>
  <c r="Z7" i="6"/>
  <c r="Z8" i="6"/>
  <c r="Z4"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2" i="6"/>
  <c r="Z63" i="6"/>
  <c r="Z64" i="6"/>
  <c r="Z65" i="6"/>
  <c r="Z66" i="6"/>
  <c r="Z67" i="6"/>
  <c r="Z68" i="6"/>
  <c r="Z69" i="6"/>
  <c r="Z70" i="6"/>
  <c r="Z71" i="6"/>
  <c r="Z72" i="6"/>
  <c r="Z73" i="6"/>
  <c r="Z74" i="6"/>
  <c r="Z75" i="6"/>
  <c r="Z76" i="6"/>
  <c r="Z77"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AA5" i="6"/>
  <c r="AA6" i="6"/>
  <c r="AA7" i="6"/>
  <c r="AA8" i="6"/>
  <c r="AA4"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2" i="6"/>
  <c r="AA63" i="6"/>
  <c r="AA64" i="6"/>
  <c r="AA65" i="6"/>
  <c r="AA66" i="6"/>
  <c r="AA67" i="6"/>
  <c r="AA68" i="6"/>
  <c r="AA69" i="6"/>
  <c r="AA70" i="6"/>
  <c r="AA71" i="6"/>
  <c r="AA72" i="6"/>
  <c r="AA73" i="6"/>
  <c r="AA74" i="6"/>
  <c r="AA75" i="6"/>
  <c r="AA76" i="6"/>
  <c r="AA77"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118" i="6"/>
  <c r="AA119" i="6"/>
  <c r="AA120" i="6"/>
  <c r="AA121" i="6"/>
  <c r="AA122" i="6"/>
  <c r="AA123" i="6"/>
  <c r="AA124" i="6"/>
  <c r="AA126" i="6"/>
  <c r="AA127" i="6"/>
  <c r="AA128" i="6"/>
  <c r="AA129" i="6"/>
  <c r="AA130" i="6"/>
  <c r="AA131" i="6"/>
  <c r="AA132" i="6"/>
  <c r="AA133" i="6"/>
  <c r="AA134" i="6"/>
  <c r="AA135" i="6"/>
  <c r="AA136" i="6"/>
  <c r="AA137" i="6"/>
  <c r="AA138" i="6"/>
  <c r="AA139" i="6"/>
  <c r="AA140" i="6"/>
  <c r="AA141" i="6"/>
  <c r="AA142" i="6"/>
  <c r="AA143" i="6"/>
  <c r="AA144" i="6"/>
  <c r="AA145" i="6"/>
  <c r="AA146" i="6"/>
  <c r="AA147" i="6"/>
  <c r="AA148" i="6"/>
  <c r="AA149" i="6"/>
  <c r="AA150" i="6"/>
  <c r="AA151" i="6"/>
  <c r="AA152" i="6"/>
  <c r="AB5" i="6"/>
  <c r="AB6" i="6"/>
  <c r="AB7" i="6"/>
  <c r="AB8" i="6"/>
  <c r="AB4"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2" i="6"/>
  <c r="AB63" i="6"/>
  <c r="AB64" i="6"/>
  <c r="AB65" i="6"/>
  <c r="AB66" i="6"/>
  <c r="AB67" i="6"/>
  <c r="AB68" i="6"/>
  <c r="AB69" i="6"/>
  <c r="AB70" i="6"/>
  <c r="AB71" i="6"/>
  <c r="AB72" i="6"/>
  <c r="AB73" i="6"/>
  <c r="AB74" i="6"/>
  <c r="AB75" i="6"/>
  <c r="AB76" i="6"/>
  <c r="AB77"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C5" i="6"/>
  <c r="AC6" i="6"/>
  <c r="AC7" i="6"/>
  <c r="AC8" i="6"/>
  <c r="AC4"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2" i="6"/>
  <c r="AC63" i="6"/>
  <c r="AC64" i="6"/>
  <c r="AC65" i="6"/>
  <c r="AC66" i="6"/>
  <c r="AC67" i="6"/>
  <c r="AC68" i="6"/>
  <c r="AC69" i="6"/>
  <c r="AC70" i="6"/>
  <c r="AC71" i="6"/>
  <c r="AC72" i="6"/>
  <c r="AC73" i="6"/>
  <c r="AC74" i="6"/>
  <c r="AC75" i="6"/>
  <c r="AC76" i="6"/>
  <c r="AC77"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126" i="6"/>
  <c r="AC127" i="6"/>
  <c r="AC128" i="6"/>
  <c r="AC129" i="6"/>
  <c r="AC130" i="6"/>
  <c r="AC131" i="6"/>
  <c r="AC132" i="6"/>
  <c r="AC133" i="6"/>
  <c r="AC134" i="6"/>
  <c r="AC135" i="6"/>
  <c r="AC136" i="6"/>
  <c r="AC137" i="6"/>
  <c r="AC138" i="6"/>
  <c r="AC139" i="6"/>
  <c r="AC140" i="6"/>
  <c r="AC141" i="6"/>
  <c r="AC142" i="6"/>
  <c r="AC143" i="6"/>
  <c r="AC144" i="6"/>
  <c r="AC145" i="6"/>
  <c r="AC146" i="6"/>
  <c r="AC147" i="6"/>
  <c r="AC148" i="6"/>
  <c r="AC149" i="6"/>
  <c r="AC150" i="6"/>
  <c r="AC151" i="6"/>
  <c r="AC152" i="6"/>
  <c r="AD5" i="6"/>
  <c r="AD6" i="6"/>
  <c r="AD7" i="6"/>
  <c r="AD8" i="6"/>
  <c r="AD4"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2" i="6"/>
  <c r="AD63" i="6"/>
  <c r="AD64" i="6"/>
  <c r="AD65" i="6"/>
  <c r="AD66" i="6"/>
  <c r="AD67" i="6"/>
  <c r="AD68" i="6"/>
  <c r="AD69" i="6"/>
  <c r="AD70" i="6"/>
  <c r="AD71" i="6"/>
  <c r="AD72" i="6"/>
  <c r="AD73" i="6"/>
  <c r="AD74" i="6"/>
  <c r="AD75" i="6"/>
  <c r="AD76" i="6"/>
  <c r="AD77"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D9" i="48"/>
  <c r="D10" i="48"/>
  <c r="E10" i="48" s="1"/>
  <c r="D11" i="48"/>
  <c r="D12" i="48"/>
  <c r="E12" i="48" s="1"/>
  <c r="D13" i="48"/>
  <c r="D14" i="48"/>
  <c r="D16" i="48"/>
  <c r="E16" i="48" s="1"/>
  <c r="D17" i="48"/>
  <c r="D18" i="48"/>
  <c r="D19" i="48"/>
  <c r="D20" i="48"/>
  <c r="E20" i="48" s="1"/>
  <c r="D21" i="48"/>
  <c r="E21" i="48" s="1"/>
  <c r="D22" i="48"/>
  <c r="D23" i="48"/>
  <c r="E23" i="48" s="1"/>
  <c r="D24" i="48"/>
  <c r="E24" i="48" s="1"/>
  <c r="D25" i="48"/>
  <c r="E25" i="48" s="1"/>
  <c r="D26" i="48"/>
  <c r="D27" i="48"/>
  <c r="E27" i="48" s="1"/>
  <c r="D28" i="48"/>
  <c r="E28" i="48" s="1"/>
  <c r="D29" i="48"/>
  <c r="D31" i="48"/>
  <c r="D32" i="48"/>
  <c r="E32" i="48" s="1"/>
  <c r="D34" i="48"/>
  <c r="E34" i="48" s="1"/>
  <c r="D35" i="48"/>
  <c r="E35" i="48" s="1"/>
  <c r="D36" i="48"/>
  <c r="E36" i="48" s="1"/>
  <c r="D37" i="48"/>
  <c r="E37" i="48" s="1"/>
  <c r="D39" i="48"/>
  <c r="E39" i="48" s="1"/>
  <c r="D40" i="48"/>
  <c r="E40" i="48" s="1"/>
  <c r="D42" i="48"/>
  <c r="D43" i="48"/>
  <c r="E43" i="48" s="1"/>
  <c r="D44" i="48"/>
  <c r="E44" i="48" s="1"/>
  <c r="D46" i="48"/>
  <c r="E46" i="48" s="1"/>
  <c r="D47" i="48"/>
  <c r="D48" i="48"/>
  <c r="E48" i="48" s="1"/>
  <c r="D49" i="48"/>
  <c r="E49" i="48" s="1"/>
  <c r="D50" i="48"/>
  <c r="D52" i="48"/>
  <c r="E52" i="48" s="1"/>
  <c r="D53" i="48"/>
  <c r="D54" i="48"/>
  <c r="E54" i="48" s="1"/>
  <c r="D56" i="48"/>
  <c r="E56" i="48" s="1"/>
  <c r="D57" i="48"/>
  <c r="D58" i="48"/>
  <c r="E58" i="48" s="1"/>
  <c r="D59" i="48"/>
  <c r="E59" i="48" s="1"/>
  <c r="D60" i="48"/>
  <c r="E60" i="48" s="1"/>
  <c r="D62" i="48"/>
  <c r="D63" i="48"/>
  <c r="D65" i="48"/>
  <c r="D66" i="48"/>
  <c r="E66" i="48" s="1"/>
  <c r="D67" i="48"/>
  <c r="D68" i="48"/>
  <c r="E68" i="48" s="1"/>
  <c r="D69" i="48"/>
  <c r="D70" i="48"/>
  <c r="E70" i="48" s="1"/>
  <c r="D71" i="48"/>
  <c r="D72" i="48"/>
  <c r="E72" i="48" s="1"/>
  <c r="D74" i="48"/>
  <c r="D75" i="48"/>
  <c r="D77" i="48"/>
  <c r="D78" i="48"/>
  <c r="E78" i="48" s="1"/>
  <c r="D80" i="48"/>
  <c r="E80" i="48" s="1"/>
  <c r="D81" i="48"/>
  <c r="E81" i="48" s="1"/>
  <c r="D83" i="48"/>
  <c r="D84" i="48"/>
  <c r="E84" i="48" s="1"/>
  <c r="D85" i="48"/>
  <c r="E85" i="48" s="1"/>
  <c r="D87" i="48"/>
  <c r="E87" i="48" s="1"/>
  <c r="D88" i="48"/>
  <c r="E88" i="48" s="1"/>
  <c r="D89" i="48"/>
  <c r="D91" i="48"/>
  <c r="D92" i="48"/>
  <c r="E92" i="48" s="1"/>
  <c r="D93" i="48"/>
  <c r="D95" i="48"/>
  <c r="E95" i="48" s="1"/>
  <c r="D96" i="48"/>
  <c r="E96" i="48" s="1"/>
  <c r="D97" i="48"/>
  <c r="D98" i="48"/>
  <c r="D100" i="48"/>
  <c r="E100" i="48" s="1"/>
  <c r="D101" i="48"/>
  <c r="D102" i="48"/>
  <c r="E102" i="48" s="1"/>
  <c r="D103" i="48"/>
  <c r="D105" i="48"/>
  <c r="D106" i="48"/>
  <c r="D107" i="48"/>
  <c r="E107" i="48" s="1"/>
  <c r="D108" i="48"/>
  <c r="E108" i="48" s="1"/>
  <c r="D109" i="48"/>
  <c r="D110" i="48"/>
  <c r="D112" i="48"/>
  <c r="E112" i="48" s="1"/>
  <c r="D113" i="48"/>
  <c r="D115" i="48"/>
  <c r="E115" i="48" s="1"/>
  <c r="D116" i="48"/>
  <c r="E116" i="48" s="1"/>
  <c r="D117" i="48"/>
  <c r="D118" i="48"/>
  <c r="D119" i="48"/>
  <c r="D120" i="48"/>
  <c r="E120" i="48" s="1"/>
  <c r="D122" i="48"/>
  <c r="D123" i="48"/>
  <c r="D125" i="48"/>
  <c r="E125" i="48" s="1"/>
  <c r="D126" i="48"/>
  <c r="D128" i="48"/>
  <c r="E128" i="48" s="1"/>
  <c r="D129" i="48"/>
  <c r="D131" i="48"/>
  <c r="D132" i="48"/>
  <c r="E132" i="48" s="1"/>
  <c r="D134" i="48"/>
  <c r="E134" i="48" s="1"/>
  <c r="D135" i="48"/>
  <c r="D137" i="48"/>
  <c r="D138" i="48"/>
  <c r="E138" i="48" s="1"/>
  <c r="D139" i="48"/>
  <c r="E139" i="48" s="1"/>
  <c r="D140" i="48"/>
  <c r="E140" i="48" s="1"/>
  <c r="D141" i="48"/>
  <c r="E141" i="48" s="1"/>
  <c r="D142" i="48"/>
  <c r="D143" i="48"/>
  <c r="E143" i="48" s="1"/>
  <c r="D144" i="48"/>
  <c r="E144" i="48" s="1"/>
  <c r="D145" i="48"/>
  <c r="E145" i="48" s="1"/>
  <c r="D146" i="48"/>
  <c r="D148" i="48"/>
  <c r="E148" i="48" s="1"/>
  <c r="D149" i="48"/>
  <c r="D151" i="48"/>
  <c r="D152" i="48"/>
  <c r="E152" i="48" s="1"/>
  <c r="D154" i="48"/>
  <c r="E154" i="48" s="1"/>
  <c r="D155" i="48"/>
  <c r="D157" i="48"/>
  <c r="D158" i="48"/>
  <c r="E158" i="48" s="1"/>
  <c r="D159" i="48"/>
  <c r="E159" i="48" s="1"/>
  <c r="D160" i="48"/>
  <c r="E160" i="48" s="1"/>
  <c r="D162" i="48"/>
  <c r="E162" i="48" s="1"/>
  <c r="D163" i="48"/>
  <c r="E163" i="48" s="1"/>
  <c r="D164" i="48"/>
  <c r="E164" i="48" s="1"/>
  <c r="D165" i="48"/>
  <c r="D166" i="48"/>
  <c r="E166" i="48" s="1"/>
  <c r="D167" i="48"/>
  <c r="D168" i="48"/>
  <c r="E168" i="48" s="1"/>
  <c r="D169" i="48"/>
  <c r="D170" i="48"/>
  <c r="D171" i="48"/>
  <c r="D172" i="48"/>
  <c r="E172" i="48" s="1"/>
  <c r="D173" i="48"/>
  <c r="D174" i="48"/>
  <c r="E174" i="48" s="1"/>
  <c r="D175" i="48"/>
  <c r="D176" i="48"/>
  <c r="E176" i="48" s="1"/>
  <c r="D177" i="48"/>
  <c r="D179" i="48"/>
  <c r="E179" i="48" s="1"/>
  <c r="D180" i="48"/>
  <c r="E180" i="48" s="1"/>
  <c r="D181" i="48"/>
  <c r="E181" i="48" s="1"/>
  <c r="D182" i="48"/>
  <c r="C7" i="57"/>
  <c r="C8" i="57"/>
  <c r="C9" i="57"/>
  <c r="C10" i="57"/>
  <c r="C11" i="57"/>
  <c r="C14" i="57"/>
  <c r="C15" i="57"/>
  <c r="C16" i="57"/>
  <c r="C17" i="57"/>
  <c r="C18" i="57"/>
  <c r="C19" i="57"/>
  <c r="C20" i="57"/>
  <c r="C21" i="57"/>
  <c r="C22" i="57"/>
  <c r="C23" i="57"/>
  <c r="C24" i="57"/>
  <c r="C25" i="57"/>
  <c r="C27" i="57"/>
  <c r="C29" i="57"/>
  <c r="C30" i="57"/>
  <c r="C31" i="57"/>
  <c r="C33" i="57"/>
  <c r="C35" i="57"/>
  <c r="C36" i="57"/>
  <c r="C37" i="57"/>
  <c r="C38" i="57"/>
  <c r="C40" i="57"/>
  <c r="C41" i="57"/>
  <c r="C43" i="57"/>
  <c r="C44" i="57"/>
  <c r="C45" i="57"/>
  <c r="C46" i="57"/>
  <c r="C48" i="57"/>
  <c r="C49" i="57"/>
  <c r="C50" i="57"/>
  <c r="C51" i="57"/>
  <c r="C52" i="57"/>
  <c r="C54" i="57"/>
  <c r="C56" i="57"/>
  <c r="C57" i="57"/>
  <c r="C58" i="57"/>
  <c r="C59" i="57"/>
  <c r="C60" i="57"/>
  <c r="C61" i="57"/>
  <c r="C62" i="57"/>
  <c r="C64" i="57"/>
  <c r="C66" i="57"/>
  <c r="C68" i="57"/>
  <c r="C70" i="57"/>
  <c r="C71" i="57"/>
  <c r="C73" i="57"/>
  <c r="C74" i="57"/>
  <c r="C76" i="57"/>
  <c r="C77" i="57"/>
  <c r="C79" i="57"/>
  <c r="C80" i="57"/>
  <c r="C81" i="57"/>
  <c r="C83" i="57"/>
  <c r="C84" i="57"/>
  <c r="C85" i="57"/>
  <c r="C87" i="57"/>
  <c r="C88" i="57"/>
  <c r="C89" i="57"/>
  <c r="C90" i="57"/>
  <c r="C91" i="57"/>
  <c r="C93" i="57"/>
  <c r="C95" i="57"/>
  <c r="C96" i="57"/>
  <c r="C97" i="57"/>
  <c r="C98" i="57"/>
  <c r="C99" i="57"/>
  <c r="C101" i="57"/>
  <c r="C103" i="57"/>
  <c r="C105" i="57"/>
  <c r="C107" i="57"/>
  <c r="C109" i="57"/>
  <c r="C111" i="57"/>
  <c r="C112" i="57"/>
  <c r="C113" i="57"/>
  <c r="C114" i="57"/>
  <c r="C115" i="57"/>
  <c r="C116" i="57"/>
  <c r="C117" i="57"/>
  <c r="C118" i="57"/>
  <c r="C119" i="57"/>
  <c r="C121" i="57"/>
  <c r="C123" i="57"/>
  <c r="C125" i="57"/>
  <c r="C127" i="57"/>
  <c r="C128" i="57"/>
  <c r="C129" i="57"/>
  <c r="C131" i="57"/>
  <c r="C132" i="57"/>
  <c r="C133" i="57"/>
  <c r="C134" i="57"/>
  <c r="C135" i="57"/>
  <c r="C136" i="57"/>
  <c r="C137" i="57"/>
  <c r="C138" i="57"/>
  <c r="C139" i="57"/>
  <c r="C140" i="57"/>
  <c r="C141" i="57"/>
  <c r="C142" i="57"/>
  <c r="C143" i="57"/>
  <c r="C144" i="57"/>
  <c r="C145" i="57"/>
  <c r="C147" i="57"/>
  <c r="C4" i="91"/>
  <c r="C5" i="91"/>
  <c r="AH89" i="6" s="1"/>
  <c r="C6" i="91"/>
  <c r="C7" i="91"/>
  <c r="AH60" i="6" s="1"/>
  <c r="C8" i="91"/>
  <c r="C9" i="91"/>
  <c r="C10" i="91"/>
  <c r="C11" i="91"/>
  <c r="C12" i="91"/>
  <c r="C13" i="91"/>
  <c r="C14" i="91"/>
  <c r="C15" i="91"/>
  <c r="C16" i="91"/>
  <c r="C17" i="91"/>
  <c r="C18" i="91"/>
  <c r="C19" i="91"/>
  <c r="C20" i="91"/>
  <c r="C21" i="91"/>
  <c r="C22" i="91"/>
  <c r="C23" i="91"/>
  <c r="C24" i="91"/>
  <c r="C25" i="91"/>
  <c r="C26" i="91"/>
  <c r="C27" i="91"/>
  <c r="C28" i="91"/>
  <c r="C29" i="91"/>
  <c r="C30" i="91"/>
  <c r="C31" i="91"/>
  <c r="C32" i="91"/>
  <c r="C33" i="91"/>
  <c r="C34" i="91"/>
  <c r="C35" i="91"/>
  <c r="C36" i="91"/>
  <c r="C37" i="91"/>
  <c r="C38" i="91"/>
  <c r="C39" i="91"/>
  <c r="C40" i="91"/>
  <c r="C41" i="91"/>
  <c r="C42" i="91"/>
  <c r="C43" i="91"/>
  <c r="C44" i="91"/>
  <c r="C45" i="91"/>
  <c r="C46" i="91"/>
  <c r="C47" i="91"/>
  <c r="C48" i="91"/>
  <c r="C49" i="91"/>
  <c r="C50" i="91"/>
  <c r="C51" i="91"/>
  <c r="C52" i="91"/>
  <c r="C53" i="91"/>
  <c r="C54" i="91"/>
  <c r="C55" i="91"/>
  <c r="C56" i="91"/>
  <c r="C57" i="91"/>
  <c r="C58" i="91"/>
  <c r="C59" i="91"/>
  <c r="C60" i="91"/>
  <c r="C61" i="91"/>
  <c r="C62" i="91"/>
  <c r="C63" i="91"/>
  <c r="C64" i="91"/>
  <c r="C65" i="91"/>
  <c r="C66" i="91"/>
  <c r="C67" i="91"/>
  <c r="C68" i="91"/>
  <c r="C69" i="91"/>
  <c r="C70" i="91"/>
  <c r="C71" i="91"/>
  <c r="C72" i="91"/>
  <c r="C73" i="91"/>
  <c r="C74" i="91"/>
  <c r="C75" i="91"/>
  <c r="C76" i="91"/>
  <c r="C77" i="91"/>
  <c r="C78" i="91"/>
  <c r="C79" i="91"/>
  <c r="C80" i="91"/>
  <c r="C81" i="91"/>
  <c r="C82" i="91"/>
  <c r="C83" i="91"/>
  <c r="C84" i="91"/>
  <c r="C85" i="91"/>
  <c r="C86" i="91"/>
  <c r="C87" i="91"/>
  <c r="C88" i="91"/>
  <c r="C89" i="91"/>
  <c r="C90" i="91"/>
  <c r="C91" i="91"/>
  <c r="C92" i="91"/>
  <c r="C93" i="91"/>
  <c r="C94" i="91"/>
  <c r="C95" i="91"/>
  <c r="C96" i="91"/>
  <c r="C97" i="91"/>
  <c r="C98" i="91"/>
  <c r="C99" i="91"/>
  <c r="C100" i="91"/>
  <c r="C101" i="91"/>
  <c r="C102" i="91"/>
  <c r="C103" i="91"/>
  <c r="C104" i="91"/>
  <c r="C105" i="91"/>
  <c r="C106" i="91"/>
  <c r="C107" i="91"/>
  <c r="C108" i="91"/>
  <c r="C109" i="91"/>
  <c r="C110" i="91"/>
  <c r="C111" i="91"/>
  <c r="C112" i="91"/>
  <c r="C113" i="91"/>
  <c r="C114" i="91"/>
  <c r="C115" i="91"/>
  <c r="C116" i="91"/>
  <c r="C117" i="91"/>
  <c r="C118" i="91"/>
  <c r="C119" i="91"/>
  <c r="C120" i="91"/>
  <c r="C121" i="91"/>
  <c r="C122" i="91"/>
  <c r="C123" i="91"/>
  <c r="C124" i="91"/>
  <c r="C125" i="91"/>
  <c r="C126" i="91"/>
  <c r="C127" i="91"/>
  <c r="C128" i="91"/>
  <c r="C129" i="91"/>
  <c r="C130" i="91"/>
  <c r="C131" i="91"/>
  <c r="C132" i="91"/>
  <c r="C133" i="91"/>
  <c r="C134" i="91"/>
  <c r="C135" i="91"/>
  <c r="C136" i="91"/>
  <c r="C137" i="91"/>
  <c r="C138" i="91"/>
  <c r="C139" i="91"/>
  <c r="C140" i="91"/>
  <c r="C141" i="91"/>
  <c r="C142" i="91"/>
  <c r="C143" i="91"/>
  <c r="C144" i="91"/>
  <c r="C145" i="91"/>
  <c r="C146" i="91"/>
  <c r="C147" i="91"/>
  <c r="C148" i="91"/>
  <c r="C149" i="91"/>
  <c r="C150" i="91"/>
  <c r="C151" i="91"/>
  <c r="C152" i="91"/>
  <c r="C153" i="91"/>
  <c r="C154" i="91"/>
  <c r="C155" i="91"/>
  <c r="C156" i="91"/>
  <c r="C157" i="91"/>
  <c r="C158" i="91"/>
  <c r="C159" i="91"/>
  <c r="C160" i="91"/>
  <c r="C161" i="91"/>
  <c r="C162" i="91"/>
  <c r="C163" i="91"/>
  <c r="C164" i="91"/>
  <c r="C165" i="91"/>
  <c r="C166" i="91"/>
  <c r="C167" i="91"/>
  <c r="C168" i="91"/>
  <c r="C169" i="91"/>
  <c r="C170" i="91"/>
  <c r="C171" i="91"/>
  <c r="C172" i="91"/>
  <c r="C173" i="91"/>
  <c r="C174" i="91"/>
  <c r="C175" i="91"/>
  <c r="C176" i="91"/>
  <c r="C177" i="91"/>
  <c r="L21" i="28"/>
  <c r="C180" i="24"/>
  <c r="C179" i="24"/>
  <c r="C178" i="24"/>
  <c r="C177" i="24"/>
  <c r="C176" i="24"/>
  <c r="C175" i="24"/>
  <c r="C174" i="24"/>
  <c r="C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C141" i="24"/>
  <c r="C140" i="24"/>
  <c r="C139" i="24"/>
  <c r="C138" i="24"/>
  <c r="C137" i="24"/>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C106" i="24"/>
  <c r="C105" i="24"/>
  <c r="C104" i="24"/>
  <c r="C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K178" i="7"/>
  <c r="I178" i="7"/>
  <c r="G178" i="7"/>
  <c r="E178" i="7"/>
  <c r="K177" i="7"/>
  <c r="I177" i="7"/>
  <c r="G177" i="7"/>
  <c r="E177" i="7"/>
  <c r="K176" i="7"/>
  <c r="I176" i="7"/>
  <c r="G176" i="7"/>
  <c r="E176" i="7"/>
  <c r="K175" i="7"/>
  <c r="I175" i="7"/>
  <c r="G175" i="7"/>
  <c r="E175" i="7"/>
  <c r="K174" i="7"/>
  <c r="I174" i="7"/>
  <c r="G174" i="7"/>
  <c r="E174" i="7"/>
  <c r="K173" i="7"/>
  <c r="I173" i="7"/>
  <c r="G173" i="7"/>
  <c r="E173" i="7"/>
  <c r="K172" i="7"/>
  <c r="I172" i="7"/>
  <c r="G172" i="7"/>
  <c r="E172" i="7"/>
  <c r="K171" i="7"/>
  <c r="I171" i="7"/>
  <c r="G171" i="7"/>
  <c r="E171" i="7"/>
  <c r="K170" i="7"/>
  <c r="I170" i="7"/>
  <c r="G170" i="7"/>
  <c r="E170" i="7"/>
  <c r="K169" i="7"/>
  <c r="I169" i="7"/>
  <c r="G169" i="7"/>
  <c r="E169" i="7"/>
  <c r="K168" i="7"/>
  <c r="I168" i="7"/>
  <c r="G168" i="7"/>
  <c r="E168" i="7"/>
  <c r="K167" i="7"/>
  <c r="I167" i="7"/>
  <c r="G167" i="7"/>
  <c r="E167" i="7"/>
  <c r="K166" i="7"/>
  <c r="I166" i="7"/>
  <c r="G166" i="7"/>
  <c r="E166" i="7"/>
  <c r="K165" i="7"/>
  <c r="I165" i="7"/>
  <c r="G165" i="7"/>
  <c r="E165" i="7"/>
  <c r="K164" i="7"/>
  <c r="I164" i="7"/>
  <c r="G164" i="7"/>
  <c r="E164" i="7"/>
  <c r="K163" i="7"/>
  <c r="I163" i="7"/>
  <c r="G163" i="7"/>
  <c r="E163" i="7"/>
  <c r="K162" i="7"/>
  <c r="I162" i="7"/>
  <c r="G162" i="7"/>
  <c r="E162" i="7"/>
  <c r="K161" i="7"/>
  <c r="I161" i="7"/>
  <c r="G161" i="7"/>
  <c r="E161" i="7"/>
  <c r="K160" i="7"/>
  <c r="I160" i="7"/>
  <c r="G160" i="7"/>
  <c r="E160" i="7"/>
  <c r="K159" i="7"/>
  <c r="I159" i="7"/>
  <c r="G159" i="7"/>
  <c r="E159" i="7"/>
  <c r="K158" i="7"/>
  <c r="I158" i="7"/>
  <c r="G158" i="7"/>
  <c r="E158" i="7"/>
  <c r="K157" i="7"/>
  <c r="I157" i="7"/>
  <c r="G157" i="7"/>
  <c r="E157" i="7"/>
  <c r="K156" i="7"/>
  <c r="I156" i="7"/>
  <c r="G156" i="7"/>
  <c r="E156" i="7"/>
  <c r="K155" i="7"/>
  <c r="I155" i="7"/>
  <c r="G155" i="7"/>
  <c r="E155" i="7"/>
  <c r="K154" i="7"/>
  <c r="I154" i="7"/>
  <c r="G154" i="7"/>
  <c r="E154" i="7"/>
  <c r="K153" i="7"/>
  <c r="I153" i="7"/>
  <c r="G153" i="7"/>
  <c r="E153" i="7"/>
  <c r="K152" i="7"/>
  <c r="I152" i="7"/>
  <c r="G152" i="7"/>
  <c r="E152" i="7"/>
  <c r="K151" i="7"/>
  <c r="I151" i="7"/>
  <c r="G151" i="7"/>
  <c r="E151" i="7"/>
  <c r="K150" i="7"/>
  <c r="I150" i="7"/>
  <c r="G150" i="7"/>
  <c r="E150" i="7"/>
  <c r="K149" i="7"/>
  <c r="I149" i="7"/>
  <c r="G149" i="7"/>
  <c r="E149" i="7"/>
  <c r="K148" i="7"/>
  <c r="I148" i="7"/>
  <c r="G148" i="7"/>
  <c r="E148" i="7"/>
  <c r="K147" i="7"/>
  <c r="I147" i="7"/>
  <c r="G147" i="7"/>
  <c r="E147" i="7"/>
  <c r="K146" i="7"/>
  <c r="I146" i="7"/>
  <c r="G146" i="7"/>
  <c r="E146" i="7"/>
  <c r="K145" i="7"/>
  <c r="I145" i="7"/>
  <c r="G145" i="7"/>
  <c r="E145" i="7"/>
  <c r="K144" i="7"/>
  <c r="I144" i="7"/>
  <c r="G144" i="7"/>
  <c r="E144" i="7"/>
  <c r="K143" i="7"/>
  <c r="I143" i="7"/>
  <c r="G143" i="7"/>
  <c r="E143" i="7"/>
  <c r="K142" i="7"/>
  <c r="I142" i="7"/>
  <c r="G142" i="7"/>
  <c r="E142" i="7"/>
  <c r="K141" i="7"/>
  <c r="I141" i="7"/>
  <c r="G141" i="7"/>
  <c r="E141" i="7"/>
  <c r="K140" i="7"/>
  <c r="I140" i="7"/>
  <c r="G140" i="7"/>
  <c r="E140" i="7"/>
  <c r="K139" i="7"/>
  <c r="I139" i="7"/>
  <c r="G139" i="7"/>
  <c r="E139" i="7"/>
  <c r="K138" i="7"/>
  <c r="I138" i="7"/>
  <c r="G138" i="7"/>
  <c r="E138" i="7"/>
  <c r="K137" i="7"/>
  <c r="I137" i="7"/>
  <c r="G137" i="7"/>
  <c r="E137" i="7"/>
  <c r="K136" i="7"/>
  <c r="I136" i="7"/>
  <c r="G136" i="7"/>
  <c r="E136" i="7"/>
  <c r="K135" i="7"/>
  <c r="I135" i="7"/>
  <c r="G135" i="7"/>
  <c r="E135" i="7"/>
  <c r="K134" i="7"/>
  <c r="I134" i="7"/>
  <c r="G134" i="7"/>
  <c r="E134" i="7"/>
  <c r="K133" i="7"/>
  <c r="I133" i="7"/>
  <c r="G133" i="7"/>
  <c r="E133" i="7"/>
  <c r="K132" i="7"/>
  <c r="I132" i="7"/>
  <c r="G132" i="7"/>
  <c r="E132" i="7"/>
  <c r="K131" i="7"/>
  <c r="I131" i="7"/>
  <c r="G131" i="7"/>
  <c r="E131" i="7"/>
  <c r="K130" i="7"/>
  <c r="I130" i="7"/>
  <c r="G130" i="7"/>
  <c r="E130" i="7"/>
  <c r="K129" i="7"/>
  <c r="I129" i="7"/>
  <c r="G129" i="7"/>
  <c r="E129" i="7"/>
  <c r="K128" i="7"/>
  <c r="I128" i="7"/>
  <c r="G128" i="7"/>
  <c r="E128" i="7"/>
  <c r="K127" i="7"/>
  <c r="I127" i="7"/>
  <c r="G127" i="7"/>
  <c r="E127" i="7"/>
  <c r="K126" i="7"/>
  <c r="I126" i="7"/>
  <c r="G126" i="7"/>
  <c r="E126" i="7"/>
  <c r="K125" i="7"/>
  <c r="I125" i="7"/>
  <c r="G125" i="7"/>
  <c r="E125" i="7"/>
  <c r="K124" i="7"/>
  <c r="I124" i="7"/>
  <c r="G124" i="7"/>
  <c r="E124" i="7"/>
  <c r="K123" i="7"/>
  <c r="I123" i="7"/>
  <c r="G123" i="7"/>
  <c r="E123" i="7"/>
  <c r="K122" i="7"/>
  <c r="I122" i="7"/>
  <c r="G122" i="7"/>
  <c r="E122" i="7"/>
  <c r="K121" i="7"/>
  <c r="I121" i="7"/>
  <c r="G121" i="7"/>
  <c r="E121" i="7"/>
  <c r="K120" i="7"/>
  <c r="I120" i="7"/>
  <c r="G120" i="7"/>
  <c r="E120" i="7"/>
  <c r="K119" i="7"/>
  <c r="I119" i="7"/>
  <c r="G119" i="7"/>
  <c r="E119" i="7"/>
  <c r="K118" i="7"/>
  <c r="I118" i="7"/>
  <c r="G118" i="7"/>
  <c r="E118" i="7"/>
  <c r="K117" i="7"/>
  <c r="I117" i="7"/>
  <c r="G117" i="7"/>
  <c r="E117" i="7"/>
  <c r="K116" i="7"/>
  <c r="I116" i="7"/>
  <c r="G116" i="7"/>
  <c r="E116" i="7"/>
  <c r="K115" i="7"/>
  <c r="I115" i="7"/>
  <c r="G115" i="7"/>
  <c r="E115" i="7"/>
  <c r="K114" i="7"/>
  <c r="I114" i="7"/>
  <c r="G114" i="7"/>
  <c r="E114" i="7"/>
  <c r="K113" i="7"/>
  <c r="I113" i="7"/>
  <c r="G113" i="7"/>
  <c r="E113" i="7"/>
  <c r="K112" i="7"/>
  <c r="I112" i="7"/>
  <c r="G112" i="7"/>
  <c r="E112" i="7"/>
  <c r="K111" i="7"/>
  <c r="I111" i="7"/>
  <c r="G111" i="7"/>
  <c r="E111" i="7"/>
  <c r="K110" i="7"/>
  <c r="I110" i="7"/>
  <c r="G110" i="7"/>
  <c r="E110" i="7"/>
  <c r="K109" i="7"/>
  <c r="I109" i="7"/>
  <c r="G109" i="7"/>
  <c r="E109" i="7"/>
  <c r="K108" i="7"/>
  <c r="I108" i="7"/>
  <c r="G108" i="7"/>
  <c r="E108" i="7"/>
  <c r="K107" i="7"/>
  <c r="I107" i="7"/>
  <c r="G107" i="7"/>
  <c r="E107" i="7"/>
  <c r="K106" i="7"/>
  <c r="I106" i="7"/>
  <c r="G106" i="7"/>
  <c r="E106" i="7"/>
  <c r="K105" i="7"/>
  <c r="I105" i="7"/>
  <c r="G105" i="7"/>
  <c r="E105" i="7"/>
  <c r="K104" i="7"/>
  <c r="I104" i="7"/>
  <c r="G104" i="7"/>
  <c r="E104" i="7"/>
  <c r="K103" i="7"/>
  <c r="I103" i="7"/>
  <c r="G103" i="7"/>
  <c r="E103" i="7"/>
  <c r="K102" i="7"/>
  <c r="I102" i="7"/>
  <c r="G102" i="7"/>
  <c r="E102" i="7"/>
  <c r="K101" i="7"/>
  <c r="I101" i="7"/>
  <c r="G101" i="7"/>
  <c r="E101" i="7"/>
  <c r="K100" i="7"/>
  <c r="I100" i="7"/>
  <c r="G100" i="7"/>
  <c r="E100" i="7"/>
  <c r="K99" i="7"/>
  <c r="I99" i="7"/>
  <c r="G99" i="7"/>
  <c r="E99" i="7"/>
  <c r="K98" i="7"/>
  <c r="I98" i="7"/>
  <c r="G98" i="7"/>
  <c r="E98" i="7"/>
  <c r="K97" i="7"/>
  <c r="I97" i="7"/>
  <c r="G97" i="7"/>
  <c r="E97" i="7"/>
  <c r="K96" i="7"/>
  <c r="I96" i="7"/>
  <c r="G96" i="7"/>
  <c r="E96" i="7"/>
  <c r="K95" i="7"/>
  <c r="I95" i="7"/>
  <c r="G95" i="7"/>
  <c r="E95" i="7"/>
  <c r="K94" i="7"/>
  <c r="I94" i="7"/>
  <c r="G94" i="7"/>
  <c r="E94" i="7"/>
  <c r="K93" i="7"/>
  <c r="I93" i="7"/>
  <c r="G93" i="7"/>
  <c r="E93" i="7"/>
  <c r="K92" i="7"/>
  <c r="I92" i="7"/>
  <c r="G92" i="7"/>
  <c r="E92" i="7"/>
  <c r="K91" i="7"/>
  <c r="I91" i="7"/>
  <c r="G91" i="7"/>
  <c r="E91" i="7"/>
  <c r="K90" i="7"/>
  <c r="I90" i="7"/>
  <c r="G90" i="7"/>
  <c r="E90" i="7"/>
  <c r="K89" i="7"/>
  <c r="I89" i="7"/>
  <c r="G89" i="7"/>
  <c r="E89" i="7"/>
  <c r="K88" i="7"/>
  <c r="I88" i="7"/>
  <c r="G88" i="7"/>
  <c r="E88" i="7"/>
  <c r="K87" i="7"/>
  <c r="I87" i="7"/>
  <c r="G87" i="7"/>
  <c r="E87" i="7"/>
  <c r="K86" i="7"/>
  <c r="I86" i="7"/>
  <c r="G86" i="7"/>
  <c r="E86" i="7"/>
  <c r="K85" i="7"/>
  <c r="I85" i="7"/>
  <c r="G85" i="7"/>
  <c r="E85" i="7"/>
  <c r="K84" i="7"/>
  <c r="I84" i="7"/>
  <c r="G84" i="7"/>
  <c r="E84" i="7"/>
  <c r="K83" i="7"/>
  <c r="I83" i="7"/>
  <c r="G83" i="7"/>
  <c r="E83" i="7"/>
  <c r="K82" i="7"/>
  <c r="I82" i="7"/>
  <c r="G82" i="7"/>
  <c r="E82" i="7"/>
  <c r="K81" i="7"/>
  <c r="I81" i="7"/>
  <c r="G81" i="7"/>
  <c r="E81" i="7"/>
  <c r="K80" i="7"/>
  <c r="I80" i="7"/>
  <c r="G80" i="7"/>
  <c r="E80" i="7"/>
  <c r="K79" i="7"/>
  <c r="I79" i="7"/>
  <c r="G79" i="7"/>
  <c r="E79" i="7"/>
  <c r="K78" i="7"/>
  <c r="I78" i="7"/>
  <c r="G78" i="7"/>
  <c r="E78" i="7"/>
  <c r="K77" i="7"/>
  <c r="I77" i="7"/>
  <c r="G77" i="7"/>
  <c r="E77" i="7"/>
  <c r="K76" i="7"/>
  <c r="I76" i="7"/>
  <c r="G76" i="7"/>
  <c r="E76" i="7"/>
  <c r="K75" i="7"/>
  <c r="I75" i="7"/>
  <c r="G75" i="7"/>
  <c r="E75" i="7"/>
  <c r="K74" i="7"/>
  <c r="I74" i="7"/>
  <c r="G74" i="7"/>
  <c r="E74" i="7"/>
  <c r="K73" i="7"/>
  <c r="I73" i="7"/>
  <c r="G73" i="7"/>
  <c r="E73" i="7"/>
  <c r="K72" i="7"/>
  <c r="I72" i="7"/>
  <c r="G72" i="7"/>
  <c r="E72" i="7"/>
  <c r="K71" i="7"/>
  <c r="I71" i="7"/>
  <c r="G71" i="7"/>
  <c r="E71" i="7"/>
  <c r="K70" i="7"/>
  <c r="I70" i="7"/>
  <c r="G70" i="7"/>
  <c r="E70" i="7"/>
  <c r="K69" i="7"/>
  <c r="I69" i="7"/>
  <c r="G69" i="7"/>
  <c r="E69" i="7"/>
  <c r="K68" i="7"/>
  <c r="I68" i="7"/>
  <c r="G68" i="7"/>
  <c r="E68" i="7"/>
  <c r="K67" i="7"/>
  <c r="I67" i="7"/>
  <c r="G67" i="7"/>
  <c r="E67" i="7"/>
  <c r="K66" i="7"/>
  <c r="I66" i="7"/>
  <c r="G66" i="7"/>
  <c r="E66" i="7"/>
  <c r="K65" i="7"/>
  <c r="I65" i="7"/>
  <c r="G65" i="7"/>
  <c r="E65" i="7"/>
  <c r="K64" i="7"/>
  <c r="I64" i="7"/>
  <c r="G64" i="7"/>
  <c r="E64" i="7"/>
  <c r="K63" i="7"/>
  <c r="I63" i="7"/>
  <c r="G63" i="7"/>
  <c r="E63" i="7"/>
  <c r="K62" i="7"/>
  <c r="I62" i="7"/>
  <c r="G62" i="7"/>
  <c r="E62" i="7"/>
  <c r="K61" i="7"/>
  <c r="I61" i="7"/>
  <c r="G61" i="7"/>
  <c r="E61" i="7"/>
  <c r="K60" i="7"/>
  <c r="I60" i="7"/>
  <c r="G60" i="7"/>
  <c r="E60" i="7"/>
  <c r="K59" i="7"/>
  <c r="I59" i="7"/>
  <c r="G59" i="7"/>
  <c r="E59" i="7"/>
  <c r="K58" i="7"/>
  <c r="I58" i="7"/>
  <c r="G58" i="7"/>
  <c r="E58" i="7"/>
  <c r="K57" i="7"/>
  <c r="I57" i="7"/>
  <c r="G57" i="7"/>
  <c r="E57" i="7"/>
  <c r="K56" i="7"/>
  <c r="I56" i="7"/>
  <c r="G56" i="7"/>
  <c r="E56" i="7"/>
  <c r="K55" i="7"/>
  <c r="I55" i="7"/>
  <c r="G55" i="7"/>
  <c r="E55" i="7"/>
  <c r="K54" i="7"/>
  <c r="I54" i="7"/>
  <c r="G54" i="7"/>
  <c r="E54" i="7"/>
  <c r="K53" i="7"/>
  <c r="I53" i="7"/>
  <c r="G53" i="7"/>
  <c r="E53" i="7"/>
  <c r="K52" i="7"/>
  <c r="I52" i="7"/>
  <c r="G52" i="7"/>
  <c r="E52" i="7"/>
  <c r="K51" i="7"/>
  <c r="I51" i="7"/>
  <c r="G51" i="7"/>
  <c r="E51" i="7"/>
  <c r="K50" i="7"/>
  <c r="I50" i="7"/>
  <c r="G50" i="7"/>
  <c r="E50" i="7"/>
  <c r="K49" i="7"/>
  <c r="I49" i="7"/>
  <c r="G49" i="7"/>
  <c r="E49" i="7"/>
  <c r="K48" i="7"/>
  <c r="I48" i="7"/>
  <c r="G48" i="7"/>
  <c r="E48" i="7"/>
  <c r="K47" i="7"/>
  <c r="I47" i="7"/>
  <c r="G47" i="7"/>
  <c r="E47" i="7"/>
  <c r="K46" i="7"/>
  <c r="I46" i="7"/>
  <c r="G46" i="7"/>
  <c r="E46" i="7"/>
  <c r="K45" i="7"/>
  <c r="I45" i="7"/>
  <c r="G45" i="7"/>
  <c r="E45" i="7"/>
  <c r="K44" i="7"/>
  <c r="I44" i="7"/>
  <c r="G44" i="7"/>
  <c r="E44" i="7"/>
  <c r="K43" i="7"/>
  <c r="I43" i="7"/>
  <c r="G43" i="7"/>
  <c r="E43" i="7"/>
  <c r="K42" i="7"/>
  <c r="I42" i="7"/>
  <c r="G42" i="7"/>
  <c r="E42" i="7"/>
  <c r="K41" i="7"/>
  <c r="I41" i="7"/>
  <c r="G41" i="7"/>
  <c r="E41" i="7"/>
  <c r="K40" i="7"/>
  <c r="I40" i="7"/>
  <c r="G40" i="7"/>
  <c r="E40" i="7"/>
  <c r="K39" i="7"/>
  <c r="I39" i="7"/>
  <c r="G39" i="7"/>
  <c r="E39" i="7"/>
  <c r="K38" i="7"/>
  <c r="I38" i="7"/>
  <c r="G38" i="7"/>
  <c r="E38" i="7"/>
  <c r="K37" i="7"/>
  <c r="I37" i="7"/>
  <c r="G37" i="7"/>
  <c r="E37" i="7"/>
  <c r="K36" i="7"/>
  <c r="I36" i="7"/>
  <c r="G36" i="7"/>
  <c r="E36" i="7"/>
  <c r="K35" i="7"/>
  <c r="I35" i="7"/>
  <c r="G35" i="7"/>
  <c r="E35" i="7"/>
  <c r="K34" i="7"/>
  <c r="I34" i="7"/>
  <c r="G34" i="7"/>
  <c r="E34" i="7"/>
  <c r="K33" i="7"/>
  <c r="I33" i="7"/>
  <c r="G33" i="7"/>
  <c r="E33" i="7"/>
  <c r="K32" i="7"/>
  <c r="I32" i="7"/>
  <c r="G32" i="7"/>
  <c r="E32" i="7"/>
  <c r="K31" i="7"/>
  <c r="I31" i="7"/>
  <c r="G31" i="7"/>
  <c r="E31" i="7"/>
  <c r="K30" i="7"/>
  <c r="I30" i="7"/>
  <c r="G30" i="7"/>
  <c r="E30" i="7"/>
  <c r="K29" i="7"/>
  <c r="I29" i="7"/>
  <c r="G29" i="7"/>
  <c r="E29" i="7"/>
  <c r="K28" i="7"/>
  <c r="I28" i="7"/>
  <c r="G28" i="7"/>
  <c r="E28" i="7"/>
  <c r="K27" i="7"/>
  <c r="I27" i="7"/>
  <c r="G27" i="7"/>
  <c r="E27" i="7"/>
  <c r="K26" i="7"/>
  <c r="I26" i="7"/>
  <c r="G26" i="7"/>
  <c r="E26" i="7"/>
  <c r="K25" i="7"/>
  <c r="I25" i="7"/>
  <c r="G25" i="7"/>
  <c r="E25" i="7"/>
  <c r="K24" i="7"/>
  <c r="I24" i="7"/>
  <c r="G24" i="7"/>
  <c r="E24" i="7"/>
  <c r="K23" i="7"/>
  <c r="I23" i="7"/>
  <c r="G23" i="7"/>
  <c r="E23" i="7"/>
  <c r="K22" i="7"/>
  <c r="I22" i="7"/>
  <c r="G22" i="7"/>
  <c r="E22" i="7"/>
  <c r="K21" i="7"/>
  <c r="I21" i="7"/>
  <c r="G21" i="7"/>
  <c r="E21" i="7"/>
  <c r="K20" i="7"/>
  <c r="I20" i="7"/>
  <c r="G20" i="7"/>
  <c r="E20" i="7"/>
  <c r="K19" i="7"/>
  <c r="I19" i="7"/>
  <c r="G19" i="7"/>
  <c r="E19" i="7"/>
  <c r="K18" i="7"/>
  <c r="I18" i="7"/>
  <c r="G18" i="7"/>
  <c r="E18" i="7"/>
  <c r="K17" i="7"/>
  <c r="I17" i="7"/>
  <c r="G17" i="7"/>
  <c r="E17" i="7"/>
  <c r="K16" i="7"/>
  <c r="I16" i="7"/>
  <c r="G16" i="7"/>
  <c r="E16" i="7"/>
  <c r="K15" i="7"/>
  <c r="I15" i="7"/>
  <c r="G15" i="7"/>
  <c r="E15" i="7"/>
  <c r="K14" i="7"/>
  <c r="I14" i="7"/>
  <c r="G14" i="7"/>
  <c r="E14" i="7"/>
  <c r="K13" i="7"/>
  <c r="I13" i="7"/>
  <c r="G13" i="7"/>
  <c r="E13" i="7"/>
  <c r="K12" i="7"/>
  <c r="I12" i="7"/>
  <c r="G12" i="7"/>
  <c r="E12" i="7"/>
  <c r="K11" i="7"/>
  <c r="I11" i="7"/>
  <c r="G11" i="7"/>
  <c r="E11" i="7"/>
  <c r="K10" i="7"/>
  <c r="I10" i="7"/>
  <c r="G10" i="7"/>
  <c r="E10" i="7"/>
  <c r="K9" i="7"/>
  <c r="I9" i="7"/>
  <c r="G9" i="7"/>
  <c r="E9" i="7"/>
  <c r="K8" i="7"/>
  <c r="I8" i="7"/>
  <c r="G8" i="7"/>
  <c r="E8" i="7"/>
  <c r="K7" i="7"/>
  <c r="I7" i="7"/>
  <c r="G7" i="7"/>
  <c r="E7" i="7"/>
  <c r="J178" i="5"/>
  <c r="H178" i="5"/>
  <c r="F178" i="5"/>
  <c r="D178" i="5"/>
  <c r="J177" i="5"/>
  <c r="H177" i="5"/>
  <c r="F177" i="5"/>
  <c r="D177" i="5"/>
  <c r="J176" i="5"/>
  <c r="H176" i="5"/>
  <c r="F176" i="5"/>
  <c r="D176" i="5"/>
  <c r="J175" i="5"/>
  <c r="H175" i="5"/>
  <c r="F175" i="5"/>
  <c r="D175" i="5"/>
  <c r="J174" i="5"/>
  <c r="H174" i="5"/>
  <c r="F174" i="5"/>
  <c r="D174" i="5"/>
  <c r="J173" i="5"/>
  <c r="H173" i="5"/>
  <c r="F173" i="5"/>
  <c r="D173" i="5"/>
  <c r="J172" i="5"/>
  <c r="H172" i="5"/>
  <c r="F172" i="5"/>
  <c r="D172" i="5"/>
  <c r="J171" i="5"/>
  <c r="H171" i="5"/>
  <c r="F171" i="5"/>
  <c r="D171" i="5"/>
  <c r="J170" i="5"/>
  <c r="H170" i="5"/>
  <c r="F170" i="5"/>
  <c r="D170" i="5"/>
  <c r="J169" i="5"/>
  <c r="H169" i="5"/>
  <c r="F169" i="5"/>
  <c r="D169" i="5"/>
  <c r="J168" i="5"/>
  <c r="H168" i="5"/>
  <c r="F168" i="5"/>
  <c r="D168" i="5"/>
  <c r="J167" i="5"/>
  <c r="H167" i="5"/>
  <c r="F167" i="5"/>
  <c r="D167" i="5"/>
  <c r="J166" i="5"/>
  <c r="H166" i="5"/>
  <c r="F166" i="5"/>
  <c r="D166" i="5"/>
  <c r="J165" i="5"/>
  <c r="H165" i="5"/>
  <c r="F165" i="5"/>
  <c r="D165" i="5"/>
  <c r="J164" i="5"/>
  <c r="H164" i="5"/>
  <c r="F164" i="5"/>
  <c r="D164" i="5"/>
  <c r="J163" i="5"/>
  <c r="H163" i="5"/>
  <c r="F163" i="5"/>
  <c r="D163" i="5"/>
  <c r="J162" i="5"/>
  <c r="H162" i="5"/>
  <c r="F162" i="5"/>
  <c r="D162" i="5"/>
  <c r="J161" i="5"/>
  <c r="H161" i="5"/>
  <c r="F161" i="5"/>
  <c r="D161" i="5"/>
  <c r="J160" i="5"/>
  <c r="H160" i="5"/>
  <c r="F160" i="5"/>
  <c r="D160" i="5"/>
  <c r="J159" i="5"/>
  <c r="H159" i="5"/>
  <c r="F159" i="5"/>
  <c r="D159" i="5"/>
  <c r="J158" i="5"/>
  <c r="H158" i="5"/>
  <c r="F158" i="5"/>
  <c r="D158" i="5"/>
  <c r="J157" i="5"/>
  <c r="H157" i="5"/>
  <c r="F157" i="5"/>
  <c r="D157" i="5"/>
  <c r="J156" i="5"/>
  <c r="H156" i="5"/>
  <c r="F156" i="5"/>
  <c r="D156" i="5"/>
  <c r="J155" i="5"/>
  <c r="H155" i="5"/>
  <c r="F155" i="5"/>
  <c r="D155" i="5"/>
  <c r="J154" i="5"/>
  <c r="H154" i="5"/>
  <c r="F154" i="5"/>
  <c r="D154" i="5"/>
  <c r="J153" i="5"/>
  <c r="H153" i="5"/>
  <c r="F153" i="5"/>
  <c r="D153" i="5"/>
  <c r="J152" i="5"/>
  <c r="H152" i="5"/>
  <c r="F152" i="5"/>
  <c r="D152" i="5"/>
  <c r="J151" i="5"/>
  <c r="H151" i="5"/>
  <c r="F151" i="5"/>
  <c r="D151" i="5"/>
  <c r="J150" i="5"/>
  <c r="H150" i="5"/>
  <c r="F150" i="5"/>
  <c r="D150" i="5"/>
  <c r="J149" i="5"/>
  <c r="H149" i="5"/>
  <c r="F149" i="5"/>
  <c r="D149" i="5"/>
  <c r="J148" i="5"/>
  <c r="H148" i="5"/>
  <c r="F148" i="5"/>
  <c r="D148" i="5"/>
  <c r="J147" i="5"/>
  <c r="H147" i="5"/>
  <c r="F147" i="5"/>
  <c r="D147" i="5"/>
  <c r="J146" i="5"/>
  <c r="H146" i="5"/>
  <c r="F146" i="5"/>
  <c r="D146" i="5"/>
  <c r="J145" i="5"/>
  <c r="H145" i="5"/>
  <c r="F145" i="5"/>
  <c r="D145" i="5"/>
  <c r="J144" i="5"/>
  <c r="H144" i="5"/>
  <c r="F144" i="5"/>
  <c r="D144" i="5"/>
  <c r="J143" i="5"/>
  <c r="H143" i="5"/>
  <c r="F143" i="5"/>
  <c r="D143" i="5"/>
  <c r="J142" i="5"/>
  <c r="H142" i="5"/>
  <c r="F142" i="5"/>
  <c r="D142" i="5"/>
  <c r="J141" i="5"/>
  <c r="H141" i="5"/>
  <c r="F141" i="5"/>
  <c r="D141" i="5"/>
  <c r="J140" i="5"/>
  <c r="H140" i="5"/>
  <c r="F140" i="5"/>
  <c r="D140" i="5"/>
  <c r="J139" i="5"/>
  <c r="H139" i="5"/>
  <c r="F139" i="5"/>
  <c r="D139" i="5"/>
  <c r="J138" i="5"/>
  <c r="H138" i="5"/>
  <c r="F138" i="5"/>
  <c r="D138" i="5"/>
  <c r="J137" i="5"/>
  <c r="H137" i="5"/>
  <c r="F137" i="5"/>
  <c r="D137" i="5"/>
  <c r="J136" i="5"/>
  <c r="H136" i="5"/>
  <c r="F136" i="5"/>
  <c r="D136" i="5"/>
  <c r="J135" i="5"/>
  <c r="H135" i="5"/>
  <c r="F135" i="5"/>
  <c r="D135" i="5"/>
  <c r="J134" i="5"/>
  <c r="H134" i="5"/>
  <c r="F134" i="5"/>
  <c r="D134" i="5"/>
  <c r="J133" i="5"/>
  <c r="H133" i="5"/>
  <c r="F133" i="5"/>
  <c r="D133" i="5"/>
  <c r="J132" i="5"/>
  <c r="H132" i="5"/>
  <c r="F132" i="5"/>
  <c r="D132" i="5"/>
  <c r="J131" i="5"/>
  <c r="H131" i="5"/>
  <c r="F131" i="5"/>
  <c r="D131" i="5"/>
  <c r="J130" i="5"/>
  <c r="H130" i="5"/>
  <c r="F130" i="5"/>
  <c r="D130" i="5"/>
  <c r="J129" i="5"/>
  <c r="H129" i="5"/>
  <c r="F129" i="5"/>
  <c r="D129" i="5"/>
  <c r="J128" i="5"/>
  <c r="H128" i="5"/>
  <c r="F128" i="5"/>
  <c r="D128" i="5"/>
  <c r="J127" i="5"/>
  <c r="H127" i="5"/>
  <c r="F127" i="5"/>
  <c r="D127" i="5"/>
  <c r="J126" i="5"/>
  <c r="H126" i="5"/>
  <c r="F126" i="5"/>
  <c r="D126" i="5"/>
  <c r="J125" i="5"/>
  <c r="H125" i="5"/>
  <c r="F125" i="5"/>
  <c r="D125" i="5"/>
  <c r="J124" i="5"/>
  <c r="H124" i="5"/>
  <c r="F124" i="5"/>
  <c r="D124" i="5"/>
  <c r="J123" i="5"/>
  <c r="H123" i="5"/>
  <c r="F123" i="5"/>
  <c r="D123" i="5"/>
  <c r="J122" i="5"/>
  <c r="H122" i="5"/>
  <c r="F122" i="5"/>
  <c r="D122" i="5"/>
  <c r="J121" i="5"/>
  <c r="H121" i="5"/>
  <c r="F121" i="5"/>
  <c r="D121" i="5"/>
  <c r="J120" i="5"/>
  <c r="H120" i="5"/>
  <c r="F120" i="5"/>
  <c r="D120" i="5"/>
  <c r="J119" i="5"/>
  <c r="H119" i="5"/>
  <c r="F119" i="5"/>
  <c r="D119" i="5"/>
  <c r="J118" i="5"/>
  <c r="H118" i="5"/>
  <c r="F118" i="5"/>
  <c r="D118" i="5"/>
  <c r="J117" i="5"/>
  <c r="H117" i="5"/>
  <c r="F117" i="5"/>
  <c r="D117" i="5"/>
  <c r="J116" i="5"/>
  <c r="H116" i="5"/>
  <c r="F116" i="5"/>
  <c r="D116" i="5"/>
  <c r="J115" i="5"/>
  <c r="H115" i="5"/>
  <c r="F115" i="5"/>
  <c r="D115" i="5"/>
  <c r="J114" i="5"/>
  <c r="H114" i="5"/>
  <c r="F114" i="5"/>
  <c r="D114" i="5"/>
  <c r="J113" i="5"/>
  <c r="H113" i="5"/>
  <c r="F113" i="5"/>
  <c r="D113" i="5"/>
  <c r="J112" i="5"/>
  <c r="H112" i="5"/>
  <c r="F112" i="5"/>
  <c r="D112" i="5"/>
  <c r="J111" i="5"/>
  <c r="H111" i="5"/>
  <c r="F111" i="5"/>
  <c r="D111" i="5"/>
  <c r="J110" i="5"/>
  <c r="H110" i="5"/>
  <c r="F110" i="5"/>
  <c r="D110" i="5"/>
  <c r="J109" i="5"/>
  <c r="H109" i="5"/>
  <c r="F109" i="5"/>
  <c r="D109" i="5"/>
  <c r="J108" i="5"/>
  <c r="H108" i="5"/>
  <c r="F108" i="5"/>
  <c r="D108" i="5"/>
  <c r="J107" i="5"/>
  <c r="H107" i="5"/>
  <c r="F107" i="5"/>
  <c r="D107" i="5"/>
  <c r="J106" i="5"/>
  <c r="H106" i="5"/>
  <c r="F106" i="5"/>
  <c r="D106" i="5"/>
  <c r="J105" i="5"/>
  <c r="H105" i="5"/>
  <c r="F105" i="5"/>
  <c r="D105" i="5"/>
  <c r="J104" i="5"/>
  <c r="H104" i="5"/>
  <c r="F104" i="5"/>
  <c r="D104" i="5"/>
  <c r="J103" i="5"/>
  <c r="H103" i="5"/>
  <c r="F103" i="5"/>
  <c r="D103" i="5"/>
  <c r="J102" i="5"/>
  <c r="H102" i="5"/>
  <c r="F102" i="5"/>
  <c r="D102" i="5"/>
  <c r="J101" i="5"/>
  <c r="H101" i="5"/>
  <c r="F101" i="5"/>
  <c r="D101" i="5"/>
  <c r="J100" i="5"/>
  <c r="H100" i="5"/>
  <c r="F100" i="5"/>
  <c r="D100" i="5"/>
  <c r="J99" i="5"/>
  <c r="H99" i="5"/>
  <c r="F99" i="5"/>
  <c r="D99" i="5"/>
  <c r="J98" i="5"/>
  <c r="H98" i="5"/>
  <c r="F98" i="5"/>
  <c r="D98" i="5"/>
  <c r="J97" i="5"/>
  <c r="H97" i="5"/>
  <c r="F97" i="5"/>
  <c r="D97" i="5"/>
  <c r="J96" i="5"/>
  <c r="H96" i="5"/>
  <c r="F96" i="5"/>
  <c r="D96" i="5"/>
  <c r="J95" i="5"/>
  <c r="H95" i="5"/>
  <c r="F95" i="5"/>
  <c r="D95" i="5"/>
  <c r="J94" i="5"/>
  <c r="H94" i="5"/>
  <c r="F94" i="5"/>
  <c r="D94" i="5"/>
  <c r="J93" i="5"/>
  <c r="H93" i="5"/>
  <c r="F93" i="5"/>
  <c r="D93" i="5"/>
  <c r="J92" i="5"/>
  <c r="H92" i="5"/>
  <c r="F92" i="5"/>
  <c r="D92" i="5"/>
  <c r="J91" i="5"/>
  <c r="H91" i="5"/>
  <c r="F91" i="5"/>
  <c r="D91" i="5"/>
  <c r="J90" i="5"/>
  <c r="H90" i="5"/>
  <c r="F90" i="5"/>
  <c r="D90" i="5"/>
  <c r="J89" i="5"/>
  <c r="H89" i="5"/>
  <c r="F89" i="5"/>
  <c r="D89" i="5"/>
  <c r="J88" i="5"/>
  <c r="H88" i="5"/>
  <c r="F88" i="5"/>
  <c r="D88" i="5"/>
  <c r="J87" i="5"/>
  <c r="H87" i="5"/>
  <c r="F87" i="5"/>
  <c r="D87" i="5"/>
  <c r="J86" i="5"/>
  <c r="H86" i="5"/>
  <c r="F86" i="5"/>
  <c r="D86" i="5"/>
  <c r="J85" i="5"/>
  <c r="H85" i="5"/>
  <c r="F85" i="5"/>
  <c r="D85" i="5"/>
  <c r="J84" i="5"/>
  <c r="H84" i="5"/>
  <c r="F84" i="5"/>
  <c r="D84" i="5"/>
  <c r="J83" i="5"/>
  <c r="H83" i="5"/>
  <c r="F83" i="5"/>
  <c r="D83" i="5"/>
  <c r="J82" i="5"/>
  <c r="H82" i="5"/>
  <c r="F82" i="5"/>
  <c r="D82" i="5"/>
  <c r="J81" i="5"/>
  <c r="H81" i="5"/>
  <c r="F81" i="5"/>
  <c r="D81" i="5"/>
  <c r="J80" i="5"/>
  <c r="H80" i="5"/>
  <c r="F80" i="5"/>
  <c r="D80" i="5"/>
  <c r="J79" i="5"/>
  <c r="H79" i="5"/>
  <c r="F79" i="5"/>
  <c r="D79" i="5"/>
  <c r="J78" i="5"/>
  <c r="H78" i="5"/>
  <c r="F78" i="5"/>
  <c r="D78" i="5"/>
  <c r="J77" i="5"/>
  <c r="H77" i="5"/>
  <c r="F77" i="5"/>
  <c r="D77" i="5"/>
  <c r="J76" i="5"/>
  <c r="H76" i="5"/>
  <c r="F76" i="5"/>
  <c r="D76" i="5"/>
  <c r="J75" i="5"/>
  <c r="H75" i="5"/>
  <c r="F75" i="5"/>
  <c r="D75" i="5"/>
  <c r="J74" i="5"/>
  <c r="H74" i="5"/>
  <c r="F74" i="5"/>
  <c r="D74" i="5"/>
  <c r="J73" i="5"/>
  <c r="H73" i="5"/>
  <c r="F73" i="5"/>
  <c r="D73" i="5"/>
  <c r="J72" i="5"/>
  <c r="H72" i="5"/>
  <c r="F72" i="5"/>
  <c r="D72" i="5"/>
  <c r="J71" i="5"/>
  <c r="H71" i="5"/>
  <c r="F71" i="5"/>
  <c r="D71" i="5"/>
  <c r="J70" i="5"/>
  <c r="H70" i="5"/>
  <c r="F70" i="5"/>
  <c r="D70" i="5"/>
  <c r="J69" i="5"/>
  <c r="H69" i="5"/>
  <c r="F69" i="5"/>
  <c r="D69" i="5"/>
  <c r="J68" i="5"/>
  <c r="H68" i="5"/>
  <c r="F68" i="5"/>
  <c r="D68" i="5"/>
  <c r="J67" i="5"/>
  <c r="H67" i="5"/>
  <c r="F67" i="5"/>
  <c r="D67" i="5"/>
  <c r="J66" i="5"/>
  <c r="H66" i="5"/>
  <c r="F66" i="5"/>
  <c r="D66" i="5"/>
  <c r="J65" i="5"/>
  <c r="H65" i="5"/>
  <c r="F65" i="5"/>
  <c r="D65" i="5"/>
  <c r="J64" i="5"/>
  <c r="H64" i="5"/>
  <c r="F64" i="5"/>
  <c r="D64" i="5"/>
  <c r="J63" i="5"/>
  <c r="H63" i="5"/>
  <c r="F63" i="5"/>
  <c r="D63" i="5"/>
  <c r="J62" i="5"/>
  <c r="H62" i="5"/>
  <c r="F62" i="5"/>
  <c r="D62" i="5"/>
  <c r="J61" i="5"/>
  <c r="H61" i="5"/>
  <c r="F61" i="5"/>
  <c r="D61" i="5"/>
  <c r="J60" i="5"/>
  <c r="H60" i="5"/>
  <c r="F60" i="5"/>
  <c r="D60" i="5"/>
  <c r="J59" i="5"/>
  <c r="H59" i="5"/>
  <c r="F59" i="5"/>
  <c r="D59" i="5"/>
  <c r="J58" i="5"/>
  <c r="H58" i="5"/>
  <c r="F58" i="5"/>
  <c r="D58" i="5"/>
  <c r="J57" i="5"/>
  <c r="H57" i="5"/>
  <c r="F57" i="5"/>
  <c r="D57" i="5"/>
  <c r="J56" i="5"/>
  <c r="H56" i="5"/>
  <c r="F56" i="5"/>
  <c r="D56" i="5"/>
  <c r="J55" i="5"/>
  <c r="H55" i="5"/>
  <c r="F55" i="5"/>
  <c r="D55" i="5"/>
  <c r="J54" i="5"/>
  <c r="H54" i="5"/>
  <c r="F54" i="5"/>
  <c r="D54" i="5"/>
  <c r="J53" i="5"/>
  <c r="H53" i="5"/>
  <c r="F53" i="5"/>
  <c r="D53" i="5"/>
  <c r="J52" i="5"/>
  <c r="H52" i="5"/>
  <c r="F52" i="5"/>
  <c r="D52" i="5"/>
  <c r="J51" i="5"/>
  <c r="H51" i="5"/>
  <c r="F51" i="5"/>
  <c r="D51" i="5"/>
  <c r="J50" i="5"/>
  <c r="H50" i="5"/>
  <c r="F50" i="5"/>
  <c r="D50" i="5"/>
  <c r="J49" i="5"/>
  <c r="H49" i="5"/>
  <c r="F49" i="5"/>
  <c r="D49" i="5"/>
  <c r="J48" i="5"/>
  <c r="H48" i="5"/>
  <c r="F48" i="5"/>
  <c r="D48" i="5"/>
  <c r="J47" i="5"/>
  <c r="H47" i="5"/>
  <c r="F47" i="5"/>
  <c r="D47" i="5"/>
  <c r="J46" i="5"/>
  <c r="H46" i="5"/>
  <c r="F46" i="5"/>
  <c r="D46" i="5"/>
  <c r="J45" i="5"/>
  <c r="H45" i="5"/>
  <c r="F45" i="5"/>
  <c r="D45" i="5"/>
  <c r="J44" i="5"/>
  <c r="H44" i="5"/>
  <c r="F44" i="5"/>
  <c r="D44" i="5"/>
  <c r="J43" i="5"/>
  <c r="H43" i="5"/>
  <c r="F43" i="5"/>
  <c r="D43" i="5"/>
  <c r="J42" i="5"/>
  <c r="H42" i="5"/>
  <c r="F42" i="5"/>
  <c r="D42" i="5"/>
  <c r="J41" i="5"/>
  <c r="H41" i="5"/>
  <c r="F41" i="5"/>
  <c r="D41" i="5"/>
  <c r="J40" i="5"/>
  <c r="H40" i="5"/>
  <c r="F40" i="5"/>
  <c r="D40" i="5"/>
  <c r="J39" i="5"/>
  <c r="H39" i="5"/>
  <c r="F39" i="5"/>
  <c r="D39" i="5"/>
  <c r="J38" i="5"/>
  <c r="H38" i="5"/>
  <c r="F38" i="5"/>
  <c r="D38" i="5"/>
  <c r="J37" i="5"/>
  <c r="H37" i="5"/>
  <c r="F37" i="5"/>
  <c r="D37" i="5"/>
  <c r="J36" i="5"/>
  <c r="H36" i="5"/>
  <c r="F36" i="5"/>
  <c r="D36" i="5"/>
  <c r="J35" i="5"/>
  <c r="H35" i="5"/>
  <c r="F35" i="5"/>
  <c r="D35" i="5"/>
  <c r="J34" i="5"/>
  <c r="H34" i="5"/>
  <c r="F34" i="5"/>
  <c r="D34" i="5"/>
  <c r="J33" i="5"/>
  <c r="H33" i="5"/>
  <c r="F33" i="5"/>
  <c r="D33" i="5"/>
  <c r="J32" i="5"/>
  <c r="H32" i="5"/>
  <c r="F32" i="5"/>
  <c r="D32" i="5"/>
  <c r="J31" i="5"/>
  <c r="H31" i="5"/>
  <c r="F31" i="5"/>
  <c r="D31" i="5"/>
  <c r="J30" i="5"/>
  <c r="H30" i="5"/>
  <c r="F30" i="5"/>
  <c r="D30" i="5"/>
  <c r="J29" i="5"/>
  <c r="H29" i="5"/>
  <c r="F29" i="5"/>
  <c r="D29" i="5"/>
  <c r="J28" i="5"/>
  <c r="H28" i="5"/>
  <c r="F28" i="5"/>
  <c r="D28" i="5"/>
  <c r="J27" i="5"/>
  <c r="H27" i="5"/>
  <c r="F27" i="5"/>
  <c r="D27" i="5"/>
  <c r="J26" i="5"/>
  <c r="H26" i="5"/>
  <c r="F26" i="5"/>
  <c r="D26" i="5"/>
  <c r="J25" i="5"/>
  <c r="H25" i="5"/>
  <c r="F25" i="5"/>
  <c r="D25" i="5"/>
  <c r="J24" i="5"/>
  <c r="H24" i="5"/>
  <c r="F24" i="5"/>
  <c r="D24" i="5"/>
  <c r="J23" i="5"/>
  <c r="H23" i="5"/>
  <c r="F23" i="5"/>
  <c r="D23" i="5"/>
  <c r="J22" i="5"/>
  <c r="H22" i="5"/>
  <c r="F22" i="5"/>
  <c r="D22" i="5"/>
  <c r="J21" i="5"/>
  <c r="H21" i="5"/>
  <c r="F21" i="5"/>
  <c r="D21" i="5"/>
  <c r="J20" i="5"/>
  <c r="H20" i="5"/>
  <c r="F20" i="5"/>
  <c r="D20" i="5"/>
  <c r="J19" i="5"/>
  <c r="H19" i="5"/>
  <c r="F19" i="5"/>
  <c r="D19" i="5"/>
  <c r="J18" i="5"/>
  <c r="H18" i="5"/>
  <c r="F18" i="5"/>
  <c r="D18" i="5"/>
  <c r="J17" i="5"/>
  <c r="H17" i="5"/>
  <c r="F17" i="5"/>
  <c r="D17" i="5"/>
  <c r="J16" i="5"/>
  <c r="H16" i="5"/>
  <c r="F16" i="5"/>
  <c r="D16" i="5"/>
  <c r="J15" i="5"/>
  <c r="H15" i="5"/>
  <c r="F15" i="5"/>
  <c r="D15" i="5"/>
  <c r="J14" i="5"/>
  <c r="H14" i="5"/>
  <c r="F14" i="5"/>
  <c r="D14" i="5"/>
  <c r="J13" i="5"/>
  <c r="H13" i="5"/>
  <c r="F13" i="5"/>
  <c r="D13" i="5"/>
  <c r="J12" i="5"/>
  <c r="H12" i="5"/>
  <c r="F12" i="5"/>
  <c r="D12" i="5"/>
  <c r="J11" i="5"/>
  <c r="H11" i="5"/>
  <c r="F11" i="5"/>
  <c r="D11" i="5"/>
  <c r="J10" i="5"/>
  <c r="H10" i="5"/>
  <c r="F10" i="5"/>
  <c r="D10" i="5"/>
  <c r="J9" i="5"/>
  <c r="H9" i="5"/>
  <c r="F9" i="5"/>
  <c r="D9" i="5"/>
  <c r="J8" i="5"/>
  <c r="H8" i="5"/>
  <c r="F8" i="5"/>
  <c r="D8" i="5"/>
  <c r="J7" i="5"/>
  <c r="H7" i="5"/>
  <c r="F7" i="5"/>
  <c r="D7" i="5"/>
  <c r="K180" i="4"/>
  <c r="I180" i="4"/>
  <c r="G180" i="4"/>
  <c r="E180" i="4"/>
  <c r="K179" i="4"/>
  <c r="I179" i="4"/>
  <c r="G179" i="4"/>
  <c r="E179" i="4"/>
  <c r="K178" i="4"/>
  <c r="I178" i="4"/>
  <c r="G178" i="4"/>
  <c r="E178" i="4"/>
  <c r="K177" i="4"/>
  <c r="I177" i="4"/>
  <c r="G177" i="4"/>
  <c r="E177" i="4"/>
  <c r="K176" i="4"/>
  <c r="I176" i="4"/>
  <c r="G176" i="4"/>
  <c r="E176" i="4"/>
  <c r="K175" i="4"/>
  <c r="I175" i="4"/>
  <c r="G175" i="4"/>
  <c r="E175" i="4"/>
  <c r="K174" i="4"/>
  <c r="I174" i="4"/>
  <c r="G174" i="4"/>
  <c r="E174" i="4"/>
  <c r="K173" i="4"/>
  <c r="I173" i="4"/>
  <c r="G173" i="4"/>
  <c r="E173" i="4"/>
  <c r="K172" i="4"/>
  <c r="I172" i="4"/>
  <c r="G172" i="4"/>
  <c r="E172" i="4"/>
  <c r="K171" i="4"/>
  <c r="I171" i="4"/>
  <c r="G171" i="4"/>
  <c r="E171" i="4"/>
  <c r="K170" i="4"/>
  <c r="I170" i="4"/>
  <c r="G170" i="4"/>
  <c r="E170" i="4"/>
  <c r="K169" i="4"/>
  <c r="I169" i="4"/>
  <c r="G169" i="4"/>
  <c r="E169" i="4"/>
  <c r="K168" i="4"/>
  <c r="I168" i="4"/>
  <c r="G168" i="4"/>
  <c r="E168" i="4"/>
  <c r="K167" i="4"/>
  <c r="I167" i="4"/>
  <c r="G167" i="4"/>
  <c r="E167" i="4"/>
  <c r="K166" i="4"/>
  <c r="I166" i="4"/>
  <c r="G166" i="4"/>
  <c r="E166" i="4"/>
  <c r="K165" i="4"/>
  <c r="I165" i="4"/>
  <c r="G165" i="4"/>
  <c r="E165" i="4"/>
  <c r="K164" i="4"/>
  <c r="I164" i="4"/>
  <c r="G164" i="4"/>
  <c r="E164" i="4"/>
  <c r="K163" i="4"/>
  <c r="I163" i="4"/>
  <c r="G163" i="4"/>
  <c r="E163" i="4"/>
  <c r="K162" i="4"/>
  <c r="I162" i="4"/>
  <c r="G162" i="4"/>
  <c r="E162" i="4"/>
  <c r="K161" i="4"/>
  <c r="I161" i="4"/>
  <c r="G161" i="4"/>
  <c r="E161" i="4"/>
  <c r="K160" i="4"/>
  <c r="I160" i="4"/>
  <c r="G160" i="4"/>
  <c r="E160" i="4"/>
  <c r="K159" i="4"/>
  <c r="I159" i="4"/>
  <c r="G159" i="4"/>
  <c r="E159" i="4"/>
  <c r="K158" i="4"/>
  <c r="I158" i="4"/>
  <c r="G158" i="4"/>
  <c r="E158" i="4"/>
  <c r="K157" i="4"/>
  <c r="I157" i="4"/>
  <c r="G157" i="4"/>
  <c r="E157" i="4"/>
  <c r="K156" i="4"/>
  <c r="I156" i="4"/>
  <c r="G156" i="4"/>
  <c r="E156" i="4"/>
  <c r="K155" i="4"/>
  <c r="I155" i="4"/>
  <c r="G155" i="4"/>
  <c r="E155" i="4"/>
  <c r="K154" i="4"/>
  <c r="I154" i="4"/>
  <c r="G154" i="4"/>
  <c r="E154" i="4"/>
  <c r="K153" i="4"/>
  <c r="I153" i="4"/>
  <c r="G153" i="4"/>
  <c r="E153" i="4"/>
  <c r="K152" i="4"/>
  <c r="I152" i="4"/>
  <c r="G152" i="4"/>
  <c r="E152" i="4"/>
  <c r="K151" i="4"/>
  <c r="I151" i="4"/>
  <c r="G151" i="4"/>
  <c r="E151" i="4"/>
  <c r="K150" i="4"/>
  <c r="I150" i="4"/>
  <c r="G150" i="4"/>
  <c r="E150" i="4"/>
  <c r="K149" i="4"/>
  <c r="I149" i="4"/>
  <c r="G149" i="4"/>
  <c r="E149" i="4"/>
  <c r="K148" i="4"/>
  <c r="I148" i="4"/>
  <c r="G148" i="4"/>
  <c r="E148" i="4"/>
  <c r="K147" i="4"/>
  <c r="I147" i="4"/>
  <c r="G147" i="4"/>
  <c r="E147" i="4"/>
  <c r="K146" i="4"/>
  <c r="I146" i="4"/>
  <c r="G146" i="4"/>
  <c r="E146" i="4"/>
  <c r="K145" i="4"/>
  <c r="I145" i="4"/>
  <c r="G145" i="4"/>
  <c r="E145" i="4"/>
  <c r="K144" i="4"/>
  <c r="I144" i="4"/>
  <c r="G144" i="4"/>
  <c r="E144" i="4"/>
  <c r="K143" i="4"/>
  <c r="I143" i="4"/>
  <c r="G143" i="4"/>
  <c r="E143" i="4"/>
  <c r="K142" i="4"/>
  <c r="I142" i="4"/>
  <c r="G142" i="4"/>
  <c r="E142" i="4"/>
  <c r="K141" i="4"/>
  <c r="I141" i="4"/>
  <c r="G141" i="4"/>
  <c r="E141" i="4"/>
  <c r="K140" i="4"/>
  <c r="I140" i="4"/>
  <c r="G140" i="4"/>
  <c r="E140" i="4"/>
  <c r="K139" i="4"/>
  <c r="I139" i="4"/>
  <c r="G139" i="4"/>
  <c r="E139" i="4"/>
  <c r="K138" i="4"/>
  <c r="I138" i="4"/>
  <c r="G138" i="4"/>
  <c r="E138" i="4"/>
  <c r="K137" i="4"/>
  <c r="I137" i="4"/>
  <c r="G137" i="4"/>
  <c r="E137" i="4"/>
  <c r="K136" i="4"/>
  <c r="I136" i="4"/>
  <c r="G136" i="4"/>
  <c r="E136" i="4"/>
  <c r="K135" i="4"/>
  <c r="I135" i="4"/>
  <c r="G135" i="4"/>
  <c r="E135" i="4"/>
  <c r="K134" i="4"/>
  <c r="I134" i="4"/>
  <c r="G134" i="4"/>
  <c r="E134" i="4"/>
  <c r="K133" i="4"/>
  <c r="I133" i="4"/>
  <c r="G133" i="4"/>
  <c r="E133" i="4"/>
  <c r="K132" i="4"/>
  <c r="I132" i="4"/>
  <c r="G132" i="4"/>
  <c r="E132" i="4"/>
  <c r="K131" i="4"/>
  <c r="I131" i="4"/>
  <c r="G131" i="4"/>
  <c r="E131" i="4"/>
  <c r="K130" i="4"/>
  <c r="I130" i="4"/>
  <c r="G130" i="4"/>
  <c r="E130" i="4"/>
  <c r="K129" i="4"/>
  <c r="I129" i="4"/>
  <c r="G129" i="4"/>
  <c r="E129" i="4"/>
  <c r="K128" i="4"/>
  <c r="I128" i="4"/>
  <c r="G128" i="4"/>
  <c r="E128" i="4"/>
  <c r="K127" i="4"/>
  <c r="I127" i="4"/>
  <c r="G127" i="4"/>
  <c r="E127" i="4"/>
  <c r="K126" i="4"/>
  <c r="I126" i="4"/>
  <c r="G126" i="4"/>
  <c r="E126" i="4"/>
  <c r="K125" i="4"/>
  <c r="I125" i="4"/>
  <c r="G125" i="4"/>
  <c r="E125" i="4"/>
  <c r="K124" i="4"/>
  <c r="I124" i="4"/>
  <c r="G124" i="4"/>
  <c r="E124" i="4"/>
  <c r="K123" i="4"/>
  <c r="I123" i="4"/>
  <c r="G123" i="4"/>
  <c r="E123" i="4"/>
  <c r="K122" i="4"/>
  <c r="I122" i="4"/>
  <c r="G122" i="4"/>
  <c r="E122" i="4"/>
  <c r="K121" i="4"/>
  <c r="I121" i="4"/>
  <c r="G121" i="4"/>
  <c r="E121" i="4"/>
  <c r="K120" i="4"/>
  <c r="I120" i="4"/>
  <c r="G120" i="4"/>
  <c r="E120" i="4"/>
  <c r="K119" i="4"/>
  <c r="I119" i="4"/>
  <c r="G119" i="4"/>
  <c r="E119" i="4"/>
  <c r="K118" i="4"/>
  <c r="I118" i="4"/>
  <c r="G118" i="4"/>
  <c r="E118" i="4"/>
  <c r="K117" i="4"/>
  <c r="I117" i="4"/>
  <c r="G117" i="4"/>
  <c r="E117" i="4"/>
  <c r="K116" i="4"/>
  <c r="I116" i="4"/>
  <c r="G116" i="4"/>
  <c r="E116" i="4"/>
  <c r="K115" i="4"/>
  <c r="I115" i="4"/>
  <c r="G115" i="4"/>
  <c r="E115" i="4"/>
  <c r="K114" i="4"/>
  <c r="I114" i="4"/>
  <c r="G114" i="4"/>
  <c r="E114" i="4"/>
  <c r="K113" i="4"/>
  <c r="I113" i="4"/>
  <c r="G113" i="4"/>
  <c r="E113" i="4"/>
  <c r="K112" i="4"/>
  <c r="I112" i="4"/>
  <c r="G112" i="4"/>
  <c r="E112" i="4"/>
  <c r="K111" i="4"/>
  <c r="I111" i="4"/>
  <c r="G111" i="4"/>
  <c r="E111" i="4"/>
  <c r="K110" i="4"/>
  <c r="I110" i="4"/>
  <c r="G110" i="4"/>
  <c r="E110" i="4"/>
  <c r="K109" i="4"/>
  <c r="I109" i="4"/>
  <c r="G109" i="4"/>
  <c r="E109" i="4"/>
  <c r="K108" i="4"/>
  <c r="I108" i="4"/>
  <c r="G108" i="4"/>
  <c r="E108" i="4"/>
  <c r="K107" i="4"/>
  <c r="I107" i="4"/>
  <c r="G107" i="4"/>
  <c r="E107" i="4"/>
  <c r="K106" i="4"/>
  <c r="I106" i="4"/>
  <c r="G106" i="4"/>
  <c r="E106" i="4"/>
  <c r="K105" i="4"/>
  <c r="I105" i="4"/>
  <c r="G105" i="4"/>
  <c r="E105" i="4"/>
  <c r="K104" i="4"/>
  <c r="I104" i="4"/>
  <c r="G104" i="4"/>
  <c r="E104" i="4"/>
  <c r="K103" i="4"/>
  <c r="I103" i="4"/>
  <c r="G103" i="4"/>
  <c r="E103" i="4"/>
  <c r="K102" i="4"/>
  <c r="I102" i="4"/>
  <c r="G102" i="4"/>
  <c r="E102" i="4"/>
  <c r="K101" i="4"/>
  <c r="I101" i="4"/>
  <c r="G101" i="4"/>
  <c r="E101" i="4"/>
  <c r="K100" i="4"/>
  <c r="I100" i="4"/>
  <c r="G100" i="4"/>
  <c r="E100" i="4"/>
  <c r="K99" i="4"/>
  <c r="I99" i="4"/>
  <c r="G99" i="4"/>
  <c r="E99" i="4"/>
  <c r="K98" i="4"/>
  <c r="I98" i="4"/>
  <c r="G98" i="4"/>
  <c r="E98" i="4"/>
  <c r="K97" i="4"/>
  <c r="I97" i="4"/>
  <c r="G97" i="4"/>
  <c r="E97" i="4"/>
  <c r="K96" i="4"/>
  <c r="I96" i="4"/>
  <c r="G96" i="4"/>
  <c r="E96" i="4"/>
  <c r="K95" i="4"/>
  <c r="I95" i="4"/>
  <c r="G95" i="4"/>
  <c r="E95" i="4"/>
  <c r="K94" i="4"/>
  <c r="I94" i="4"/>
  <c r="G94" i="4"/>
  <c r="E94" i="4"/>
  <c r="K93" i="4"/>
  <c r="I93" i="4"/>
  <c r="G93" i="4"/>
  <c r="E93" i="4"/>
  <c r="K92" i="4"/>
  <c r="I92" i="4"/>
  <c r="G92" i="4"/>
  <c r="E92" i="4"/>
  <c r="K91" i="4"/>
  <c r="I91" i="4"/>
  <c r="G91" i="4"/>
  <c r="E91" i="4"/>
  <c r="K90" i="4"/>
  <c r="I90" i="4"/>
  <c r="G90" i="4"/>
  <c r="E90" i="4"/>
  <c r="K89" i="4"/>
  <c r="I89" i="4"/>
  <c r="G89" i="4"/>
  <c r="E89" i="4"/>
  <c r="K88" i="4"/>
  <c r="I88" i="4"/>
  <c r="G88" i="4"/>
  <c r="E88" i="4"/>
  <c r="K87" i="4"/>
  <c r="I87" i="4"/>
  <c r="G87" i="4"/>
  <c r="E87" i="4"/>
  <c r="K86" i="4"/>
  <c r="I86" i="4"/>
  <c r="G86" i="4"/>
  <c r="E86" i="4"/>
  <c r="K85" i="4"/>
  <c r="I85" i="4"/>
  <c r="G85" i="4"/>
  <c r="E85" i="4"/>
  <c r="K84" i="4"/>
  <c r="I84" i="4"/>
  <c r="G84" i="4"/>
  <c r="E84" i="4"/>
  <c r="K83" i="4"/>
  <c r="I83" i="4"/>
  <c r="G83" i="4"/>
  <c r="E83" i="4"/>
  <c r="K82" i="4"/>
  <c r="I82" i="4"/>
  <c r="G82" i="4"/>
  <c r="E82" i="4"/>
  <c r="K81" i="4"/>
  <c r="I81" i="4"/>
  <c r="G81" i="4"/>
  <c r="E81" i="4"/>
  <c r="K80" i="4"/>
  <c r="I80" i="4"/>
  <c r="G80" i="4"/>
  <c r="E80" i="4"/>
  <c r="K79" i="4"/>
  <c r="I79" i="4"/>
  <c r="G79" i="4"/>
  <c r="E79" i="4"/>
  <c r="K78" i="4"/>
  <c r="I78" i="4"/>
  <c r="G78" i="4"/>
  <c r="E78" i="4"/>
  <c r="K77" i="4"/>
  <c r="I77" i="4"/>
  <c r="G77" i="4"/>
  <c r="E77" i="4"/>
  <c r="K76" i="4"/>
  <c r="I76" i="4"/>
  <c r="G76" i="4"/>
  <c r="E76" i="4"/>
  <c r="K75" i="4"/>
  <c r="I75" i="4"/>
  <c r="G75" i="4"/>
  <c r="E75" i="4"/>
  <c r="K74" i="4"/>
  <c r="I74" i="4"/>
  <c r="G74" i="4"/>
  <c r="E74" i="4"/>
  <c r="K73" i="4"/>
  <c r="I73" i="4"/>
  <c r="G73" i="4"/>
  <c r="E73" i="4"/>
  <c r="K72" i="4"/>
  <c r="I72" i="4"/>
  <c r="G72" i="4"/>
  <c r="E72" i="4"/>
  <c r="K71" i="4"/>
  <c r="I71" i="4"/>
  <c r="G71" i="4"/>
  <c r="E71" i="4"/>
  <c r="K70" i="4"/>
  <c r="I70" i="4"/>
  <c r="G70" i="4"/>
  <c r="E70" i="4"/>
  <c r="K69" i="4"/>
  <c r="I69" i="4"/>
  <c r="G69" i="4"/>
  <c r="E69" i="4"/>
  <c r="K68" i="4"/>
  <c r="I68" i="4"/>
  <c r="G68" i="4"/>
  <c r="E68" i="4"/>
  <c r="K67" i="4"/>
  <c r="I67" i="4"/>
  <c r="G67" i="4"/>
  <c r="E67" i="4"/>
  <c r="K66" i="4"/>
  <c r="I66" i="4"/>
  <c r="G66" i="4"/>
  <c r="E66" i="4"/>
  <c r="K65" i="4"/>
  <c r="I65" i="4"/>
  <c r="G65" i="4"/>
  <c r="E65" i="4"/>
  <c r="K64" i="4"/>
  <c r="I64" i="4"/>
  <c r="G64" i="4"/>
  <c r="E64" i="4"/>
  <c r="K63" i="4"/>
  <c r="I63" i="4"/>
  <c r="G63" i="4"/>
  <c r="E63" i="4"/>
  <c r="K62" i="4"/>
  <c r="I62" i="4"/>
  <c r="G62" i="4"/>
  <c r="E62" i="4"/>
  <c r="K61" i="4"/>
  <c r="I61" i="4"/>
  <c r="G61" i="4"/>
  <c r="E61" i="4"/>
  <c r="K60" i="4"/>
  <c r="I60" i="4"/>
  <c r="G60" i="4"/>
  <c r="E60" i="4"/>
  <c r="K59" i="4"/>
  <c r="I59" i="4"/>
  <c r="G59" i="4"/>
  <c r="E59" i="4"/>
  <c r="K58" i="4"/>
  <c r="I58" i="4"/>
  <c r="G58" i="4"/>
  <c r="E58" i="4"/>
  <c r="K57" i="4"/>
  <c r="I57" i="4"/>
  <c r="G57" i="4"/>
  <c r="E57" i="4"/>
  <c r="K56" i="4"/>
  <c r="I56" i="4"/>
  <c r="G56" i="4"/>
  <c r="E56" i="4"/>
  <c r="K55" i="4"/>
  <c r="I55" i="4"/>
  <c r="G55" i="4"/>
  <c r="E55" i="4"/>
  <c r="K54" i="4"/>
  <c r="I54" i="4"/>
  <c r="G54" i="4"/>
  <c r="E54" i="4"/>
  <c r="K53" i="4"/>
  <c r="I53" i="4"/>
  <c r="G53" i="4"/>
  <c r="E53" i="4"/>
  <c r="K52" i="4"/>
  <c r="I52" i="4"/>
  <c r="G52" i="4"/>
  <c r="E52" i="4"/>
  <c r="K51" i="4"/>
  <c r="I51" i="4"/>
  <c r="G51" i="4"/>
  <c r="E51" i="4"/>
  <c r="K50" i="4"/>
  <c r="I50" i="4"/>
  <c r="G50" i="4"/>
  <c r="E50" i="4"/>
  <c r="K49" i="4"/>
  <c r="I49" i="4"/>
  <c r="G49" i="4"/>
  <c r="E49" i="4"/>
  <c r="K48" i="4"/>
  <c r="I48" i="4"/>
  <c r="G48" i="4"/>
  <c r="E48" i="4"/>
  <c r="K47" i="4"/>
  <c r="I47" i="4"/>
  <c r="G47" i="4"/>
  <c r="E47" i="4"/>
  <c r="K46" i="4"/>
  <c r="I46" i="4"/>
  <c r="G46" i="4"/>
  <c r="E46" i="4"/>
  <c r="K45" i="4"/>
  <c r="I45" i="4"/>
  <c r="G45" i="4"/>
  <c r="E45" i="4"/>
  <c r="K44" i="4"/>
  <c r="I44" i="4"/>
  <c r="G44" i="4"/>
  <c r="E44" i="4"/>
  <c r="K43" i="4"/>
  <c r="I43" i="4"/>
  <c r="G43" i="4"/>
  <c r="E43" i="4"/>
  <c r="K42" i="4"/>
  <c r="I42" i="4"/>
  <c r="G42" i="4"/>
  <c r="E42" i="4"/>
  <c r="K41" i="4"/>
  <c r="I41" i="4"/>
  <c r="G41" i="4"/>
  <c r="E41" i="4"/>
  <c r="K40" i="4"/>
  <c r="I40" i="4"/>
  <c r="G40" i="4"/>
  <c r="E40" i="4"/>
  <c r="K39" i="4"/>
  <c r="I39" i="4"/>
  <c r="G39" i="4"/>
  <c r="E39" i="4"/>
  <c r="K38" i="4"/>
  <c r="I38" i="4"/>
  <c r="G38" i="4"/>
  <c r="E38" i="4"/>
  <c r="K37" i="4"/>
  <c r="I37" i="4"/>
  <c r="G37" i="4"/>
  <c r="E37" i="4"/>
  <c r="K36" i="4"/>
  <c r="I36" i="4"/>
  <c r="G36" i="4"/>
  <c r="E36" i="4"/>
  <c r="K35" i="4"/>
  <c r="I35" i="4"/>
  <c r="G35" i="4"/>
  <c r="E35" i="4"/>
  <c r="K34" i="4"/>
  <c r="I34" i="4"/>
  <c r="G34" i="4"/>
  <c r="E34" i="4"/>
  <c r="K33" i="4"/>
  <c r="I33" i="4"/>
  <c r="G33" i="4"/>
  <c r="E33" i="4"/>
  <c r="K32" i="4"/>
  <c r="I32" i="4"/>
  <c r="G32" i="4"/>
  <c r="E32" i="4"/>
  <c r="K31" i="4"/>
  <c r="I31" i="4"/>
  <c r="G31" i="4"/>
  <c r="E31" i="4"/>
  <c r="K30" i="4"/>
  <c r="I30" i="4"/>
  <c r="G30" i="4"/>
  <c r="E30" i="4"/>
  <c r="K29" i="4"/>
  <c r="I29" i="4"/>
  <c r="G29" i="4"/>
  <c r="E29" i="4"/>
  <c r="K28" i="4"/>
  <c r="I28" i="4"/>
  <c r="G28" i="4"/>
  <c r="E28" i="4"/>
  <c r="K27" i="4"/>
  <c r="I27" i="4"/>
  <c r="G27" i="4"/>
  <c r="E27" i="4"/>
  <c r="K26" i="4"/>
  <c r="I26" i="4"/>
  <c r="G26" i="4"/>
  <c r="E26" i="4"/>
  <c r="K25" i="4"/>
  <c r="I25" i="4"/>
  <c r="G25" i="4"/>
  <c r="E25" i="4"/>
  <c r="K24" i="4"/>
  <c r="I24" i="4"/>
  <c r="G24" i="4"/>
  <c r="E24" i="4"/>
  <c r="K23" i="4"/>
  <c r="I23" i="4"/>
  <c r="G23" i="4"/>
  <c r="E23" i="4"/>
  <c r="K22" i="4"/>
  <c r="I22" i="4"/>
  <c r="G22" i="4"/>
  <c r="E22" i="4"/>
  <c r="K21" i="4"/>
  <c r="I21" i="4"/>
  <c r="G21" i="4"/>
  <c r="E21" i="4"/>
  <c r="K20" i="4"/>
  <c r="I20" i="4"/>
  <c r="G20" i="4"/>
  <c r="E20" i="4"/>
  <c r="K19" i="4"/>
  <c r="I19" i="4"/>
  <c r="G19" i="4"/>
  <c r="E19" i="4"/>
  <c r="K18" i="4"/>
  <c r="I18" i="4"/>
  <c r="G18" i="4"/>
  <c r="E18" i="4"/>
  <c r="K17" i="4"/>
  <c r="I17" i="4"/>
  <c r="G17" i="4"/>
  <c r="E17" i="4"/>
  <c r="K16" i="4"/>
  <c r="I16" i="4"/>
  <c r="G16" i="4"/>
  <c r="E16" i="4"/>
  <c r="K15" i="4"/>
  <c r="I15" i="4"/>
  <c r="G15" i="4"/>
  <c r="E15" i="4"/>
  <c r="K14" i="4"/>
  <c r="I14" i="4"/>
  <c r="G14" i="4"/>
  <c r="E14" i="4"/>
  <c r="K13" i="4"/>
  <c r="I13" i="4"/>
  <c r="G13" i="4"/>
  <c r="E13" i="4"/>
  <c r="K12" i="4"/>
  <c r="I12" i="4"/>
  <c r="G12" i="4"/>
  <c r="E12" i="4"/>
  <c r="K11" i="4"/>
  <c r="I11" i="4"/>
  <c r="G11" i="4"/>
  <c r="E11" i="4"/>
  <c r="K10" i="4"/>
  <c r="I10" i="4"/>
  <c r="G10" i="4"/>
  <c r="E10" i="4"/>
  <c r="K9" i="4"/>
  <c r="I9" i="4"/>
  <c r="G9" i="4"/>
  <c r="E9" i="4"/>
  <c r="K8" i="4"/>
  <c r="I8" i="4"/>
  <c r="G8" i="4"/>
  <c r="E8" i="4"/>
  <c r="K7" i="4"/>
  <c r="I7" i="4"/>
  <c r="G7" i="4"/>
  <c r="E7" i="4"/>
  <c r="J178" i="3"/>
  <c r="H178" i="3"/>
  <c r="F178" i="3"/>
  <c r="D178" i="3"/>
  <c r="J177" i="3"/>
  <c r="H177" i="3"/>
  <c r="F177" i="3"/>
  <c r="D177" i="3"/>
  <c r="J176" i="3"/>
  <c r="H176" i="3"/>
  <c r="F176" i="3"/>
  <c r="D176" i="3"/>
  <c r="J175" i="3"/>
  <c r="H175" i="3"/>
  <c r="F175" i="3"/>
  <c r="D175" i="3"/>
  <c r="J174" i="3"/>
  <c r="H174" i="3"/>
  <c r="F174" i="3"/>
  <c r="D174" i="3"/>
  <c r="J173" i="3"/>
  <c r="H173" i="3"/>
  <c r="F173" i="3"/>
  <c r="D173" i="3"/>
  <c r="J172" i="3"/>
  <c r="H172" i="3"/>
  <c r="F172" i="3"/>
  <c r="D172" i="3"/>
  <c r="J171" i="3"/>
  <c r="H171" i="3"/>
  <c r="F171" i="3"/>
  <c r="D171" i="3"/>
  <c r="J170" i="3"/>
  <c r="H170" i="3"/>
  <c r="F170" i="3"/>
  <c r="D170" i="3"/>
  <c r="J169" i="3"/>
  <c r="H169" i="3"/>
  <c r="F169" i="3"/>
  <c r="D169" i="3"/>
  <c r="J168" i="3"/>
  <c r="H168" i="3"/>
  <c r="F168" i="3"/>
  <c r="D168" i="3"/>
  <c r="J167" i="3"/>
  <c r="H167" i="3"/>
  <c r="F167" i="3"/>
  <c r="D167" i="3"/>
  <c r="J166" i="3"/>
  <c r="H166" i="3"/>
  <c r="F166" i="3"/>
  <c r="D166" i="3"/>
  <c r="J165" i="3"/>
  <c r="H165" i="3"/>
  <c r="F165" i="3"/>
  <c r="D165" i="3"/>
  <c r="J164" i="3"/>
  <c r="H164" i="3"/>
  <c r="F164" i="3"/>
  <c r="D164" i="3"/>
  <c r="J163" i="3"/>
  <c r="H163" i="3"/>
  <c r="F163" i="3"/>
  <c r="D163" i="3"/>
  <c r="J162" i="3"/>
  <c r="H162" i="3"/>
  <c r="F162" i="3"/>
  <c r="D162" i="3"/>
  <c r="J161" i="3"/>
  <c r="H161" i="3"/>
  <c r="F161" i="3"/>
  <c r="D161" i="3"/>
  <c r="J160" i="3"/>
  <c r="H160" i="3"/>
  <c r="F160" i="3"/>
  <c r="D160" i="3"/>
  <c r="J159" i="3"/>
  <c r="H159" i="3"/>
  <c r="F159" i="3"/>
  <c r="D159" i="3"/>
  <c r="J158" i="3"/>
  <c r="H158" i="3"/>
  <c r="F158" i="3"/>
  <c r="D158" i="3"/>
  <c r="J157" i="3"/>
  <c r="H157" i="3"/>
  <c r="F157" i="3"/>
  <c r="D157" i="3"/>
  <c r="J156" i="3"/>
  <c r="H156" i="3"/>
  <c r="F156" i="3"/>
  <c r="D156" i="3"/>
  <c r="J155" i="3"/>
  <c r="H155" i="3"/>
  <c r="F155" i="3"/>
  <c r="D155" i="3"/>
  <c r="J154" i="3"/>
  <c r="H154" i="3"/>
  <c r="F154" i="3"/>
  <c r="D154" i="3"/>
  <c r="J153" i="3"/>
  <c r="H153" i="3"/>
  <c r="F153" i="3"/>
  <c r="D153" i="3"/>
  <c r="J152" i="3"/>
  <c r="H152" i="3"/>
  <c r="F152" i="3"/>
  <c r="D152" i="3"/>
  <c r="J151" i="3"/>
  <c r="H151" i="3"/>
  <c r="F151" i="3"/>
  <c r="D151" i="3"/>
  <c r="J150" i="3"/>
  <c r="H150" i="3"/>
  <c r="F150" i="3"/>
  <c r="D150" i="3"/>
  <c r="J149" i="3"/>
  <c r="H149" i="3"/>
  <c r="F149" i="3"/>
  <c r="D149" i="3"/>
  <c r="J148" i="3"/>
  <c r="H148" i="3"/>
  <c r="F148" i="3"/>
  <c r="D148" i="3"/>
  <c r="J147" i="3"/>
  <c r="H147" i="3"/>
  <c r="F147" i="3"/>
  <c r="D147" i="3"/>
  <c r="J146" i="3"/>
  <c r="H146" i="3"/>
  <c r="F146" i="3"/>
  <c r="D146" i="3"/>
  <c r="J145" i="3"/>
  <c r="H145" i="3"/>
  <c r="F145" i="3"/>
  <c r="D145" i="3"/>
  <c r="J144" i="3"/>
  <c r="H144" i="3"/>
  <c r="F144" i="3"/>
  <c r="D144" i="3"/>
  <c r="J143" i="3"/>
  <c r="H143" i="3"/>
  <c r="F143" i="3"/>
  <c r="D143" i="3"/>
  <c r="J142" i="3"/>
  <c r="H142" i="3"/>
  <c r="F142" i="3"/>
  <c r="D142" i="3"/>
  <c r="J141" i="3"/>
  <c r="H141" i="3"/>
  <c r="F141" i="3"/>
  <c r="D141" i="3"/>
  <c r="J140" i="3"/>
  <c r="H140" i="3"/>
  <c r="F140" i="3"/>
  <c r="D140" i="3"/>
  <c r="J139" i="3"/>
  <c r="H139" i="3"/>
  <c r="F139" i="3"/>
  <c r="D139" i="3"/>
  <c r="J138" i="3"/>
  <c r="H138" i="3"/>
  <c r="F138" i="3"/>
  <c r="D138" i="3"/>
  <c r="J137" i="3"/>
  <c r="H137" i="3"/>
  <c r="F137" i="3"/>
  <c r="D137" i="3"/>
  <c r="J136" i="3"/>
  <c r="H136" i="3"/>
  <c r="F136" i="3"/>
  <c r="D136" i="3"/>
  <c r="J135" i="3"/>
  <c r="H135" i="3"/>
  <c r="F135" i="3"/>
  <c r="D135" i="3"/>
  <c r="J134" i="3"/>
  <c r="H134" i="3"/>
  <c r="F134" i="3"/>
  <c r="D134" i="3"/>
  <c r="J133" i="3"/>
  <c r="H133" i="3"/>
  <c r="F133" i="3"/>
  <c r="D133" i="3"/>
  <c r="J132" i="3"/>
  <c r="H132" i="3"/>
  <c r="F132" i="3"/>
  <c r="D132" i="3"/>
  <c r="J131" i="3"/>
  <c r="H131" i="3"/>
  <c r="F131" i="3"/>
  <c r="D131" i="3"/>
  <c r="J130" i="3"/>
  <c r="H130" i="3"/>
  <c r="F130" i="3"/>
  <c r="D130" i="3"/>
  <c r="J129" i="3"/>
  <c r="H129" i="3"/>
  <c r="F129" i="3"/>
  <c r="D129" i="3"/>
  <c r="J128" i="3"/>
  <c r="H128" i="3"/>
  <c r="F128" i="3"/>
  <c r="D128" i="3"/>
  <c r="J127" i="3"/>
  <c r="H127" i="3"/>
  <c r="F127" i="3"/>
  <c r="D127" i="3"/>
  <c r="J126" i="3"/>
  <c r="H126" i="3"/>
  <c r="F126" i="3"/>
  <c r="D126" i="3"/>
  <c r="J125" i="3"/>
  <c r="H125" i="3"/>
  <c r="F125" i="3"/>
  <c r="D125" i="3"/>
  <c r="J124" i="3"/>
  <c r="H124" i="3"/>
  <c r="F124" i="3"/>
  <c r="D124" i="3"/>
  <c r="J123" i="3"/>
  <c r="H123" i="3"/>
  <c r="F123" i="3"/>
  <c r="D123" i="3"/>
  <c r="J122" i="3"/>
  <c r="H122" i="3"/>
  <c r="F122" i="3"/>
  <c r="D122" i="3"/>
  <c r="J121" i="3"/>
  <c r="H121" i="3"/>
  <c r="F121" i="3"/>
  <c r="D121" i="3"/>
  <c r="J120" i="3"/>
  <c r="H120" i="3"/>
  <c r="F120" i="3"/>
  <c r="D120" i="3"/>
  <c r="J119" i="3"/>
  <c r="H119" i="3"/>
  <c r="F119" i="3"/>
  <c r="D119" i="3"/>
  <c r="J118" i="3"/>
  <c r="H118" i="3"/>
  <c r="F118" i="3"/>
  <c r="D118" i="3"/>
  <c r="J117" i="3"/>
  <c r="H117" i="3"/>
  <c r="F117" i="3"/>
  <c r="D117" i="3"/>
  <c r="J116" i="3"/>
  <c r="H116" i="3"/>
  <c r="F116" i="3"/>
  <c r="D116" i="3"/>
  <c r="J115" i="3"/>
  <c r="H115" i="3"/>
  <c r="F115" i="3"/>
  <c r="D115" i="3"/>
  <c r="J114" i="3"/>
  <c r="H114" i="3"/>
  <c r="F114" i="3"/>
  <c r="D114" i="3"/>
  <c r="J113" i="3"/>
  <c r="H113" i="3"/>
  <c r="F113" i="3"/>
  <c r="D113" i="3"/>
  <c r="J112" i="3"/>
  <c r="H112" i="3"/>
  <c r="F112" i="3"/>
  <c r="D112" i="3"/>
  <c r="J111" i="3"/>
  <c r="H111" i="3"/>
  <c r="F111" i="3"/>
  <c r="D111" i="3"/>
  <c r="J110" i="3"/>
  <c r="H110" i="3"/>
  <c r="F110" i="3"/>
  <c r="D110" i="3"/>
  <c r="J109" i="3"/>
  <c r="H109" i="3"/>
  <c r="F109" i="3"/>
  <c r="D109" i="3"/>
  <c r="J108" i="3"/>
  <c r="H108" i="3"/>
  <c r="F108" i="3"/>
  <c r="D108" i="3"/>
  <c r="J107" i="3"/>
  <c r="H107" i="3"/>
  <c r="F107" i="3"/>
  <c r="D107" i="3"/>
  <c r="J106" i="3"/>
  <c r="H106" i="3"/>
  <c r="F106" i="3"/>
  <c r="D106" i="3"/>
  <c r="J105" i="3"/>
  <c r="H105" i="3"/>
  <c r="F105" i="3"/>
  <c r="D105" i="3"/>
  <c r="J104" i="3"/>
  <c r="H104" i="3"/>
  <c r="F104" i="3"/>
  <c r="D104" i="3"/>
  <c r="J103" i="3"/>
  <c r="H103" i="3"/>
  <c r="F103" i="3"/>
  <c r="D103" i="3"/>
  <c r="J102" i="3"/>
  <c r="H102" i="3"/>
  <c r="F102" i="3"/>
  <c r="D102" i="3"/>
  <c r="J101" i="3"/>
  <c r="H101" i="3"/>
  <c r="F101" i="3"/>
  <c r="D101" i="3"/>
  <c r="J100" i="3"/>
  <c r="H100" i="3"/>
  <c r="F100" i="3"/>
  <c r="D100" i="3"/>
  <c r="J99" i="3"/>
  <c r="H99" i="3"/>
  <c r="F99" i="3"/>
  <c r="D99" i="3"/>
  <c r="J98" i="3"/>
  <c r="H98" i="3"/>
  <c r="F98" i="3"/>
  <c r="D98" i="3"/>
  <c r="J97" i="3"/>
  <c r="H97" i="3"/>
  <c r="F97" i="3"/>
  <c r="D97" i="3"/>
  <c r="J96" i="3"/>
  <c r="H96" i="3"/>
  <c r="F96" i="3"/>
  <c r="D96" i="3"/>
  <c r="J95" i="3"/>
  <c r="H95" i="3"/>
  <c r="F95" i="3"/>
  <c r="D95" i="3"/>
  <c r="J94" i="3"/>
  <c r="H94" i="3"/>
  <c r="F94" i="3"/>
  <c r="D94" i="3"/>
  <c r="J93" i="3"/>
  <c r="H93" i="3"/>
  <c r="F93" i="3"/>
  <c r="D93" i="3"/>
  <c r="J92" i="3"/>
  <c r="H92" i="3"/>
  <c r="F92" i="3"/>
  <c r="D92" i="3"/>
  <c r="J91" i="3"/>
  <c r="H91" i="3"/>
  <c r="F91" i="3"/>
  <c r="D91" i="3"/>
  <c r="J90" i="3"/>
  <c r="H90" i="3"/>
  <c r="F90" i="3"/>
  <c r="D90" i="3"/>
  <c r="J89" i="3"/>
  <c r="H89" i="3"/>
  <c r="F89" i="3"/>
  <c r="D89" i="3"/>
  <c r="J88" i="3"/>
  <c r="H88" i="3"/>
  <c r="F88" i="3"/>
  <c r="D88" i="3"/>
  <c r="J87" i="3"/>
  <c r="H87" i="3"/>
  <c r="F87" i="3"/>
  <c r="D87" i="3"/>
  <c r="J86" i="3"/>
  <c r="H86" i="3"/>
  <c r="F86" i="3"/>
  <c r="D86" i="3"/>
  <c r="J85" i="3"/>
  <c r="H85" i="3"/>
  <c r="F85" i="3"/>
  <c r="D85" i="3"/>
  <c r="J84" i="3"/>
  <c r="H84" i="3"/>
  <c r="F84" i="3"/>
  <c r="D84" i="3"/>
  <c r="J83" i="3"/>
  <c r="H83" i="3"/>
  <c r="F83" i="3"/>
  <c r="D83" i="3"/>
  <c r="J82" i="3"/>
  <c r="H82" i="3"/>
  <c r="F82" i="3"/>
  <c r="D82" i="3"/>
  <c r="J81" i="3"/>
  <c r="H81" i="3"/>
  <c r="F81" i="3"/>
  <c r="D81" i="3"/>
  <c r="J80" i="3"/>
  <c r="H80" i="3"/>
  <c r="F80" i="3"/>
  <c r="D80" i="3"/>
  <c r="J79" i="3"/>
  <c r="H79" i="3"/>
  <c r="F79" i="3"/>
  <c r="D79" i="3"/>
  <c r="J78" i="3"/>
  <c r="H78" i="3"/>
  <c r="F78" i="3"/>
  <c r="D78" i="3"/>
  <c r="J77" i="3"/>
  <c r="H77" i="3"/>
  <c r="F77" i="3"/>
  <c r="D77" i="3"/>
  <c r="J76" i="3"/>
  <c r="H76" i="3"/>
  <c r="F76" i="3"/>
  <c r="D76" i="3"/>
  <c r="J75" i="3"/>
  <c r="H75" i="3"/>
  <c r="F75" i="3"/>
  <c r="D75" i="3"/>
  <c r="J74" i="3"/>
  <c r="H74" i="3"/>
  <c r="F74" i="3"/>
  <c r="D74" i="3"/>
  <c r="J73" i="3"/>
  <c r="H73" i="3"/>
  <c r="F73" i="3"/>
  <c r="D73" i="3"/>
  <c r="J72" i="3"/>
  <c r="H72" i="3"/>
  <c r="F72" i="3"/>
  <c r="D72" i="3"/>
  <c r="J71" i="3"/>
  <c r="H71" i="3"/>
  <c r="F71" i="3"/>
  <c r="D71" i="3"/>
  <c r="J70" i="3"/>
  <c r="H70" i="3"/>
  <c r="F70" i="3"/>
  <c r="D70" i="3"/>
  <c r="J69" i="3"/>
  <c r="H69" i="3"/>
  <c r="F69" i="3"/>
  <c r="D69" i="3"/>
  <c r="J68" i="3"/>
  <c r="H68" i="3"/>
  <c r="F68" i="3"/>
  <c r="D68" i="3"/>
  <c r="J67" i="3"/>
  <c r="H67" i="3"/>
  <c r="F67" i="3"/>
  <c r="D67" i="3"/>
  <c r="J66" i="3"/>
  <c r="H66" i="3"/>
  <c r="F66" i="3"/>
  <c r="D66" i="3"/>
  <c r="J65" i="3"/>
  <c r="H65" i="3"/>
  <c r="F65" i="3"/>
  <c r="D65" i="3"/>
  <c r="J64" i="3"/>
  <c r="H64" i="3"/>
  <c r="F64" i="3"/>
  <c r="D64" i="3"/>
  <c r="J63" i="3"/>
  <c r="H63" i="3"/>
  <c r="F63" i="3"/>
  <c r="D63" i="3"/>
  <c r="J62" i="3"/>
  <c r="H62" i="3"/>
  <c r="F62" i="3"/>
  <c r="D62" i="3"/>
  <c r="J61" i="3"/>
  <c r="H61" i="3"/>
  <c r="F61" i="3"/>
  <c r="D61" i="3"/>
  <c r="J60" i="3"/>
  <c r="H60" i="3"/>
  <c r="F60" i="3"/>
  <c r="D60" i="3"/>
  <c r="J59" i="3"/>
  <c r="H59" i="3"/>
  <c r="F59" i="3"/>
  <c r="D59" i="3"/>
  <c r="J58" i="3"/>
  <c r="H58" i="3"/>
  <c r="F58" i="3"/>
  <c r="D58" i="3"/>
  <c r="J57" i="3"/>
  <c r="H57" i="3"/>
  <c r="F57" i="3"/>
  <c r="D57" i="3"/>
  <c r="J56" i="3"/>
  <c r="H56" i="3"/>
  <c r="F56" i="3"/>
  <c r="D56" i="3"/>
  <c r="J55" i="3"/>
  <c r="H55" i="3"/>
  <c r="F55" i="3"/>
  <c r="D55" i="3"/>
  <c r="J54" i="3"/>
  <c r="H54" i="3"/>
  <c r="F54" i="3"/>
  <c r="D54" i="3"/>
  <c r="J53" i="3"/>
  <c r="H53" i="3"/>
  <c r="F53" i="3"/>
  <c r="D53" i="3"/>
  <c r="J52" i="3"/>
  <c r="H52" i="3"/>
  <c r="F52" i="3"/>
  <c r="D52" i="3"/>
  <c r="J51" i="3"/>
  <c r="H51" i="3"/>
  <c r="F51" i="3"/>
  <c r="D51" i="3"/>
  <c r="J50" i="3"/>
  <c r="H50" i="3"/>
  <c r="F50" i="3"/>
  <c r="D50" i="3"/>
  <c r="J49" i="3"/>
  <c r="H49" i="3"/>
  <c r="F49" i="3"/>
  <c r="D49" i="3"/>
  <c r="J48" i="3"/>
  <c r="H48" i="3"/>
  <c r="F48" i="3"/>
  <c r="D48" i="3"/>
  <c r="J47" i="3"/>
  <c r="H47" i="3"/>
  <c r="F47" i="3"/>
  <c r="D47" i="3"/>
  <c r="J46" i="3"/>
  <c r="H46" i="3"/>
  <c r="F46" i="3"/>
  <c r="D46" i="3"/>
  <c r="J45" i="3"/>
  <c r="H45" i="3"/>
  <c r="F45" i="3"/>
  <c r="D45" i="3"/>
  <c r="J44" i="3"/>
  <c r="H44" i="3"/>
  <c r="F44" i="3"/>
  <c r="D44" i="3"/>
  <c r="J43" i="3"/>
  <c r="H43" i="3"/>
  <c r="F43" i="3"/>
  <c r="D43" i="3"/>
  <c r="J42" i="3"/>
  <c r="H42" i="3"/>
  <c r="F42" i="3"/>
  <c r="D42" i="3"/>
  <c r="J41" i="3"/>
  <c r="H41" i="3"/>
  <c r="F41" i="3"/>
  <c r="D41" i="3"/>
  <c r="J40" i="3"/>
  <c r="H40" i="3"/>
  <c r="F40" i="3"/>
  <c r="D40" i="3"/>
  <c r="J39" i="3"/>
  <c r="H39" i="3"/>
  <c r="F39" i="3"/>
  <c r="D39" i="3"/>
  <c r="J38" i="3"/>
  <c r="H38" i="3"/>
  <c r="F38" i="3"/>
  <c r="D38" i="3"/>
  <c r="J37" i="3"/>
  <c r="H37" i="3"/>
  <c r="F37" i="3"/>
  <c r="D37" i="3"/>
  <c r="J36" i="3"/>
  <c r="H36" i="3"/>
  <c r="F36" i="3"/>
  <c r="D36" i="3"/>
  <c r="J35" i="3"/>
  <c r="H35" i="3"/>
  <c r="F35" i="3"/>
  <c r="D35" i="3"/>
  <c r="J34" i="3"/>
  <c r="H34" i="3"/>
  <c r="F34" i="3"/>
  <c r="D34" i="3"/>
  <c r="J33" i="3"/>
  <c r="H33" i="3"/>
  <c r="F33" i="3"/>
  <c r="D33" i="3"/>
  <c r="J32" i="3"/>
  <c r="H32" i="3"/>
  <c r="F32" i="3"/>
  <c r="D32" i="3"/>
  <c r="J31" i="3"/>
  <c r="H31" i="3"/>
  <c r="F31" i="3"/>
  <c r="D31" i="3"/>
  <c r="J30" i="3"/>
  <c r="H30" i="3"/>
  <c r="F30" i="3"/>
  <c r="D30" i="3"/>
  <c r="J29" i="3"/>
  <c r="H29" i="3"/>
  <c r="F29" i="3"/>
  <c r="D29" i="3"/>
  <c r="J28" i="3"/>
  <c r="H28" i="3"/>
  <c r="F28" i="3"/>
  <c r="D28" i="3"/>
  <c r="J27" i="3"/>
  <c r="H27" i="3"/>
  <c r="F27" i="3"/>
  <c r="D27" i="3"/>
  <c r="J26" i="3"/>
  <c r="H26" i="3"/>
  <c r="F26" i="3"/>
  <c r="D26" i="3"/>
  <c r="J25" i="3"/>
  <c r="H25" i="3"/>
  <c r="F25" i="3"/>
  <c r="D25" i="3"/>
  <c r="J24" i="3"/>
  <c r="H24" i="3"/>
  <c r="F24" i="3"/>
  <c r="D24" i="3"/>
  <c r="J23" i="3"/>
  <c r="H23" i="3"/>
  <c r="F23" i="3"/>
  <c r="D23" i="3"/>
  <c r="J22" i="3"/>
  <c r="H22" i="3"/>
  <c r="F22" i="3"/>
  <c r="D22" i="3"/>
  <c r="J21" i="3"/>
  <c r="H21" i="3"/>
  <c r="F21" i="3"/>
  <c r="D21" i="3"/>
  <c r="J20" i="3"/>
  <c r="H20" i="3"/>
  <c r="F20" i="3"/>
  <c r="D20" i="3"/>
  <c r="J19" i="3"/>
  <c r="H19" i="3"/>
  <c r="F19" i="3"/>
  <c r="D19" i="3"/>
  <c r="J18" i="3"/>
  <c r="H18" i="3"/>
  <c r="F18" i="3"/>
  <c r="D18" i="3"/>
  <c r="J17" i="3"/>
  <c r="H17" i="3"/>
  <c r="F17" i="3"/>
  <c r="D17" i="3"/>
  <c r="J16" i="3"/>
  <c r="H16" i="3"/>
  <c r="F16" i="3"/>
  <c r="D16" i="3"/>
  <c r="J15" i="3"/>
  <c r="H15" i="3"/>
  <c r="F15" i="3"/>
  <c r="D15" i="3"/>
  <c r="J14" i="3"/>
  <c r="H14" i="3"/>
  <c r="F14" i="3"/>
  <c r="D14" i="3"/>
  <c r="J13" i="3"/>
  <c r="H13" i="3"/>
  <c r="F13" i="3"/>
  <c r="D13" i="3"/>
  <c r="J12" i="3"/>
  <c r="H12" i="3"/>
  <c r="F12" i="3"/>
  <c r="D12" i="3"/>
  <c r="J11" i="3"/>
  <c r="H11" i="3"/>
  <c r="F11" i="3"/>
  <c r="D11" i="3"/>
  <c r="J10" i="3"/>
  <c r="H10" i="3"/>
  <c r="F10" i="3"/>
  <c r="D10" i="3"/>
  <c r="J9" i="3"/>
  <c r="H9" i="3"/>
  <c r="F9" i="3"/>
  <c r="D9" i="3"/>
  <c r="J8" i="3"/>
  <c r="H8" i="3"/>
  <c r="F8" i="3"/>
  <c r="D8" i="3"/>
  <c r="J7" i="3"/>
  <c r="H7" i="3"/>
  <c r="F7" i="3"/>
  <c r="D7" i="3"/>
  <c r="E182" i="48"/>
  <c r="E178" i="48"/>
  <c r="E177" i="48"/>
  <c r="E175" i="48"/>
  <c r="E173" i="48"/>
  <c r="E171" i="48"/>
  <c r="E170" i="48"/>
  <c r="E169" i="48"/>
  <c r="E167" i="48"/>
  <c r="E165" i="48"/>
  <c r="E161" i="48"/>
  <c r="E157" i="48"/>
  <c r="E156" i="48"/>
  <c r="E155" i="48"/>
  <c r="E153" i="48"/>
  <c r="E151" i="48"/>
  <c r="E150" i="48"/>
  <c r="E149" i="48"/>
  <c r="E147" i="48"/>
  <c r="E146" i="48"/>
  <c r="E142" i="48"/>
  <c r="E137" i="48"/>
  <c r="E136" i="48"/>
  <c r="E135" i="48"/>
  <c r="E133" i="48"/>
  <c r="E131" i="48"/>
  <c r="E130" i="48"/>
  <c r="E129" i="48"/>
  <c r="E127" i="48"/>
  <c r="E126" i="48"/>
  <c r="E124" i="48"/>
  <c r="E123" i="48"/>
  <c r="E122" i="48"/>
  <c r="E121" i="48"/>
  <c r="E119" i="48"/>
  <c r="E118" i="48"/>
  <c r="E117" i="48"/>
  <c r="E114" i="48"/>
  <c r="E113" i="48"/>
  <c r="E111" i="48"/>
  <c r="E110" i="48"/>
  <c r="E109" i="48"/>
  <c r="E106" i="48"/>
  <c r="E105" i="48"/>
  <c r="E104" i="48"/>
  <c r="E103" i="48"/>
  <c r="E101" i="48"/>
  <c r="E99" i="48"/>
  <c r="E98" i="48"/>
  <c r="E97" i="48"/>
  <c r="E94" i="48"/>
  <c r="E93" i="48"/>
  <c r="E91" i="48"/>
  <c r="E90" i="48"/>
  <c r="E89" i="48"/>
  <c r="E86" i="48"/>
  <c r="E83" i="48"/>
  <c r="E82" i="48"/>
  <c r="E79" i="48"/>
  <c r="E77" i="48"/>
  <c r="E76" i="48"/>
  <c r="E75" i="48"/>
  <c r="E74" i="48"/>
  <c r="E73" i="48"/>
  <c r="E71" i="48"/>
  <c r="E69" i="48"/>
  <c r="E67" i="48"/>
  <c r="E65" i="48"/>
  <c r="E64" i="48"/>
  <c r="E63" i="48"/>
  <c r="E62" i="48"/>
  <c r="E61" i="48"/>
  <c r="E57" i="48"/>
  <c r="E55" i="48"/>
  <c r="E53" i="48"/>
  <c r="E51" i="48"/>
  <c r="E50" i="48"/>
  <c r="E47" i="48"/>
  <c r="E45" i="48"/>
  <c r="E42" i="48"/>
  <c r="E41" i="48"/>
  <c r="E38" i="48"/>
  <c r="E33" i="48"/>
  <c r="E31" i="48"/>
  <c r="E30" i="48"/>
  <c r="E29" i="48"/>
  <c r="E26" i="48"/>
  <c r="E22" i="48"/>
  <c r="E19" i="48"/>
  <c r="E18" i="48"/>
  <c r="E17" i="48"/>
  <c r="E15" i="48"/>
  <c r="E14" i="48"/>
  <c r="E13" i="48"/>
  <c r="E11" i="48"/>
  <c r="C181" i="84"/>
  <c r="C180" i="84"/>
  <c r="C179" i="84"/>
  <c r="C178" i="84"/>
  <c r="C177" i="84"/>
  <c r="C176" i="84"/>
  <c r="C175" i="84"/>
  <c r="C174" i="84"/>
  <c r="C173" i="84"/>
  <c r="C172" i="84"/>
  <c r="C171" i="84"/>
  <c r="C170" i="84"/>
  <c r="C169" i="84"/>
  <c r="C168" i="84"/>
  <c r="C167" i="84"/>
  <c r="C166" i="84"/>
  <c r="C165" i="84"/>
  <c r="C164" i="84"/>
  <c r="C163" i="84"/>
  <c r="C162" i="84"/>
  <c r="C161" i="84"/>
  <c r="C160" i="84"/>
  <c r="C159" i="84"/>
  <c r="C158" i="84"/>
  <c r="C157" i="84"/>
  <c r="C156" i="84"/>
  <c r="C155" i="84"/>
  <c r="C154" i="84"/>
  <c r="C153" i="84"/>
  <c r="C152" i="84"/>
  <c r="C151" i="84"/>
  <c r="C150" i="84"/>
  <c r="C149" i="84"/>
  <c r="C148" i="84"/>
  <c r="C147" i="84"/>
  <c r="C146" i="84"/>
  <c r="C145" i="84"/>
  <c r="C144" i="84"/>
  <c r="C143" i="84"/>
  <c r="C142" i="84"/>
  <c r="C141" i="84"/>
  <c r="C140" i="84"/>
  <c r="C139" i="84"/>
  <c r="C138" i="84"/>
  <c r="C137" i="84"/>
  <c r="C136" i="84"/>
  <c r="C135" i="84"/>
  <c r="C134" i="84"/>
  <c r="C133" i="84"/>
  <c r="C132" i="84"/>
  <c r="C131" i="84"/>
  <c r="C130" i="84"/>
  <c r="C129" i="84"/>
  <c r="C128" i="84"/>
  <c r="C127" i="84"/>
  <c r="C126" i="84"/>
  <c r="C125" i="84"/>
  <c r="C124" i="84"/>
  <c r="C123" i="84"/>
  <c r="C122" i="84"/>
  <c r="C121" i="84"/>
  <c r="C120" i="84"/>
  <c r="C119" i="84"/>
  <c r="C118" i="84"/>
  <c r="C117" i="84"/>
  <c r="C116" i="84"/>
  <c r="C115" i="84"/>
  <c r="C114" i="84"/>
  <c r="C113" i="84"/>
  <c r="C112" i="84"/>
  <c r="C111" i="84"/>
  <c r="C110" i="84"/>
  <c r="C109" i="84"/>
  <c r="C108" i="84"/>
  <c r="C107" i="84"/>
  <c r="C106" i="84"/>
  <c r="C105" i="84"/>
  <c r="C104" i="84"/>
  <c r="C103" i="84"/>
  <c r="C102" i="84"/>
  <c r="C101" i="84"/>
  <c r="C100" i="84"/>
  <c r="C99" i="84"/>
  <c r="C98" i="84"/>
  <c r="C97" i="84"/>
  <c r="C96" i="84"/>
  <c r="C95" i="84"/>
  <c r="C94" i="84"/>
  <c r="C93" i="84"/>
  <c r="C92" i="84"/>
  <c r="C91" i="84"/>
  <c r="C90" i="84"/>
  <c r="C89" i="84"/>
  <c r="C88" i="84"/>
  <c r="C87" i="84"/>
  <c r="C86" i="84"/>
  <c r="C85" i="84"/>
  <c r="C84" i="84"/>
  <c r="C83" i="84"/>
  <c r="C82" i="84"/>
  <c r="C81" i="84"/>
  <c r="C80" i="84"/>
  <c r="C79" i="84"/>
  <c r="C78" i="84"/>
  <c r="C77" i="84"/>
  <c r="C76" i="84"/>
  <c r="C75" i="84"/>
  <c r="C74" i="84"/>
  <c r="C73" i="84"/>
  <c r="C72" i="84"/>
  <c r="C71" i="84"/>
  <c r="C70" i="84"/>
  <c r="C69" i="84"/>
  <c r="C68" i="84"/>
  <c r="C67" i="84"/>
  <c r="C66" i="84"/>
  <c r="C65" i="84"/>
  <c r="C64" i="84"/>
  <c r="C63" i="84"/>
  <c r="C62" i="84"/>
  <c r="C61" i="84"/>
  <c r="C60" i="84"/>
  <c r="C59" i="84"/>
  <c r="C58" i="84"/>
  <c r="C57" i="84"/>
  <c r="C56" i="84"/>
  <c r="C55" i="84"/>
  <c r="C54" i="84"/>
  <c r="C53" i="84"/>
  <c r="C52" i="84"/>
  <c r="C51" i="84"/>
  <c r="C50" i="84"/>
  <c r="C49" i="84"/>
  <c r="C48" i="84"/>
  <c r="C47" i="84"/>
  <c r="C46" i="84"/>
  <c r="C45" i="84"/>
  <c r="C44" i="84"/>
  <c r="C43" i="84"/>
  <c r="C42" i="84"/>
  <c r="C41" i="84"/>
  <c r="C40" i="84"/>
  <c r="C39" i="84"/>
  <c r="C38" i="84"/>
  <c r="C37" i="84"/>
  <c r="C36" i="84"/>
  <c r="C35" i="84"/>
  <c r="C34" i="84"/>
  <c r="C33" i="84"/>
  <c r="C32" i="84"/>
  <c r="C31" i="84"/>
  <c r="C30" i="84"/>
  <c r="C29" i="84"/>
  <c r="C28" i="84"/>
  <c r="C27" i="84"/>
  <c r="C26" i="84"/>
  <c r="C25" i="84"/>
  <c r="C24" i="84"/>
  <c r="C23" i="84"/>
  <c r="C22" i="84"/>
  <c r="C21" i="84"/>
  <c r="C20" i="84"/>
  <c r="C19" i="84"/>
  <c r="C18" i="84"/>
  <c r="C17" i="84"/>
  <c r="C16" i="84"/>
  <c r="C15" i="84"/>
  <c r="C14" i="84"/>
  <c r="C13" i="84"/>
  <c r="C12" i="84"/>
  <c r="C11" i="84"/>
  <c r="C10" i="84"/>
  <c r="C9" i="84"/>
  <c r="C8" i="84"/>
  <c r="L185" i="2"/>
  <c r="J185" i="2"/>
  <c r="H185" i="2"/>
  <c r="F185" i="2"/>
  <c r="L184" i="2"/>
  <c r="J184" i="2"/>
  <c r="H184" i="2"/>
  <c r="F184" i="2"/>
  <c r="L183" i="2"/>
  <c r="J183" i="2"/>
  <c r="H183" i="2"/>
  <c r="F183" i="2"/>
  <c r="L182" i="2"/>
  <c r="J182" i="2"/>
  <c r="H182" i="2"/>
  <c r="F182" i="2"/>
  <c r="L181" i="2"/>
  <c r="J181" i="2"/>
  <c r="H181" i="2"/>
  <c r="F181" i="2"/>
  <c r="L180" i="2"/>
  <c r="J180" i="2"/>
  <c r="H180" i="2"/>
  <c r="F180" i="2"/>
  <c r="L179" i="2"/>
  <c r="J179" i="2"/>
  <c r="H179" i="2"/>
  <c r="F179" i="2"/>
  <c r="L178" i="2"/>
  <c r="J178" i="2"/>
  <c r="H178" i="2"/>
  <c r="F178" i="2"/>
  <c r="L177" i="2"/>
  <c r="J177" i="2"/>
  <c r="H177" i="2"/>
  <c r="F177" i="2"/>
  <c r="L176" i="2"/>
  <c r="J176" i="2"/>
  <c r="H176" i="2"/>
  <c r="F176" i="2"/>
  <c r="L175" i="2"/>
  <c r="J175" i="2"/>
  <c r="H175" i="2"/>
  <c r="F175" i="2"/>
  <c r="L174" i="2"/>
  <c r="J174" i="2"/>
  <c r="H174" i="2"/>
  <c r="F174" i="2"/>
  <c r="L173" i="2"/>
  <c r="J173" i="2"/>
  <c r="H173" i="2"/>
  <c r="F173" i="2"/>
  <c r="L172" i="2"/>
  <c r="J172" i="2"/>
  <c r="H172" i="2"/>
  <c r="F172" i="2"/>
  <c r="L171" i="2"/>
  <c r="J171" i="2"/>
  <c r="H171" i="2"/>
  <c r="F171" i="2"/>
  <c r="L170" i="2"/>
  <c r="J170" i="2"/>
  <c r="H170" i="2"/>
  <c r="F170" i="2"/>
  <c r="L169" i="2"/>
  <c r="J169" i="2"/>
  <c r="H169" i="2"/>
  <c r="F169" i="2"/>
  <c r="L168" i="2"/>
  <c r="J168" i="2"/>
  <c r="H168" i="2"/>
  <c r="F168" i="2"/>
  <c r="L167" i="2"/>
  <c r="J167" i="2"/>
  <c r="H167" i="2"/>
  <c r="F167" i="2"/>
  <c r="L166" i="2"/>
  <c r="J166" i="2"/>
  <c r="H166" i="2"/>
  <c r="F166" i="2"/>
  <c r="L165" i="2"/>
  <c r="J165" i="2"/>
  <c r="H165" i="2"/>
  <c r="F165" i="2"/>
  <c r="L164" i="2"/>
  <c r="J164" i="2"/>
  <c r="H164" i="2"/>
  <c r="F164" i="2"/>
  <c r="L163" i="2"/>
  <c r="J163" i="2"/>
  <c r="H163" i="2"/>
  <c r="F163" i="2"/>
  <c r="L162" i="2"/>
  <c r="J162" i="2"/>
  <c r="H162" i="2"/>
  <c r="F162" i="2"/>
  <c r="L161" i="2"/>
  <c r="J161" i="2"/>
  <c r="H161" i="2"/>
  <c r="F161" i="2"/>
  <c r="L160" i="2"/>
  <c r="J160" i="2"/>
  <c r="H160" i="2"/>
  <c r="F160" i="2"/>
  <c r="L159" i="2"/>
  <c r="J159" i="2"/>
  <c r="H159" i="2"/>
  <c r="F159" i="2"/>
  <c r="L158" i="2"/>
  <c r="J158" i="2"/>
  <c r="H158" i="2"/>
  <c r="F158" i="2"/>
  <c r="L157" i="2"/>
  <c r="J157" i="2"/>
  <c r="H157" i="2"/>
  <c r="F157" i="2"/>
  <c r="L156" i="2"/>
  <c r="J156" i="2"/>
  <c r="H156" i="2"/>
  <c r="F156" i="2"/>
  <c r="L155" i="2"/>
  <c r="J155" i="2"/>
  <c r="H155" i="2"/>
  <c r="F155" i="2"/>
  <c r="L154" i="2"/>
  <c r="J154" i="2"/>
  <c r="H154" i="2"/>
  <c r="F154" i="2"/>
  <c r="L153" i="2"/>
  <c r="J153" i="2"/>
  <c r="H153" i="2"/>
  <c r="F153" i="2"/>
  <c r="L152" i="2"/>
  <c r="J152" i="2"/>
  <c r="H152" i="2"/>
  <c r="F152" i="2"/>
  <c r="L151" i="2"/>
  <c r="J151" i="2"/>
  <c r="H151" i="2"/>
  <c r="F151" i="2"/>
  <c r="L150" i="2"/>
  <c r="J150" i="2"/>
  <c r="H150" i="2"/>
  <c r="F150" i="2"/>
  <c r="L149" i="2"/>
  <c r="J149" i="2"/>
  <c r="H149" i="2"/>
  <c r="F149" i="2"/>
  <c r="L148" i="2"/>
  <c r="J148" i="2"/>
  <c r="H148" i="2"/>
  <c r="F148" i="2"/>
  <c r="L147" i="2"/>
  <c r="J147" i="2"/>
  <c r="H147" i="2"/>
  <c r="F147" i="2"/>
  <c r="L146" i="2"/>
  <c r="J146" i="2"/>
  <c r="H146" i="2"/>
  <c r="F146" i="2"/>
  <c r="L145" i="2"/>
  <c r="J145" i="2"/>
  <c r="H145" i="2"/>
  <c r="F145" i="2"/>
  <c r="L144" i="2"/>
  <c r="J144" i="2"/>
  <c r="H144" i="2"/>
  <c r="F144" i="2"/>
  <c r="L143" i="2"/>
  <c r="J143" i="2"/>
  <c r="H143" i="2"/>
  <c r="F143" i="2"/>
  <c r="L142" i="2"/>
  <c r="J142" i="2"/>
  <c r="H142" i="2"/>
  <c r="F142" i="2"/>
  <c r="L141" i="2"/>
  <c r="J141" i="2"/>
  <c r="H141" i="2"/>
  <c r="F141" i="2"/>
  <c r="L140" i="2"/>
  <c r="J140" i="2"/>
  <c r="H140" i="2"/>
  <c r="F140" i="2"/>
  <c r="L139" i="2"/>
  <c r="J139" i="2"/>
  <c r="H139" i="2"/>
  <c r="F139" i="2"/>
  <c r="L138" i="2"/>
  <c r="J138" i="2"/>
  <c r="H138" i="2"/>
  <c r="F138" i="2"/>
  <c r="L137" i="2"/>
  <c r="J137" i="2"/>
  <c r="H137" i="2"/>
  <c r="F137" i="2"/>
  <c r="L136" i="2"/>
  <c r="J136" i="2"/>
  <c r="H136" i="2"/>
  <c r="F136" i="2"/>
  <c r="L135" i="2"/>
  <c r="J135" i="2"/>
  <c r="H135" i="2"/>
  <c r="F135" i="2"/>
  <c r="L134" i="2"/>
  <c r="J134" i="2"/>
  <c r="H134" i="2"/>
  <c r="F134" i="2"/>
  <c r="L133" i="2"/>
  <c r="J133" i="2"/>
  <c r="H133" i="2"/>
  <c r="F133" i="2"/>
  <c r="L132" i="2"/>
  <c r="J132" i="2"/>
  <c r="H132" i="2"/>
  <c r="F132" i="2"/>
  <c r="L131" i="2"/>
  <c r="J131" i="2"/>
  <c r="H131" i="2"/>
  <c r="F131" i="2"/>
  <c r="L130" i="2"/>
  <c r="J130" i="2"/>
  <c r="H130" i="2"/>
  <c r="F130" i="2"/>
  <c r="L129" i="2"/>
  <c r="J129" i="2"/>
  <c r="H129" i="2"/>
  <c r="F129" i="2"/>
  <c r="L128" i="2"/>
  <c r="J128" i="2"/>
  <c r="H128" i="2"/>
  <c r="F128" i="2"/>
  <c r="L127" i="2"/>
  <c r="J127" i="2"/>
  <c r="H127" i="2"/>
  <c r="F127" i="2"/>
  <c r="L126" i="2"/>
  <c r="J126" i="2"/>
  <c r="H126" i="2"/>
  <c r="F126" i="2"/>
  <c r="L125" i="2"/>
  <c r="J125" i="2"/>
  <c r="H125" i="2"/>
  <c r="F125" i="2"/>
  <c r="L124" i="2"/>
  <c r="J124" i="2"/>
  <c r="H124" i="2"/>
  <c r="F124" i="2"/>
  <c r="L123" i="2"/>
  <c r="J123" i="2"/>
  <c r="H123" i="2"/>
  <c r="F123" i="2"/>
  <c r="L122" i="2"/>
  <c r="J122" i="2"/>
  <c r="H122" i="2"/>
  <c r="F122" i="2"/>
  <c r="L121" i="2"/>
  <c r="J121" i="2"/>
  <c r="H121" i="2"/>
  <c r="F121" i="2"/>
  <c r="L120" i="2"/>
  <c r="J120" i="2"/>
  <c r="H120" i="2"/>
  <c r="F120" i="2"/>
  <c r="L119" i="2"/>
  <c r="J119" i="2"/>
  <c r="H119" i="2"/>
  <c r="F119" i="2"/>
  <c r="L118" i="2"/>
  <c r="J118" i="2"/>
  <c r="H118" i="2"/>
  <c r="F118" i="2"/>
  <c r="L117" i="2"/>
  <c r="J117" i="2"/>
  <c r="H117" i="2"/>
  <c r="F117" i="2"/>
  <c r="L116" i="2"/>
  <c r="J116" i="2"/>
  <c r="H116" i="2"/>
  <c r="F116" i="2"/>
  <c r="L115" i="2"/>
  <c r="J115" i="2"/>
  <c r="H115" i="2"/>
  <c r="F115" i="2"/>
  <c r="L114" i="2"/>
  <c r="J114" i="2"/>
  <c r="H114" i="2"/>
  <c r="F114" i="2"/>
  <c r="L113" i="2"/>
  <c r="J113" i="2"/>
  <c r="H113" i="2"/>
  <c r="F113" i="2"/>
  <c r="L112" i="2"/>
  <c r="J112" i="2"/>
  <c r="H112" i="2"/>
  <c r="F112" i="2"/>
  <c r="L111" i="2"/>
  <c r="J111" i="2"/>
  <c r="H111" i="2"/>
  <c r="F111" i="2"/>
  <c r="L110" i="2"/>
  <c r="J110" i="2"/>
  <c r="H110" i="2"/>
  <c r="F110" i="2"/>
  <c r="L109" i="2"/>
  <c r="J109" i="2"/>
  <c r="H109" i="2"/>
  <c r="F109" i="2"/>
  <c r="L108" i="2"/>
  <c r="J108" i="2"/>
  <c r="H108" i="2"/>
  <c r="F108" i="2"/>
  <c r="L107" i="2"/>
  <c r="J107" i="2"/>
  <c r="H107" i="2"/>
  <c r="F107" i="2"/>
  <c r="L106" i="2"/>
  <c r="J106" i="2"/>
  <c r="H106" i="2"/>
  <c r="F106" i="2"/>
  <c r="L105" i="2"/>
  <c r="J105" i="2"/>
  <c r="H105" i="2"/>
  <c r="F105" i="2"/>
  <c r="L104" i="2"/>
  <c r="J104" i="2"/>
  <c r="H104" i="2"/>
  <c r="F104" i="2"/>
  <c r="L103" i="2"/>
  <c r="J103" i="2"/>
  <c r="H103" i="2"/>
  <c r="F103" i="2"/>
  <c r="L102" i="2"/>
  <c r="J102" i="2"/>
  <c r="H102" i="2"/>
  <c r="F102" i="2"/>
  <c r="L101" i="2"/>
  <c r="J101" i="2"/>
  <c r="H101" i="2"/>
  <c r="F101" i="2"/>
  <c r="L100" i="2"/>
  <c r="J100" i="2"/>
  <c r="H100" i="2"/>
  <c r="F100" i="2"/>
  <c r="L99" i="2"/>
  <c r="J99" i="2"/>
  <c r="H99" i="2"/>
  <c r="F99" i="2"/>
  <c r="L98" i="2"/>
  <c r="J98" i="2"/>
  <c r="H98" i="2"/>
  <c r="F98" i="2"/>
  <c r="L97" i="2"/>
  <c r="J97" i="2"/>
  <c r="H97" i="2"/>
  <c r="F97" i="2"/>
  <c r="L96" i="2"/>
  <c r="J96" i="2"/>
  <c r="H96" i="2"/>
  <c r="F96" i="2"/>
  <c r="L95" i="2"/>
  <c r="J95" i="2"/>
  <c r="H95" i="2"/>
  <c r="F95" i="2"/>
  <c r="L94" i="2"/>
  <c r="J94" i="2"/>
  <c r="H94" i="2"/>
  <c r="F94" i="2"/>
  <c r="L93" i="2"/>
  <c r="J93" i="2"/>
  <c r="H93" i="2"/>
  <c r="F93" i="2"/>
  <c r="L92" i="2"/>
  <c r="J92" i="2"/>
  <c r="H92" i="2"/>
  <c r="F92" i="2"/>
  <c r="L91" i="2"/>
  <c r="J91" i="2"/>
  <c r="H91" i="2"/>
  <c r="F91" i="2"/>
  <c r="L90" i="2"/>
  <c r="J90" i="2"/>
  <c r="H90" i="2"/>
  <c r="F90" i="2"/>
  <c r="L89" i="2"/>
  <c r="J89" i="2"/>
  <c r="H89" i="2"/>
  <c r="F89" i="2"/>
  <c r="L88" i="2"/>
  <c r="J88" i="2"/>
  <c r="H88" i="2"/>
  <c r="F88" i="2"/>
  <c r="L87" i="2"/>
  <c r="J87" i="2"/>
  <c r="H87" i="2"/>
  <c r="F87" i="2"/>
  <c r="L86" i="2"/>
  <c r="J86" i="2"/>
  <c r="H86" i="2"/>
  <c r="F86" i="2"/>
  <c r="L85" i="2"/>
  <c r="J85" i="2"/>
  <c r="H85" i="2"/>
  <c r="F85" i="2"/>
  <c r="L84" i="2"/>
  <c r="J84" i="2"/>
  <c r="H84" i="2"/>
  <c r="F84" i="2"/>
  <c r="L83" i="2"/>
  <c r="J83" i="2"/>
  <c r="H83" i="2"/>
  <c r="F83" i="2"/>
  <c r="L82" i="2"/>
  <c r="J82" i="2"/>
  <c r="H82" i="2"/>
  <c r="F82" i="2"/>
  <c r="L81" i="2"/>
  <c r="J81" i="2"/>
  <c r="H81" i="2"/>
  <c r="F81" i="2"/>
  <c r="L80" i="2"/>
  <c r="J80" i="2"/>
  <c r="H80" i="2"/>
  <c r="F80" i="2"/>
  <c r="L79" i="2"/>
  <c r="J79" i="2"/>
  <c r="H79" i="2"/>
  <c r="F79" i="2"/>
  <c r="L78" i="2"/>
  <c r="J78" i="2"/>
  <c r="H78" i="2"/>
  <c r="F78" i="2"/>
  <c r="L77" i="2"/>
  <c r="J77" i="2"/>
  <c r="H77" i="2"/>
  <c r="F77" i="2"/>
  <c r="L76" i="2"/>
  <c r="J76" i="2"/>
  <c r="H76" i="2"/>
  <c r="F76" i="2"/>
  <c r="L75" i="2"/>
  <c r="J75" i="2"/>
  <c r="H75" i="2"/>
  <c r="F75" i="2"/>
  <c r="L74" i="2"/>
  <c r="J74" i="2"/>
  <c r="H74" i="2"/>
  <c r="F74" i="2"/>
  <c r="L73" i="2"/>
  <c r="J73" i="2"/>
  <c r="H73" i="2"/>
  <c r="F73" i="2"/>
  <c r="L72" i="2"/>
  <c r="J72" i="2"/>
  <c r="H72" i="2"/>
  <c r="F72" i="2"/>
  <c r="L71" i="2"/>
  <c r="J71" i="2"/>
  <c r="H71" i="2"/>
  <c r="F71" i="2"/>
  <c r="L70" i="2"/>
  <c r="J70" i="2"/>
  <c r="H70" i="2"/>
  <c r="F70" i="2"/>
  <c r="L69" i="2"/>
  <c r="J69" i="2"/>
  <c r="H69" i="2"/>
  <c r="F69" i="2"/>
  <c r="L68" i="2"/>
  <c r="J68" i="2"/>
  <c r="H68" i="2"/>
  <c r="F68" i="2"/>
  <c r="L67" i="2"/>
  <c r="J67" i="2"/>
  <c r="H67" i="2"/>
  <c r="F67" i="2"/>
  <c r="L66" i="2"/>
  <c r="J66" i="2"/>
  <c r="H66" i="2"/>
  <c r="F66" i="2"/>
  <c r="L65" i="2"/>
  <c r="J65" i="2"/>
  <c r="H65" i="2"/>
  <c r="F65" i="2"/>
  <c r="L64" i="2"/>
  <c r="J64" i="2"/>
  <c r="H64" i="2"/>
  <c r="F64" i="2"/>
  <c r="L63" i="2"/>
  <c r="J63" i="2"/>
  <c r="H63" i="2"/>
  <c r="F63" i="2"/>
  <c r="L62" i="2"/>
  <c r="J62" i="2"/>
  <c r="H62" i="2"/>
  <c r="F62" i="2"/>
  <c r="L61" i="2"/>
  <c r="J61" i="2"/>
  <c r="H61" i="2"/>
  <c r="F61" i="2"/>
  <c r="L60" i="2"/>
  <c r="J60" i="2"/>
  <c r="H60" i="2"/>
  <c r="F60" i="2"/>
  <c r="L59" i="2"/>
  <c r="J59" i="2"/>
  <c r="H59" i="2"/>
  <c r="F59" i="2"/>
  <c r="L58" i="2"/>
  <c r="J58" i="2"/>
  <c r="H58" i="2"/>
  <c r="F58" i="2"/>
  <c r="L57" i="2"/>
  <c r="J57" i="2"/>
  <c r="H57" i="2"/>
  <c r="F57" i="2"/>
  <c r="L56" i="2"/>
  <c r="J56" i="2"/>
  <c r="H56" i="2"/>
  <c r="F56" i="2"/>
  <c r="L55" i="2"/>
  <c r="J55" i="2"/>
  <c r="H55" i="2"/>
  <c r="F55" i="2"/>
  <c r="L54" i="2"/>
  <c r="J54" i="2"/>
  <c r="H54" i="2"/>
  <c r="F54" i="2"/>
  <c r="L53" i="2"/>
  <c r="J53" i="2"/>
  <c r="H53" i="2"/>
  <c r="F53" i="2"/>
  <c r="L52" i="2"/>
  <c r="J52" i="2"/>
  <c r="H52" i="2"/>
  <c r="F52" i="2"/>
  <c r="L51" i="2"/>
  <c r="J51" i="2"/>
  <c r="H51" i="2"/>
  <c r="F51" i="2"/>
  <c r="L50" i="2"/>
  <c r="J50" i="2"/>
  <c r="H50" i="2"/>
  <c r="F50" i="2"/>
  <c r="L49" i="2"/>
  <c r="J49" i="2"/>
  <c r="H49" i="2"/>
  <c r="F49" i="2"/>
  <c r="L48" i="2"/>
  <c r="J48" i="2"/>
  <c r="H48" i="2"/>
  <c r="F48" i="2"/>
  <c r="L47" i="2"/>
  <c r="J47" i="2"/>
  <c r="H47" i="2"/>
  <c r="F47" i="2"/>
  <c r="L46" i="2"/>
  <c r="J46" i="2"/>
  <c r="H46" i="2"/>
  <c r="F46" i="2"/>
  <c r="L45" i="2"/>
  <c r="J45" i="2"/>
  <c r="H45" i="2"/>
  <c r="F45" i="2"/>
  <c r="L44" i="2"/>
  <c r="J44" i="2"/>
  <c r="H44" i="2"/>
  <c r="F44" i="2"/>
  <c r="L43" i="2"/>
  <c r="J43" i="2"/>
  <c r="H43" i="2"/>
  <c r="F43" i="2"/>
  <c r="L42" i="2"/>
  <c r="J42" i="2"/>
  <c r="H42" i="2"/>
  <c r="F42" i="2"/>
  <c r="L41" i="2"/>
  <c r="J41" i="2"/>
  <c r="H41" i="2"/>
  <c r="F41" i="2"/>
  <c r="L40" i="2"/>
  <c r="J40" i="2"/>
  <c r="H40" i="2"/>
  <c r="F40" i="2"/>
  <c r="L39" i="2"/>
  <c r="J39" i="2"/>
  <c r="H39" i="2"/>
  <c r="F39" i="2"/>
  <c r="L38" i="2"/>
  <c r="J38" i="2"/>
  <c r="H38" i="2"/>
  <c r="F38" i="2"/>
  <c r="L37" i="2"/>
  <c r="J37" i="2"/>
  <c r="H37" i="2"/>
  <c r="F37" i="2"/>
  <c r="L36" i="2"/>
  <c r="J36" i="2"/>
  <c r="H36" i="2"/>
  <c r="F36" i="2"/>
  <c r="L35" i="2"/>
  <c r="J35" i="2"/>
  <c r="H35" i="2"/>
  <c r="F35" i="2"/>
  <c r="L34" i="2"/>
  <c r="J34" i="2"/>
  <c r="H34" i="2"/>
  <c r="F34" i="2"/>
  <c r="L33" i="2"/>
  <c r="J33" i="2"/>
  <c r="H33" i="2"/>
  <c r="F33" i="2"/>
  <c r="L32" i="2"/>
  <c r="J32" i="2"/>
  <c r="H32" i="2"/>
  <c r="F32" i="2"/>
  <c r="L31" i="2"/>
  <c r="J31" i="2"/>
  <c r="H31" i="2"/>
  <c r="F31" i="2"/>
  <c r="L30" i="2"/>
  <c r="J30" i="2"/>
  <c r="H30" i="2"/>
  <c r="F30" i="2"/>
  <c r="L29" i="2"/>
  <c r="J29" i="2"/>
  <c r="H29" i="2"/>
  <c r="F29" i="2"/>
  <c r="L28" i="2"/>
  <c r="J28" i="2"/>
  <c r="H28" i="2"/>
  <c r="F28" i="2"/>
  <c r="L27" i="2"/>
  <c r="J27" i="2"/>
  <c r="H27" i="2"/>
  <c r="F27" i="2"/>
  <c r="L26" i="2"/>
  <c r="J26" i="2"/>
  <c r="H26" i="2"/>
  <c r="F26" i="2"/>
  <c r="L25" i="2"/>
  <c r="J25" i="2"/>
  <c r="H25" i="2"/>
  <c r="F25" i="2"/>
  <c r="L24" i="2"/>
  <c r="J24" i="2"/>
  <c r="H24" i="2"/>
  <c r="F24" i="2"/>
  <c r="L23" i="2"/>
  <c r="J23" i="2"/>
  <c r="H23" i="2"/>
  <c r="F23" i="2"/>
  <c r="L22" i="2"/>
  <c r="J22" i="2"/>
  <c r="H22" i="2"/>
  <c r="F22" i="2"/>
  <c r="L21" i="2"/>
  <c r="J21" i="2"/>
  <c r="H21" i="2"/>
  <c r="F21" i="2"/>
  <c r="L20" i="2"/>
  <c r="J20" i="2"/>
  <c r="H20" i="2"/>
  <c r="F20" i="2"/>
  <c r="L19" i="2"/>
  <c r="J19" i="2"/>
  <c r="H19" i="2"/>
  <c r="F19" i="2"/>
  <c r="L18" i="2"/>
  <c r="J18" i="2"/>
  <c r="H18" i="2"/>
  <c r="F18" i="2"/>
  <c r="L17" i="2"/>
  <c r="J17" i="2"/>
  <c r="H17" i="2"/>
  <c r="F17" i="2"/>
  <c r="L16" i="2"/>
  <c r="J16" i="2"/>
  <c r="H16" i="2"/>
  <c r="F16" i="2"/>
  <c r="L15" i="2"/>
  <c r="J15" i="2"/>
  <c r="H15" i="2"/>
  <c r="F15" i="2"/>
  <c r="L14" i="2"/>
  <c r="J14" i="2"/>
  <c r="H14" i="2"/>
  <c r="E14" i="2"/>
  <c r="L13" i="2"/>
  <c r="J13" i="2"/>
  <c r="H13" i="2"/>
  <c r="E13" i="2"/>
  <c r="L12" i="2"/>
  <c r="J12" i="2"/>
  <c r="H12" i="2"/>
  <c r="E12" i="2"/>
  <c r="L11" i="2"/>
  <c r="J11" i="2"/>
  <c r="H11" i="2"/>
  <c r="E11" i="2"/>
  <c r="AQ4" i="6" s="1"/>
  <c r="L10" i="2"/>
  <c r="J10" i="2"/>
  <c r="H10" i="2"/>
  <c r="E10" i="2"/>
  <c r="L9" i="2"/>
  <c r="J9" i="2"/>
  <c r="H9" i="2"/>
  <c r="E9" i="2"/>
  <c r="AQ5" i="6" s="1"/>
  <c r="L8" i="2"/>
  <c r="J8" i="2"/>
  <c r="H8" i="2"/>
  <c r="F8" i="2"/>
  <c r="L7" i="2"/>
  <c r="J7" i="2"/>
  <c r="H7" i="2"/>
  <c r="F7" i="2"/>
  <c r="M147" i="6"/>
  <c r="M144" i="6"/>
  <c r="M141" i="6"/>
  <c r="M138" i="6"/>
  <c r="M136" i="6"/>
  <c r="M134" i="6"/>
  <c r="M133" i="6"/>
  <c r="M131" i="6"/>
  <c r="M130" i="6"/>
  <c r="M129" i="6"/>
  <c r="M127" i="6"/>
  <c r="M122" i="6"/>
  <c r="M120" i="6"/>
  <c r="M116" i="6"/>
  <c r="M115" i="6"/>
  <c r="M111" i="6"/>
  <c r="M101" i="6"/>
  <c r="M100" i="6"/>
  <c r="M99" i="6"/>
  <c r="M91" i="6"/>
  <c r="M90" i="6"/>
  <c r="M85" i="6"/>
  <c r="M83" i="6"/>
  <c r="M82" i="6"/>
  <c r="M81" i="6"/>
  <c r="M77" i="6"/>
  <c r="M76" i="6"/>
  <c r="M74" i="6"/>
  <c r="L59" i="6"/>
  <c r="M59" i="6" s="1"/>
  <c r="M52" i="6"/>
  <c r="M49" i="6"/>
  <c r="M48" i="6"/>
  <c r="M44" i="6"/>
  <c r="M37" i="6"/>
  <c r="M32" i="6"/>
  <c r="M28" i="6"/>
  <c r="M22" i="6"/>
  <c r="M16" i="6"/>
  <c r="M12" i="6"/>
  <c r="M8" i="6"/>
  <c r="M7" i="6"/>
  <c r="AM141" i="6" l="1"/>
  <c r="BI141" i="6"/>
  <c r="AM133" i="6"/>
  <c r="BI133" i="6"/>
  <c r="AM122" i="6"/>
  <c r="BI122" i="6"/>
  <c r="AM111" i="6"/>
  <c r="BI111" i="6"/>
  <c r="AM90" i="6"/>
  <c r="BI90" i="6"/>
  <c r="AM81" i="6"/>
  <c r="BI81" i="6"/>
  <c r="AM52" i="6"/>
  <c r="BI52" i="6"/>
  <c r="AM37" i="6"/>
  <c r="BI37" i="6"/>
  <c r="AM16" i="6"/>
  <c r="BI16" i="6"/>
  <c r="AM131" i="6"/>
  <c r="BI131" i="6"/>
  <c r="AM138" i="6"/>
  <c r="BI138" i="6"/>
  <c r="AM130" i="6"/>
  <c r="BI130" i="6"/>
  <c r="AM120" i="6"/>
  <c r="BI120" i="6"/>
  <c r="AM85" i="6"/>
  <c r="BI85" i="6"/>
  <c r="AM77" i="6"/>
  <c r="BI77" i="6"/>
  <c r="AM49" i="6"/>
  <c r="BI49" i="6"/>
  <c r="AM32" i="6"/>
  <c r="BI32" i="6"/>
  <c r="AM12" i="6"/>
  <c r="BI12" i="6"/>
  <c r="AM91" i="6"/>
  <c r="BI91" i="6"/>
  <c r="AM147" i="6"/>
  <c r="BI147" i="6"/>
  <c r="AM136" i="6"/>
  <c r="BI136" i="6"/>
  <c r="AM129" i="6"/>
  <c r="BI129" i="6"/>
  <c r="AM116" i="6"/>
  <c r="BI116" i="6"/>
  <c r="AM100" i="6"/>
  <c r="BI100" i="6"/>
  <c r="AM83" i="6"/>
  <c r="BI83" i="6"/>
  <c r="AM76" i="6"/>
  <c r="BI76" i="6"/>
  <c r="AM48" i="6"/>
  <c r="BI48" i="6"/>
  <c r="AM28" i="6"/>
  <c r="BI28" i="6"/>
  <c r="AM8" i="6"/>
  <c r="BI8" i="6"/>
  <c r="AM101" i="6"/>
  <c r="BI101" i="6"/>
  <c r="AM144" i="6"/>
  <c r="BI144" i="6"/>
  <c r="AM134" i="6"/>
  <c r="BI134" i="6"/>
  <c r="AM127" i="6"/>
  <c r="BI127" i="6"/>
  <c r="AM115" i="6"/>
  <c r="BI115" i="6"/>
  <c r="AM99" i="6"/>
  <c r="BI99" i="6"/>
  <c r="AM82" i="6"/>
  <c r="BI82" i="6"/>
  <c r="AM74" i="6"/>
  <c r="BI74" i="6"/>
  <c r="AM44" i="6"/>
  <c r="BI44" i="6"/>
  <c r="AM22" i="6"/>
  <c r="BI22" i="6"/>
  <c r="AM7" i="6"/>
  <c r="BI7" i="6"/>
  <c r="BH141" i="6"/>
  <c r="BG141" i="6"/>
  <c r="BH122" i="6"/>
  <c r="BG122" i="6"/>
  <c r="BH111" i="6"/>
  <c r="BG111" i="6"/>
  <c r="BH90" i="6"/>
  <c r="BG90" i="6"/>
  <c r="BH81" i="6"/>
  <c r="BG81" i="6"/>
  <c r="BG52" i="6"/>
  <c r="BH52" i="6"/>
  <c r="BG37" i="6"/>
  <c r="BH37" i="6"/>
  <c r="BG16" i="6"/>
  <c r="BH16" i="6"/>
  <c r="BH131" i="6"/>
  <c r="BG131" i="6"/>
  <c r="BH138" i="6"/>
  <c r="BG138" i="6"/>
  <c r="BH120" i="6"/>
  <c r="BG120" i="6"/>
  <c r="BH101" i="6"/>
  <c r="BG101" i="6"/>
  <c r="BH85" i="6"/>
  <c r="BG85" i="6"/>
  <c r="BH77" i="6"/>
  <c r="BG77" i="6"/>
  <c r="BG49" i="6"/>
  <c r="BH49" i="6"/>
  <c r="BG32" i="6"/>
  <c r="BH32" i="6"/>
  <c r="BG12" i="6"/>
  <c r="BH12" i="6"/>
  <c r="BH91" i="6"/>
  <c r="BG91" i="6"/>
  <c r="BH147" i="6"/>
  <c r="BG147" i="6"/>
  <c r="BH136" i="6"/>
  <c r="BG136" i="6"/>
  <c r="BH129" i="6"/>
  <c r="BG129" i="6"/>
  <c r="BH116" i="6"/>
  <c r="BG116" i="6"/>
  <c r="BH100" i="6"/>
  <c r="BG100" i="6"/>
  <c r="BH83" i="6"/>
  <c r="BG83" i="6"/>
  <c r="BG76" i="6"/>
  <c r="BH76" i="6"/>
  <c r="BG48" i="6"/>
  <c r="BH48" i="6"/>
  <c r="BG28" i="6"/>
  <c r="BH28" i="6"/>
  <c r="BG8" i="6"/>
  <c r="BH8" i="6"/>
  <c r="BH133" i="6"/>
  <c r="BG133" i="6"/>
  <c r="BH130" i="6"/>
  <c r="BG130" i="6"/>
  <c r="BH144" i="6"/>
  <c r="BG144" i="6"/>
  <c r="BH134" i="6"/>
  <c r="BG134" i="6"/>
  <c r="BH127" i="6"/>
  <c r="BG127" i="6"/>
  <c r="BH115" i="6"/>
  <c r="BG115" i="6"/>
  <c r="BH99" i="6"/>
  <c r="BG99" i="6"/>
  <c r="BH82" i="6"/>
  <c r="BG82" i="6"/>
  <c r="BG74" i="6"/>
  <c r="BH74" i="6"/>
  <c r="BG44" i="6"/>
  <c r="BH44" i="6"/>
  <c r="BG22" i="6"/>
  <c r="BH22" i="6"/>
  <c r="BG7" i="6"/>
  <c r="BH7" i="6"/>
  <c r="AK138" i="6"/>
  <c r="AL138" i="6"/>
  <c r="AK120" i="6"/>
  <c r="AL120" i="6"/>
  <c r="AK101" i="6"/>
  <c r="AL101" i="6"/>
  <c r="AK85" i="6"/>
  <c r="AL85" i="6"/>
  <c r="AK77" i="6"/>
  <c r="AL77" i="6"/>
  <c r="AK49" i="6"/>
  <c r="AL49" i="6"/>
  <c r="AK32" i="6"/>
  <c r="AL32" i="6"/>
  <c r="AK12" i="6"/>
  <c r="AL12" i="6"/>
  <c r="AK91" i="6"/>
  <c r="AL91" i="6"/>
  <c r="AK136" i="6"/>
  <c r="AL136" i="6"/>
  <c r="AK116" i="6"/>
  <c r="AL116" i="6"/>
  <c r="AK76" i="6"/>
  <c r="AL76" i="6"/>
  <c r="AK144" i="6"/>
  <c r="AL144" i="6"/>
  <c r="AK134" i="6"/>
  <c r="AL134" i="6"/>
  <c r="AK127" i="6"/>
  <c r="AL127" i="6"/>
  <c r="AK115" i="6"/>
  <c r="AL115" i="6"/>
  <c r="AK99" i="6"/>
  <c r="AL99" i="6"/>
  <c r="AK82" i="6"/>
  <c r="AL82" i="6"/>
  <c r="AK74" i="6"/>
  <c r="AL74" i="6"/>
  <c r="AK44" i="6"/>
  <c r="AL44" i="6"/>
  <c r="AK22" i="6"/>
  <c r="AL22" i="6"/>
  <c r="AK7" i="6"/>
  <c r="AL7" i="6"/>
  <c r="AK130" i="6"/>
  <c r="AL130" i="6"/>
  <c r="AK147" i="6"/>
  <c r="AL147" i="6"/>
  <c r="AK129" i="6"/>
  <c r="AL129" i="6"/>
  <c r="AK100" i="6"/>
  <c r="AL100" i="6"/>
  <c r="AK83" i="6"/>
  <c r="AL83" i="6"/>
  <c r="AK48" i="6"/>
  <c r="AL48" i="6"/>
  <c r="AK28" i="6"/>
  <c r="AL28" i="6"/>
  <c r="AK8" i="6"/>
  <c r="AL8" i="6"/>
  <c r="AK141" i="6"/>
  <c r="AL141" i="6"/>
  <c r="AK133" i="6"/>
  <c r="AL133" i="6"/>
  <c r="AK122" i="6"/>
  <c r="AL122" i="6"/>
  <c r="AK111" i="6"/>
  <c r="AL111" i="6"/>
  <c r="AK90" i="6"/>
  <c r="AL90" i="6"/>
  <c r="AK81" i="6"/>
  <c r="AL81" i="6"/>
  <c r="AK52" i="6"/>
  <c r="AL52" i="6"/>
  <c r="AK37" i="6"/>
  <c r="AL37" i="6"/>
  <c r="AK16" i="6"/>
  <c r="AL16" i="6"/>
  <c r="AK131" i="6"/>
  <c r="AL131" i="6"/>
  <c r="AJ138" i="6"/>
  <c r="AJ120" i="6"/>
  <c r="AJ101" i="6"/>
  <c r="AJ85" i="6"/>
  <c r="AJ77" i="6"/>
  <c r="AJ49" i="6"/>
  <c r="AJ32" i="6"/>
  <c r="AJ12" i="6"/>
  <c r="BF91" i="6"/>
  <c r="AJ91" i="6"/>
  <c r="AJ147" i="6"/>
  <c r="AJ136" i="6"/>
  <c r="AJ129" i="6"/>
  <c r="AJ116" i="6"/>
  <c r="AJ100" i="6"/>
  <c r="AJ83" i="6"/>
  <c r="AJ76" i="6"/>
  <c r="AJ48" i="6"/>
  <c r="AJ28" i="6"/>
  <c r="AJ8" i="6"/>
  <c r="AJ144" i="6"/>
  <c r="AJ134" i="6"/>
  <c r="AJ127" i="6"/>
  <c r="AJ115" i="6"/>
  <c r="AJ99" i="6"/>
  <c r="AJ82" i="6"/>
  <c r="AJ74" i="6"/>
  <c r="AJ44" i="6"/>
  <c r="AJ22" i="6"/>
  <c r="BF7" i="6"/>
  <c r="AJ7" i="6"/>
  <c r="AJ130" i="6"/>
  <c r="AJ141" i="6"/>
  <c r="AJ133" i="6"/>
  <c r="AJ122" i="6"/>
  <c r="AJ111" i="6"/>
  <c r="AJ90" i="6"/>
  <c r="AJ81" i="6"/>
  <c r="AJ52" i="6"/>
  <c r="AJ37" i="6"/>
  <c r="AJ16" i="6"/>
  <c r="AJ131" i="6"/>
  <c r="F9" i="2"/>
  <c r="AG153" i="6"/>
  <c r="BD153" i="6"/>
  <c r="AG60" i="6"/>
  <c r="AI147" i="6"/>
  <c r="BF147" i="6"/>
  <c r="AI138" i="6"/>
  <c r="BF138" i="6"/>
  <c r="AI133" i="6"/>
  <c r="BF133" i="6"/>
  <c r="AI122" i="6"/>
  <c r="BF122" i="6"/>
  <c r="AI111" i="6"/>
  <c r="BF111" i="6"/>
  <c r="AI99" i="6"/>
  <c r="BF99" i="6"/>
  <c r="AI82" i="6"/>
  <c r="BF82" i="6"/>
  <c r="AI74" i="6"/>
  <c r="BF74" i="6"/>
  <c r="AI48" i="6"/>
  <c r="BF48" i="6"/>
  <c r="AI28" i="6"/>
  <c r="BF28" i="6"/>
  <c r="AI12" i="6"/>
  <c r="BF12" i="6"/>
  <c r="L60" i="6"/>
  <c r="M60" i="6" s="1"/>
  <c r="L6" i="6"/>
  <c r="N6" i="6" s="1"/>
  <c r="AN6" i="6" s="1"/>
  <c r="AI144" i="6"/>
  <c r="BF144" i="6"/>
  <c r="AI136" i="6"/>
  <c r="BF136" i="6"/>
  <c r="AI130" i="6"/>
  <c r="BF130" i="6"/>
  <c r="AI120" i="6"/>
  <c r="BF120" i="6"/>
  <c r="L109" i="6"/>
  <c r="N109" i="6" s="1"/>
  <c r="AN109" i="6" s="1"/>
  <c r="AI90" i="6"/>
  <c r="BF90" i="6"/>
  <c r="AI81" i="6"/>
  <c r="BF81" i="6"/>
  <c r="L67" i="6"/>
  <c r="N67" i="6" s="1"/>
  <c r="AN67" i="6" s="1"/>
  <c r="AI44" i="6"/>
  <c r="BF44" i="6"/>
  <c r="L26" i="6"/>
  <c r="N26" i="6" s="1"/>
  <c r="AN26" i="6" s="1"/>
  <c r="AI8" i="6"/>
  <c r="BF8" i="6"/>
  <c r="AH58" i="6"/>
  <c r="L143" i="6"/>
  <c r="N143" i="6" s="1"/>
  <c r="AN143" i="6" s="1"/>
  <c r="L135" i="6"/>
  <c r="N135" i="6" s="1"/>
  <c r="AN135" i="6" s="1"/>
  <c r="AI129" i="6"/>
  <c r="BF129" i="6"/>
  <c r="AI116" i="6"/>
  <c r="BF116" i="6"/>
  <c r="AI101" i="6"/>
  <c r="BF101" i="6"/>
  <c r="AI85" i="6"/>
  <c r="BF85" i="6"/>
  <c r="AI77" i="6"/>
  <c r="BF77" i="6"/>
  <c r="AI52" i="6"/>
  <c r="BF52" i="6"/>
  <c r="AI37" i="6"/>
  <c r="BF37" i="6"/>
  <c r="AI22" i="6"/>
  <c r="BF22" i="6"/>
  <c r="L58" i="6"/>
  <c r="M58" i="6" s="1"/>
  <c r="F11" i="2"/>
  <c r="L14" i="6"/>
  <c r="N14" i="6" s="1"/>
  <c r="AN14" i="6" s="1"/>
  <c r="AI141" i="6"/>
  <c r="BF141" i="6"/>
  <c r="AI134" i="6"/>
  <c r="BF134" i="6"/>
  <c r="AI127" i="6"/>
  <c r="BF127" i="6"/>
  <c r="AI115" i="6"/>
  <c r="BF115" i="6"/>
  <c r="AI100" i="6"/>
  <c r="BF100" i="6"/>
  <c r="AI83" i="6"/>
  <c r="BF83" i="6"/>
  <c r="AI76" i="6"/>
  <c r="BF76" i="6"/>
  <c r="AI49" i="6"/>
  <c r="BF49" i="6"/>
  <c r="AI32" i="6"/>
  <c r="BF32" i="6"/>
  <c r="AI16" i="6"/>
  <c r="BF16" i="6"/>
  <c r="AI131" i="6"/>
  <c r="BF131" i="6"/>
  <c r="BB91" i="6"/>
  <c r="AI91" i="6"/>
  <c r="AE7" i="6"/>
  <c r="AI7" i="6"/>
  <c r="AG101" i="6"/>
  <c r="AG77" i="6"/>
  <c r="AQ6" i="6"/>
  <c r="F10" i="2"/>
  <c r="AQ8" i="6"/>
  <c r="F14" i="2"/>
  <c r="AH136" i="6"/>
  <c r="AE89" i="6"/>
  <c r="L151" i="6"/>
  <c r="M151" i="6" s="1"/>
  <c r="L105" i="6"/>
  <c r="L97" i="6"/>
  <c r="M97" i="6" s="1"/>
  <c r="L63" i="6"/>
  <c r="N63" i="6" s="1"/>
  <c r="AN63" i="6" s="1"/>
  <c r="L34" i="6"/>
  <c r="AE59" i="6"/>
  <c r="L75" i="6"/>
  <c r="M75" i="6" s="1"/>
  <c r="L46" i="6"/>
  <c r="M46" i="6" s="1"/>
  <c r="AQ10" i="6"/>
  <c r="F13" i="2"/>
  <c r="AG59" i="6"/>
  <c r="AH32" i="6"/>
  <c r="L89" i="6"/>
  <c r="M89" i="6" s="1"/>
  <c r="AE58" i="6"/>
  <c r="L121" i="6"/>
  <c r="N121" i="6" s="1"/>
  <c r="AN121" i="6" s="1"/>
  <c r="L88" i="6"/>
  <c r="N88" i="6" s="1"/>
  <c r="AN88" i="6" s="1"/>
  <c r="L50" i="6"/>
  <c r="N50" i="6" s="1"/>
  <c r="AN50" i="6" s="1"/>
  <c r="L139" i="6"/>
  <c r="L113" i="6"/>
  <c r="N113" i="6" s="1"/>
  <c r="AN113" i="6" s="1"/>
  <c r="L93" i="6"/>
  <c r="N93" i="6" s="1"/>
  <c r="AN93" i="6" s="1"/>
  <c r="L84" i="6"/>
  <c r="N84" i="6" s="1"/>
  <c r="AN84" i="6" s="1"/>
  <c r="L80" i="6"/>
  <c r="BB58" i="6"/>
  <c r="L42" i="6"/>
  <c r="N42" i="6" s="1"/>
  <c r="AN42" i="6" s="1"/>
  <c r="AQ9" i="6"/>
  <c r="F12" i="2"/>
  <c r="AG89" i="6"/>
  <c r="AG58" i="6"/>
  <c r="AG12" i="6"/>
  <c r="AH59" i="6"/>
  <c r="L11" i="6"/>
  <c r="N11" i="6" s="1"/>
  <c r="AN11" i="6" s="1"/>
  <c r="L15" i="6"/>
  <c r="N15" i="6" s="1"/>
  <c r="AN15" i="6" s="1"/>
  <c r="L19" i="6"/>
  <c r="L23" i="6"/>
  <c r="M23" i="6" s="1"/>
  <c r="L27" i="6"/>
  <c r="N27" i="6" s="1"/>
  <c r="AN27" i="6" s="1"/>
  <c r="L31" i="6"/>
  <c r="L35" i="6"/>
  <c r="N35" i="6" s="1"/>
  <c r="AN35" i="6" s="1"/>
  <c r="L39" i="6"/>
  <c r="N39" i="6" s="1"/>
  <c r="AN39" i="6" s="1"/>
  <c r="L43" i="6"/>
  <c r="N43" i="6" s="1"/>
  <c r="AN43" i="6" s="1"/>
  <c r="L47" i="6"/>
  <c r="N47" i="6" s="1"/>
  <c r="AN47" i="6" s="1"/>
  <c r="L51" i="6"/>
  <c r="L55" i="6"/>
  <c r="N55" i="6" s="1"/>
  <c r="AN55" i="6" s="1"/>
  <c r="BB59" i="6"/>
  <c r="L64" i="6"/>
  <c r="L68" i="6"/>
  <c r="L72" i="6"/>
  <c r="M72" i="6" s="1"/>
  <c r="BB89" i="6"/>
  <c r="L94" i="6"/>
  <c r="L98" i="6"/>
  <c r="N98" i="6" s="1"/>
  <c r="AN98" i="6" s="1"/>
  <c r="L102" i="6"/>
  <c r="N102" i="6" s="1"/>
  <c r="AN102" i="6" s="1"/>
  <c r="L106" i="6"/>
  <c r="N106" i="6" s="1"/>
  <c r="AN106" i="6" s="1"/>
  <c r="L110" i="6"/>
  <c r="N110" i="6" s="1"/>
  <c r="AN110" i="6" s="1"/>
  <c r="L114" i="6"/>
  <c r="L118" i="6"/>
  <c r="N118" i="6" s="1"/>
  <c r="AN118" i="6" s="1"/>
  <c r="L132" i="6"/>
  <c r="L140" i="6"/>
  <c r="N140" i="6" s="1"/>
  <c r="AN140" i="6" s="1"/>
  <c r="L148" i="6"/>
  <c r="L152" i="6"/>
  <c r="N152" i="6" s="1"/>
  <c r="AN152" i="6" s="1"/>
  <c r="L4" i="6"/>
  <c r="L20" i="6"/>
  <c r="L24" i="6"/>
  <c r="L36" i="6"/>
  <c r="N36" i="6" s="1"/>
  <c r="AN36" i="6" s="1"/>
  <c r="L40" i="6"/>
  <c r="N40" i="6" s="1"/>
  <c r="AN40" i="6" s="1"/>
  <c r="L56" i="6"/>
  <c r="N56" i="6" s="1"/>
  <c r="AN56" i="6" s="1"/>
  <c r="BB60" i="6"/>
  <c r="L65" i="6"/>
  <c r="N65" i="6" s="1"/>
  <c r="AN65" i="6" s="1"/>
  <c r="L69" i="6"/>
  <c r="N69" i="6" s="1"/>
  <c r="AN69" i="6" s="1"/>
  <c r="L73" i="6"/>
  <c r="L86" i="6"/>
  <c r="L95" i="6"/>
  <c r="M95" i="6" s="1"/>
  <c r="L103" i="6"/>
  <c r="M103" i="6" s="1"/>
  <c r="L107" i="6"/>
  <c r="N107" i="6" s="1"/>
  <c r="AN107" i="6" s="1"/>
  <c r="L119" i="6"/>
  <c r="L123" i="6"/>
  <c r="N123" i="6" s="1"/>
  <c r="AN123" i="6" s="1"/>
  <c r="L128" i="6"/>
  <c r="N128" i="6" s="1"/>
  <c r="AN128" i="6" s="1"/>
  <c r="L137" i="6"/>
  <c r="L145" i="6"/>
  <c r="L149" i="6"/>
  <c r="N149" i="6" s="1"/>
  <c r="AN149" i="6" s="1"/>
  <c r="L5" i="6"/>
  <c r="M5" i="6" s="1"/>
  <c r="L9" i="6"/>
  <c r="L13" i="6"/>
  <c r="L17" i="6"/>
  <c r="N17" i="6" s="1"/>
  <c r="AN17" i="6" s="1"/>
  <c r="L21" i="6"/>
  <c r="M21" i="6" s="1"/>
  <c r="L25" i="6"/>
  <c r="N25" i="6" s="1"/>
  <c r="AN25" i="6" s="1"/>
  <c r="L29" i="6"/>
  <c r="L33" i="6"/>
  <c r="N33" i="6" s="1"/>
  <c r="AN33" i="6" s="1"/>
  <c r="L41" i="6"/>
  <c r="N41" i="6" s="1"/>
  <c r="AN41" i="6" s="1"/>
  <c r="L45" i="6"/>
  <c r="L53" i="6"/>
  <c r="L57" i="6"/>
  <c r="N57" i="6" s="1"/>
  <c r="AN57" i="6" s="1"/>
  <c r="L62" i="6"/>
  <c r="N62" i="6" s="1"/>
  <c r="AN62" i="6" s="1"/>
  <c r="L66" i="6"/>
  <c r="L70" i="6"/>
  <c r="L79" i="6"/>
  <c r="N79" i="6" s="1"/>
  <c r="AN79" i="6" s="1"/>
  <c r="L87" i="6"/>
  <c r="N87" i="6" s="1"/>
  <c r="AN87" i="6" s="1"/>
  <c r="L92" i="6"/>
  <c r="M92" i="6" s="1"/>
  <c r="L96" i="6"/>
  <c r="L104" i="6"/>
  <c r="N104" i="6" s="1"/>
  <c r="AN104" i="6" s="1"/>
  <c r="L108" i="6"/>
  <c r="N108" i="6" s="1"/>
  <c r="AN108" i="6" s="1"/>
  <c r="L112" i="6"/>
  <c r="L124" i="6"/>
  <c r="L142" i="6"/>
  <c r="N142" i="6" s="1"/>
  <c r="AN142" i="6" s="1"/>
  <c r="L146" i="6"/>
  <c r="N146" i="6" s="1"/>
  <c r="AN146" i="6" s="1"/>
  <c r="L150" i="6"/>
  <c r="N150" i="6" s="1"/>
  <c r="AN150" i="6" s="1"/>
  <c r="AE12" i="6"/>
  <c r="AE60" i="6"/>
  <c r="L126" i="6"/>
  <c r="N126" i="6" s="1"/>
  <c r="AN126" i="6" s="1"/>
  <c r="L117" i="6"/>
  <c r="L71" i="6"/>
  <c r="L54" i="6"/>
  <c r="N54" i="6" s="1"/>
  <c r="AN54" i="6" s="1"/>
  <c r="L38" i="6"/>
  <c r="N38" i="6" s="1"/>
  <c r="AN38" i="6" s="1"/>
  <c r="L30" i="6"/>
  <c r="M30" i="6" s="1"/>
  <c r="L18" i="6"/>
  <c r="L10" i="6"/>
  <c r="N10" i="6" s="1"/>
  <c r="AN10" i="6" s="1"/>
  <c r="BD12" i="6"/>
  <c r="BB129" i="6"/>
  <c r="AE120" i="6"/>
  <c r="BB83" i="6"/>
  <c r="BB49" i="6"/>
  <c r="BB141" i="6"/>
  <c r="BB115" i="6"/>
  <c r="BB111" i="6"/>
  <c r="AE99" i="6"/>
  <c r="BB52" i="6"/>
  <c r="BB16" i="6"/>
  <c r="BB127" i="6"/>
  <c r="AE81" i="6"/>
  <c r="BB7" i="6"/>
  <c r="BE89" i="6"/>
  <c r="BE60" i="6"/>
  <c r="BE59" i="6"/>
  <c r="BE58" i="6"/>
  <c r="BD89" i="6"/>
  <c r="BD60" i="6"/>
  <c r="BD59" i="6"/>
  <c r="BD58" i="6"/>
  <c r="BD147" i="6"/>
  <c r="AH144" i="6"/>
  <c r="BE138" i="6"/>
  <c r="BE136" i="6"/>
  <c r="BE134" i="6"/>
  <c r="AH133" i="6"/>
  <c r="BD130" i="6"/>
  <c r="BE122" i="6"/>
  <c r="AG116" i="6"/>
  <c r="AH101" i="6"/>
  <c r="BD100" i="6"/>
  <c r="AG90" i="6"/>
  <c r="AG76" i="6"/>
  <c r="BD74" i="6"/>
  <c r="BE48" i="6"/>
  <c r="BE44" i="6"/>
  <c r="BE37" i="6"/>
  <c r="AG32" i="6"/>
  <c r="BD22" i="6"/>
  <c r="BE12" i="6"/>
  <c r="AH131" i="6"/>
  <c r="BD138" i="6"/>
  <c r="BD122" i="6"/>
  <c r="AH127" i="6"/>
  <c r="AE49" i="6"/>
  <c r="BB136" i="6"/>
  <c r="AG7" i="6"/>
  <c r="AE122" i="6"/>
  <c r="BE81" i="6"/>
  <c r="AH74" i="6"/>
  <c r="AE83" i="6"/>
  <c r="AG83" i="6"/>
  <c r="AE111" i="6"/>
  <c r="AG99" i="6"/>
  <c r="AG74" i="6"/>
  <c r="AH22" i="6"/>
  <c r="BD136" i="6"/>
  <c r="BD83" i="6"/>
  <c r="AG44" i="6"/>
  <c r="AH83" i="6"/>
  <c r="AH44" i="6"/>
  <c r="AE74" i="6"/>
  <c r="AE48" i="6"/>
  <c r="AE16" i="6"/>
  <c r="AH16" i="6"/>
  <c r="AH12" i="6"/>
  <c r="BE16" i="6"/>
  <c r="AG48" i="6"/>
  <c r="AH115" i="6"/>
  <c r="AH48" i="6"/>
  <c r="AE44" i="6"/>
  <c r="BD16" i="6"/>
  <c r="BB48" i="6"/>
  <c r="AH129" i="6"/>
  <c r="AH7" i="6"/>
  <c r="BD7" i="6"/>
  <c r="BE101" i="6"/>
  <c r="BE49" i="6"/>
  <c r="BE7" i="6"/>
  <c r="AG144" i="6"/>
  <c r="AG115" i="6"/>
  <c r="AG134" i="6"/>
  <c r="AG49" i="6"/>
  <c r="AG129" i="6"/>
  <c r="AH49" i="6"/>
  <c r="AE129" i="6"/>
  <c r="AE76" i="6"/>
  <c r="AE22" i="6"/>
  <c r="BE115" i="6"/>
  <c r="BD48" i="6"/>
  <c r="AG22" i="6"/>
  <c r="AG122" i="6"/>
  <c r="AH90" i="6"/>
  <c r="AH122" i="6"/>
  <c r="AH116" i="6"/>
  <c r="AE116" i="6"/>
  <c r="AE138" i="6"/>
  <c r="AG141" i="6"/>
  <c r="AG127" i="6"/>
  <c r="AG16" i="6"/>
  <c r="AG91" i="6"/>
  <c r="AH52" i="6"/>
  <c r="AH147" i="6"/>
  <c r="AE147" i="6"/>
  <c r="AE127" i="6"/>
  <c r="AE91" i="6"/>
  <c r="BE111" i="6"/>
  <c r="BE91" i="6"/>
  <c r="BD90" i="6"/>
  <c r="AG138" i="6"/>
  <c r="AH111" i="6"/>
  <c r="AE141" i="6"/>
  <c r="BD115" i="6"/>
  <c r="AG111" i="6"/>
  <c r="AH141" i="6"/>
  <c r="AE90" i="6"/>
  <c r="BE147" i="6"/>
  <c r="BE127" i="6"/>
  <c r="BE90" i="6"/>
  <c r="AG130" i="6"/>
  <c r="AG147" i="6"/>
  <c r="AG52" i="6"/>
  <c r="AG100" i="6"/>
  <c r="AH138" i="6"/>
  <c r="AH100" i="6"/>
  <c r="AE130" i="6"/>
  <c r="AE115" i="6"/>
  <c r="AE100" i="6"/>
  <c r="BE141" i="6"/>
  <c r="BD111" i="6"/>
  <c r="BB147" i="6"/>
  <c r="BB138" i="6"/>
  <c r="BE99" i="6"/>
  <c r="AH99" i="6"/>
  <c r="BD28" i="6"/>
  <c r="BB28" i="6"/>
  <c r="AH28" i="6"/>
  <c r="AG28" i="6"/>
  <c r="AE28" i="6"/>
  <c r="BE28" i="6"/>
  <c r="AE133" i="6"/>
  <c r="BD133" i="6"/>
  <c r="AG133" i="6"/>
  <c r="AG120" i="6"/>
  <c r="AG136" i="6"/>
  <c r="AH120" i="6"/>
  <c r="AH91" i="6"/>
  <c r="BB44" i="6"/>
  <c r="AE136" i="6"/>
  <c r="AH134" i="6"/>
  <c r="BB81" i="6"/>
  <c r="AH81" i="6"/>
  <c r="BD81" i="6"/>
  <c r="BB134" i="6"/>
  <c r="BD134" i="6"/>
  <c r="AE134" i="6"/>
  <c r="BB77" i="6"/>
  <c r="BD77" i="6"/>
  <c r="AH77" i="6"/>
  <c r="BB37" i="6"/>
  <c r="AG37" i="6"/>
  <c r="BD37" i="6"/>
  <c r="AE37" i="6"/>
  <c r="BE77" i="6"/>
  <c r="AG81" i="6"/>
  <c r="AH37" i="6"/>
  <c r="AH8" i="6"/>
  <c r="AE77" i="6"/>
  <c r="BD144" i="6"/>
  <c r="BB144" i="6"/>
  <c r="BE144" i="6"/>
  <c r="AE144" i="6"/>
  <c r="BB130" i="6"/>
  <c r="BE130" i="6"/>
  <c r="AH130" i="6"/>
  <c r="BB101" i="6"/>
  <c r="BD101" i="6"/>
  <c r="AE101" i="6"/>
  <c r="BE83" i="6"/>
  <c r="BE22" i="6"/>
  <c r="BD49" i="6"/>
  <c r="BD91" i="6"/>
  <c r="BB8" i="6"/>
  <c r="BD8" i="6"/>
  <c r="BE8" i="6"/>
  <c r="AG8" i="6"/>
  <c r="BB131" i="6"/>
  <c r="BD131" i="6"/>
  <c r="BE131" i="6"/>
  <c r="AE131" i="6"/>
  <c r="AG131" i="6"/>
  <c r="AE8" i="6"/>
  <c r="BD141" i="6"/>
  <c r="BB133" i="6"/>
  <c r="BD120" i="6"/>
  <c r="BE129" i="6"/>
  <c r="BD129" i="6"/>
  <c r="BD44" i="6"/>
  <c r="BD127" i="6"/>
  <c r="BD116" i="6"/>
  <c r="BE133" i="6"/>
  <c r="BB122" i="6"/>
  <c r="BB99" i="6"/>
  <c r="BD99" i="6"/>
  <c r="BB90" i="6"/>
  <c r="BB74" i="6"/>
  <c r="BB85" i="6"/>
  <c r="BD85" i="6"/>
  <c r="AG85" i="6"/>
  <c r="BE85" i="6"/>
  <c r="AE85" i="6"/>
  <c r="AH85" i="6"/>
  <c r="BB82" i="6"/>
  <c r="BE82" i="6"/>
  <c r="BD82" i="6"/>
  <c r="AE82" i="6"/>
  <c r="AH82" i="6"/>
  <c r="AG82" i="6"/>
  <c r="BB76" i="6"/>
  <c r="BD76" i="6"/>
  <c r="BE76" i="6"/>
  <c r="AH76" i="6"/>
  <c r="BB120" i="6"/>
  <c r="BE120" i="6"/>
  <c r="BB116" i="6"/>
  <c r="BE116" i="6"/>
  <c r="BB100" i="6"/>
  <c r="BE100" i="6"/>
  <c r="BB22" i="6"/>
  <c r="BB32" i="6"/>
  <c r="AE52" i="6"/>
  <c r="AE32" i="6"/>
  <c r="BE74" i="6"/>
  <c r="BD52" i="6"/>
  <c r="BD32" i="6"/>
  <c r="BB12" i="6"/>
  <c r="BE52" i="6"/>
  <c r="BE32" i="6"/>
  <c r="AM126" i="6" l="1"/>
  <c r="BI126" i="6"/>
  <c r="AM108" i="6"/>
  <c r="BI108" i="6"/>
  <c r="AM62" i="6"/>
  <c r="BI62" i="6"/>
  <c r="AM128" i="6"/>
  <c r="BI128" i="6"/>
  <c r="AM69" i="6"/>
  <c r="BI69" i="6"/>
  <c r="AM43" i="6"/>
  <c r="BI43" i="6"/>
  <c r="AM11" i="6"/>
  <c r="BI11" i="6"/>
  <c r="AM121" i="6"/>
  <c r="BI121" i="6"/>
  <c r="AM6" i="6"/>
  <c r="BI6" i="6"/>
  <c r="AM10" i="6"/>
  <c r="BI10" i="6"/>
  <c r="AM79" i="6"/>
  <c r="BI79" i="6"/>
  <c r="AM33" i="6"/>
  <c r="BI33" i="6"/>
  <c r="AM149" i="6"/>
  <c r="BI149" i="6"/>
  <c r="AM152" i="6"/>
  <c r="BI152" i="6"/>
  <c r="AM102" i="6"/>
  <c r="BI102" i="6"/>
  <c r="AM55" i="6"/>
  <c r="BI55" i="6"/>
  <c r="AM98" i="6"/>
  <c r="BI98" i="6"/>
  <c r="AM35" i="6"/>
  <c r="BI35" i="6"/>
  <c r="AM84" i="6"/>
  <c r="BI84" i="6"/>
  <c r="AM50" i="6"/>
  <c r="BI50" i="6"/>
  <c r="AM135" i="6"/>
  <c r="BI135" i="6"/>
  <c r="AM67" i="6"/>
  <c r="BI67" i="6"/>
  <c r="AM38" i="6"/>
  <c r="BI38" i="6"/>
  <c r="AM146" i="6"/>
  <c r="BI146" i="6"/>
  <c r="AM87" i="6"/>
  <c r="BI87" i="6"/>
  <c r="AM41" i="6"/>
  <c r="BI41" i="6"/>
  <c r="AM40" i="6"/>
  <c r="BI40" i="6"/>
  <c r="AM106" i="6"/>
  <c r="BI106" i="6"/>
  <c r="AM27" i="6"/>
  <c r="BI27" i="6"/>
  <c r="AM113" i="6"/>
  <c r="BI113" i="6"/>
  <c r="AM54" i="6"/>
  <c r="BI54" i="6"/>
  <c r="AM142" i="6"/>
  <c r="BI142" i="6"/>
  <c r="AM104" i="6"/>
  <c r="BI104" i="6"/>
  <c r="AM57" i="6"/>
  <c r="BI57" i="6"/>
  <c r="AM17" i="6"/>
  <c r="BI17" i="6"/>
  <c r="AM123" i="6"/>
  <c r="BI123" i="6"/>
  <c r="AM65" i="6"/>
  <c r="BI65" i="6"/>
  <c r="AM36" i="6"/>
  <c r="BI36" i="6"/>
  <c r="AM118" i="6"/>
  <c r="BI118" i="6"/>
  <c r="AM39" i="6"/>
  <c r="BI39" i="6"/>
  <c r="AM150" i="6"/>
  <c r="BI150" i="6"/>
  <c r="AM25" i="6"/>
  <c r="BI25" i="6"/>
  <c r="AM107" i="6"/>
  <c r="BI107" i="6"/>
  <c r="AM56" i="6"/>
  <c r="BI56" i="6"/>
  <c r="AM140" i="6"/>
  <c r="BI140" i="6"/>
  <c r="AM110" i="6"/>
  <c r="BI110" i="6"/>
  <c r="AM47" i="6"/>
  <c r="BI47" i="6"/>
  <c r="AM15" i="6"/>
  <c r="BI15" i="6"/>
  <c r="AM42" i="6"/>
  <c r="BI42" i="6"/>
  <c r="AM93" i="6"/>
  <c r="BI93" i="6"/>
  <c r="AM88" i="6"/>
  <c r="BI88" i="6"/>
  <c r="AM63" i="6"/>
  <c r="BI63" i="6"/>
  <c r="AM14" i="6"/>
  <c r="BI14" i="6"/>
  <c r="AM143" i="6"/>
  <c r="BI143" i="6"/>
  <c r="AM26" i="6"/>
  <c r="BI26" i="6"/>
  <c r="AM109" i="6"/>
  <c r="BI109" i="6"/>
  <c r="AO138" i="6"/>
  <c r="AO74" i="6"/>
  <c r="AO99" i="6"/>
  <c r="AO127" i="6"/>
  <c r="AO144" i="6"/>
  <c r="AO131" i="6"/>
  <c r="AO37" i="6"/>
  <c r="AO81" i="6"/>
  <c r="AO111" i="6"/>
  <c r="AO133" i="6"/>
  <c r="AO83" i="6"/>
  <c r="AO116" i="6"/>
  <c r="AO136" i="6"/>
  <c r="AO91" i="6"/>
  <c r="AO77" i="6"/>
  <c r="AO101" i="6"/>
  <c r="AO44" i="6"/>
  <c r="AO134" i="6"/>
  <c r="AO120" i="6"/>
  <c r="AO16" i="6"/>
  <c r="AO52" i="6"/>
  <c r="AO28" i="6"/>
  <c r="AO12" i="6"/>
  <c r="AO7" i="6"/>
  <c r="AO82" i="6"/>
  <c r="AO115" i="6"/>
  <c r="AO90" i="6"/>
  <c r="AO122" i="6"/>
  <c r="AO141" i="6"/>
  <c r="AO76" i="6"/>
  <c r="AO100" i="6"/>
  <c r="AO129" i="6"/>
  <c r="AO147" i="6"/>
  <c r="AO49" i="6"/>
  <c r="AO85" i="6"/>
  <c r="AO130" i="6"/>
  <c r="AO22" i="6"/>
  <c r="AO8" i="6"/>
  <c r="AO48" i="6"/>
  <c r="AO32" i="6"/>
  <c r="BG38" i="6"/>
  <c r="BH38" i="6"/>
  <c r="BH146" i="6"/>
  <c r="BG146" i="6"/>
  <c r="BH87" i="6"/>
  <c r="BG87" i="6"/>
  <c r="BG41" i="6"/>
  <c r="BH41" i="6"/>
  <c r="BG40" i="6"/>
  <c r="BH40" i="6"/>
  <c r="BH106" i="6"/>
  <c r="BG106" i="6"/>
  <c r="BG27" i="6"/>
  <c r="BH27" i="6"/>
  <c r="BH113" i="6"/>
  <c r="BG113" i="6"/>
  <c r="BG6" i="6"/>
  <c r="BH6" i="6"/>
  <c r="BG10" i="6"/>
  <c r="BH10" i="6"/>
  <c r="BH79" i="6"/>
  <c r="BG79" i="6"/>
  <c r="BG33" i="6"/>
  <c r="BH33" i="6"/>
  <c r="BH149" i="6"/>
  <c r="BG149" i="6"/>
  <c r="BH152" i="6"/>
  <c r="BG152" i="6"/>
  <c r="BH118" i="6"/>
  <c r="BG118" i="6"/>
  <c r="BG39" i="6"/>
  <c r="BH39" i="6"/>
  <c r="BH98" i="6"/>
  <c r="BG98" i="6"/>
  <c r="BG35" i="6"/>
  <c r="BH35" i="6"/>
  <c r="BH84" i="6"/>
  <c r="BG84" i="6"/>
  <c r="BG50" i="6"/>
  <c r="BH50" i="6"/>
  <c r="BH135" i="6"/>
  <c r="BG135" i="6"/>
  <c r="BH67" i="6"/>
  <c r="BG67" i="6"/>
  <c r="BH126" i="6"/>
  <c r="BG126" i="6"/>
  <c r="BH108" i="6"/>
  <c r="BG108" i="6"/>
  <c r="BG62" i="6"/>
  <c r="BH62" i="6"/>
  <c r="BH128" i="6"/>
  <c r="BG128" i="6"/>
  <c r="BH69" i="6"/>
  <c r="BG69" i="6"/>
  <c r="BG43" i="6"/>
  <c r="BH43" i="6"/>
  <c r="BG11" i="6"/>
  <c r="BH11" i="6"/>
  <c r="BH121" i="6"/>
  <c r="BG121" i="6"/>
  <c r="BG54" i="6"/>
  <c r="BH54" i="6"/>
  <c r="BH142" i="6"/>
  <c r="BG142" i="6"/>
  <c r="BH104" i="6"/>
  <c r="BG104" i="6"/>
  <c r="BG57" i="6"/>
  <c r="BH57" i="6"/>
  <c r="BG17" i="6"/>
  <c r="BH17" i="6"/>
  <c r="BH123" i="6"/>
  <c r="BG123" i="6"/>
  <c r="BH65" i="6"/>
  <c r="BG65" i="6"/>
  <c r="BG36" i="6"/>
  <c r="BH36" i="6"/>
  <c r="BH102" i="6"/>
  <c r="BG102" i="6"/>
  <c r="BG55" i="6"/>
  <c r="BH55" i="6"/>
  <c r="BH150" i="6"/>
  <c r="BG150" i="6"/>
  <c r="BG25" i="6"/>
  <c r="BH25" i="6"/>
  <c r="BH107" i="6"/>
  <c r="BG107" i="6"/>
  <c r="BG56" i="6"/>
  <c r="BH56" i="6"/>
  <c r="BH140" i="6"/>
  <c r="BG140" i="6"/>
  <c r="BH110" i="6"/>
  <c r="BG110" i="6"/>
  <c r="BG47" i="6"/>
  <c r="BH47" i="6"/>
  <c r="BG15" i="6"/>
  <c r="BH15" i="6"/>
  <c r="BG42" i="6"/>
  <c r="BH42" i="6"/>
  <c r="BH93" i="6"/>
  <c r="BG93" i="6"/>
  <c r="BH88" i="6"/>
  <c r="BG88" i="6"/>
  <c r="BH63" i="6"/>
  <c r="BG63" i="6"/>
  <c r="BG14" i="6"/>
  <c r="BH14" i="6"/>
  <c r="BH143" i="6"/>
  <c r="BG143" i="6"/>
  <c r="BG26" i="6"/>
  <c r="BH26" i="6"/>
  <c r="BH109" i="6"/>
  <c r="BG109" i="6"/>
  <c r="AK38" i="6"/>
  <c r="AL38" i="6"/>
  <c r="AK146" i="6"/>
  <c r="AL146" i="6"/>
  <c r="AK87" i="6"/>
  <c r="AL87" i="6"/>
  <c r="AK41" i="6"/>
  <c r="AL41" i="6"/>
  <c r="AK40" i="6"/>
  <c r="AO40" i="6" s="1"/>
  <c r="AL40" i="6"/>
  <c r="AK106" i="6"/>
  <c r="AL106" i="6"/>
  <c r="AK43" i="6"/>
  <c r="AL43" i="6"/>
  <c r="AK27" i="6"/>
  <c r="AL27" i="6"/>
  <c r="AK113" i="6"/>
  <c r="AL113" i="6"/>
  <c r="AK121" i="6"/>
  <c r="AL121" i="6"/>
  <c r="AK6" i="6"/>
  <c r="AL6" i="6"/>
  <c r="AK10" i="6"/>
  <c r="AL10" i="6"/>
  <c r="AK54" i="6"/>
  <c r="AL54" i="6"/>
  <c r="AK142" i="6"/>
  <c r="AL142" i="6"/>
  <c r="AK104" i="6"/>
  <c r="AO104" i="6" s="1"/>
  <c r="AL104" i="6"/>
  <c r="AK79" i="6"/>
  <c r="AL79" i="6"/>
  <c r="AK57" i="6"/>
  <c r="AO57" i="6" s="1"/>
  <c r="AL57" i="6"/>
  <c r="AK33" i="6"/>
  <c r="AL33" i="6"/>
  <c r="AK17" i="6"/>
  <c r="AO17" i="6" s="1"/>
  <c r="AL17" i="6"/>
  <c r="AK149" i="6"/>
  <c r="AL149" i="6"/>
  <c r="AK123" i="6"/>
  <c r="AO123" i="6" s="1"/>
  <c r="AL123" i="6"/>
  <c r="AK65" i="6"/>
  <c r="AL65" i="6"/>
  <c r="AK36" i="6"/>
  <c r="AL36" i="6"/>
  <c r="AK152" i="6"/>
  <c r="AL152" i="6"/>
  <c r="AK118" i="6"/>
  <c r="AO118" i="6" s="1"/>
  <c r="AL118" i="6"/>
  <c r="AK102" i="6"/>
  <c r="AL102" i="6"/>
  <c r="AK55" i="6"/>
  <c r="AO55" i="6" s="1"/>
  <c r="AL55" i="6"/>
  <c r="AK39" i="6"/>
  <c r="AL39" i="6"/>
  <c r="AK98" i="6"/>
  <c r="AL98" i="6"/>
  <c r="AK35" i="6"/>
  <c r="AL35" i="6"/>
  <c r="AK84" i="6"/>
  <c r="AL84" i="6"/>
  <c r="AK50" i="6"/>
  <c r="AO50" i="6" s="1"/>
  <c r="AL50" i="6"/>
  <c r="AK135" i="6"/>
  <c r="AL135" i="6"/>
  <c r="AK67" i="6"/>
  <c r="AL67" i="6"/>
  <c r="AK126" i="6"/>
  <c r="AO126" i="6" s="1"/>
  <c r="AL126" i="6"/>
  <c r="AK108" i="6"/>
  <c r="AO108" i="6" s="1"/>
  <c r="AL108" i="6"/>
  <c r="AK62" i="6"/>
  <c r="AO62" i="6" s="1"/>
  <c r="AL62" i="6"/>
  <c r="AK128" i="6"/>
  <c r="AL128" i="6"/>
  <c r="AK69" i="6"/>
  <c r="AL69" i="6"/>
  <c r="AK11" i="6"/>
  <c r="AL11" i="6"/>
  <c r="AK150" i="6"/>
  <c r="AL150" i="6"/>
  <c r="AK25" i="6"/>
  <c r="AL25" i="6"/>
  <c r="AK107" i="6"/>
  <c r="AL107" i="6"/>
  <c r="AK56" i="6"/>
  <c r="AL56" i="6"/>
  <c r="AK140" i="6"/>
  <c r="AL140" i="6"/>
  <c r="AK110" i="6"/>
  <c r="AL110" i="6"/>
  <c r="AK47" i="6"/>
  <c r="AL47" i="6"/>
  <c r="AK15" i="6"/>
  <c r="AL15" i="6"/>
  <c r="AK42" i="6"/>
  <c r="AL42" i="6"/>
  <c r="AK93" i="6"/>
  <c r="AL93" i="6"/>
  <c r="AK88" i="6"/>
  <c r="AL88" i="6"/>
  <c r="AK63" i="6"/>
  <c r="AL63" i="6"/>
  <c r="AK14" i="6"/>
  <c r="AL14" i="6"/>
  <c r="AK143" i="6"/>
  <c r="AL143" i="6"/>
  <c r="AK26" i="6"/>
  <c r="AL26" i="6"/>
  <c r="AK109" i="6"/>
  <c r="AL109" i="6"/>
  <c r="AJ126" i="6"/>
  <c r="AJ108" i="6"/>
  <c r="BF62" i="6"/>
  <c r="AJ62" i="6"/>
  <c r="AJ128" i="6"/>
  <c r="AJ69" i="6"/>
  <c r="AJ43" i="6"/>
  <c r="BF11" i="6"/>
  <c r="AJ11" i="6"/>
  <c r="BF121" i="6"/>
  <c r="AJ121" i="6"/>
  <c r="BF6" i="6"/>
  <c r="AJ6" i="6"/>
  <c r="AJ104" i="6"/>
  <c r="BF57" i="6"/>
  <c r="AJ57" i="6"/>
  <c r="BF17" i="6"/>
  <c r="AJ17" i="6"/>
  <c r="BF123" i="6"/>
  <c r="AJ123" i="6"/>
  <c r="BF65" i="6"/>
  <c r="AJ65" i="6"/>
  <c r="AJ36" i="6"/>
  <c r="AJ118" i="6"/>
  <c r="AJ55" i="6"/>
  <c r="AJ98" i="6"/>
  <c r="BF35" i="6"/>
  <c r="AJ35" i="6"/>
  <c r="AJ84" i="6"/>
  <c r="AJ50" i="6"/>
  <c r="AJ135" i="6"/>
  <c r="AH67" i="6"/>
  <c r="AJ67" i="6"/>
  <c r="BF38" i="6"/>
  <c r="AJ38" i="6"/>
  <c r="BF146" i="6"/>
  <c r="AJ146" i="6"/>
  <c r="AJ87" i="6"/>
  <c r="BF41" i="6"/>
  <c r="AJ41" i="6"/>
  <c r="AJ40" i="6"/>
  <c r="BF106" i="6"/>
  <c r="AJ106" i="6"/>
  <c r="AJ27" i="6"/>
  <c r="BF113" i="6"/>
  <c r="AJ113" i="6"/>
  <c r="BF10" i="6"/>
  <c r="AJ10" i="6"/>
  <c r="AJ54" i="6"/>
  <c r="AJ142" i="6"/>
  <c r="BF79" i="6"/>
  <c r="AJ79" i="6"/>
  <c r="AJ33" i="6"/>
  <c r="BF149" i="6"/>
  <c r="AJ149" i="6"/>
  <c r="BF152" i="6"/>
  <c r="AJ152" i="6"/>
  <c r="BF102" i="6"/>
  <c r="AJ102" i="6"/>
  <c r="BF39" i="6"/>
  <c r="AJ39" i="6"/>
  <c r="BF150" i="6"/>
  <c r="AJ150" i="6"/>
  <c r="AJ25" i="6"/>
  <c r="BF107" i="6"/>
  <c r="AJ107" i="6"/>
  <c r="BF56" i="6"/>
  <c r="AJ56" i="6"/>
  <c r="BF140" i="6"/>
  <c r="AJ140" i="6"/>
  <c r="AJ110" i="6"/>
  <c r="BF47" i="6"/>
  <c r="AJ47" i="6"/>
  <c r="BF15" i="6"/>
  <c r="AJ15" i="6"/>
  <c r="AJ42" i="6"/>
  <c r="AJ93" i="6"/>
  <c r="BF88" i="6"/>
  <c r="AJ88" i="6"/>
  <c r="BF63" i="6"/>
  <c r="AJ63" i="6"/>
  <c r="BF14" i="6"/>
  <c r="AJ14" i="6"/>
  <c r="BB143" i="6"/>
  <c r="AJ143" i="6"/>
  <c r="BF26" i="6"/>
  <c r="AJ26" i="6"/>
  <c r="BF109" i="6"/>
  <c r="AJ109" i="6"/>
  <c r="BD14" i="6"/>
  <c r="BD67" i="6"/>
  <c r="AE26" i="6"/>
  <c r="BD26" i="6"/>
  <c r="BD143" i="6"/>
  <c r="M109" i="6"/>
  <c r="AE143" i="6"/>
  <c r="M26" i="6"/>
  <c r="AI26" i="6"/>
  <c r="BE143" i="6"/>
  <c r="AG26" i="6"/>
  <c r="M143" i="6"/>
  <c r="AH26" i="6"/>
  <c r="AH143" i="6"/>
  <c r="BB26" i="6"/>
  <c r="BE26" i="6"/>
  <c r="AG143" i="6"/>
  <c r="BD6" i="6"/>
  <c r="BE6" i="6"/>
  <c r="AG14" i="6"/>
  <c r="M135" i="6"/>
  <c r="BB14" i="6"/>
  <c r="M6" i="6"/>
  <c r="AG6" i="6"/>
  <c r="AI6" i="6"/>
  <c r="M14" i="6"/>
  <c r="AE6" i="6"/>
  <c r="BF135" i="6"/>
  <c r="BE135" i="6"/>
  <c r="AI25" i="6"/>
  <c r="BF25" i="6"/>
  <c r="AI110" i="6"/>
  <c r="BF110" i="6"/>
  <c r="AI42" i="6"/>
  <c r="BF42" i="6"/>
  <c r="AG93" i="6"/>
  <c r="BF93" i="6"/>
  <c r="AI67" i="6"/>
  <c r="BF67" i="6"/>
  <c r="BB67" i="6"/>
  <c r="BE14" i="6"/>
  <c r="AH6" i="6"/>
  <c r="AF6" i="6"/>
  <c r="AE67" i="6"/>
  <c r="AG67" i="6"/>
  <c r="AI126" i="6"/>
  <c r="BF126" i="6"/>
  <c r="AG108" i="6"/>
  <c r="BF108" i="6"/>
  <c r="BB87" i="6"/>
  <c r="BF87" i="6"/>
  <c r="AI128" i="6"/>
  <c r="BF128" i="6"/>
  <c r="AI69" i="6"/>
  <c r="BF69" i="6"/>
  <c r="AI40" i="6"/>
  <c r="BF40" i="6"/>
  <c r="BB43" i="6"/>
  <c r="BF43" i="6"/>
  <c r="BD27" i="6"/>
  <c r="BF27" i="6"/>
  <c r="AI143" i="6"/>
  <c r="BF143" i="6"/>
  <c r="AI54" i="6"/>
  <c r="BF54" i="6"/>
  <c r="AI142" i="6"/>
  <c r="BF142" i="6"/>
  <c r="AI104" i="6"/>
  <c r="BF104" i="6"/>
  <c r="AI33" i="6"/>
  <c r="BF33" i="6"/>
  <c r="AI36" i="6"/>
  <c r="BF36" i="6"/>
  <c r="AH118" i="6"/>
  <c r="BF118" i="6"/>
  <c r="AI55" i="6"/>
  <c r="BF55" i="6"/>
  <c r="AI14" i="6"/>
  <c r="BE67" i="6"/>
  <c r="AH14" i="6"/>
  <c r="BC6" i="6"/>
  <c r="M67" i="6"/>
  <c r="BB98" i="6"/>
  <c r="BF98" i="6"/>
  <c r="AI84" i="6"/>
  <c r="BF84" i="6"/>
  <c r="AI50" i="6"/>
  <c r="BF50" i="6"/>
  <c r="AE14" i="6"/>
  <c r="BB6" i="6"/>
  <c r="N97" i="6"/>
  <c r="AN97" i="6" s="1"/>
  <c r="BB126" i="6"/>
  <c r="BB93" i="6"/>
  <c r="M35" i="6"/>
  <c r="M55" i="6"/>
  <c r="BE79" i="6"/>
  <c r="AI79" i="6"/>
  <c r="BD149" i="6"/>
  <c r="AI149" i="6"/>
  <c r="AG65" i="6"/>
  <c r="AI65" i="6"/>
  <c r="BB152" i="6"/>
  <c r="AI152" i="6"/>
  <c r="BB102" i="6"/>
  <c r="AI102" i="6"/>
  <c r="AE39" i="6"/>
  <c r="AI39" i="6"/>
  <c r="AG109" i="6"/>
  <c r="AI109" i="6"/>
  <c r="N72" i="6"/>
  <c r="AN72" i="6" s="1"/>
  <c r="AH98" i="6"/>
  <c r="AI98" i="6"/>
  <c r="BE109" i="6"/>
  <c r="AG38" i="6"/>
  <c r="AI38" i="6"/>
  <c r="BE146" i="6"/>
  <c r="AI146" i="6"/>
  <c r="BD108" i="6"/>
  <c r="AI108" i="6"/>
  <c r="BE87" i="6"/>
  <c r="AI87" i="6"/>
  <c r="AH62" i="6"/>
  <c r="AI62" i="6"/>
  <c r="AG41" i="6"/>
  <c r="AI41" i="6"/>
  <c r="AH40" i="6"/>
  <c r="AH106" i="6"/>
  <c r="AI106" i="6"/>
  <c r="AE43" i="6"/>
  <c r="AI43" i="6"/>
  <c r="AG27" i="6"/>
  <c r="AI27" i="6"/>
  <c r="AE11" i="6"/>
  <c r="AI11" i="6"/>
  <c r="BB113" i="6"/>
  <c r="AI113" i="6"/>
  <c r="AE121" i="6"/>
  <c r="AI121" i="6"/>
  <c r="BE10" i="6"/>
  <c r="AI10" i="6"/>
  <c r="BD57" i="6"/>
  <c r="AI57" i="6"/>
  <c r="BB17" i="6"/>
  <c r="AI17" i="6"/>
  <c r="AE123" i="6"/>
  <c r="AI123" i="6"/>
  <c r="BB118" i="6"/>
  <c r="AI118" i="6"/>
  <c r="AH39" i="6"/>
  <c r="AG102" i="6"/>
  <c r="BE57" i="6"/>
  <c r="AG35" i="6"/>
  <c r="AI35" i="6"/>
  <c r="AH135" i="6"/>
  <c r="AI135" i="6"/>
  <c r="BB35" i="6"/>
  <c r="BB149" i="6"/>
  <c r="M104" i="6"/>
  <c r="M142" i="6"/>
  <c r="AE109" i="6"/>
  <c r="BB57" i="6"/>
  <c r="BE150" i="6"/>
  <c r="AI150" i="6"/>
  <c r="BE107" i="6"/>
  <c r="AI107" i="6"/>
  <c r="BD56" i="6"/>
  <c r="AI56" i="6"/>
  <c r="BD140" i="6"/>
  <c r="AI140" i="6"/>
  <c r="AG47" i="6"/>
  <c r="AI47" i="6"/>
  <c r="AG15" i="6"/>
  <c r="AI15" i="6"/>
  <c r="BE93" i="6"/>
  <c r="AI93" i="6"/>
  <c r="BE88" i="6"/>
  <c r="AI88" i="6"/>
  <c r="AE63" i="6"/>
  <c r="AI63" i="6"/>
  <c r="M11" i="6"/>
  <c r="AG11" i="6"/>
  <c r="BE40" i="6"/>
  <c r="BB27" i="6"/>
  <c r="BE121" i="6"/>
  <c r="M113" i="6"/>
  <c r="M126" i="6"/>
  <c r="AE79" i="6"/>
  <c r="BE62" i="6"/>
  <c r="AH108" i="6"/>
  <c r="N75" i="6"/>
  <c r="AN75" i="6" s="1"/>
  <c r="BD11" i="6"/>
  <c r="BB41" i="6"/>
  <c r="AE62" i="6"/>
  <c r="BD102" i="6"/>
  <c r="BB39" i="6"/>
  <c r="BB135" i="6"/>
  <c r="N95" i="6"/>
  <c r="AN95" i="6" s="1"/>
  <c r="M39" i="6"/>
  <c r="N46" i="6"/>
  <c r="AN46" i="6" s="1"/>
  <c r="AH93" i="6"/>
  <c r="BE152" i="6"/>
  <c r="AG17" i="6"/>
  <c r="BE140" i="6"/>
  <c r="BD152" i="6"/>
  <c r="BE65" i="6"/>
  <c r="BB63" i="6"/>
  <c r="BB123" i="6"/>
  <c r="M88" i="6"/>
  <c r="AG63" i="6"/>
  <c r="BD93" i="6"/>
  <c r="AH102" i="6"/>
  <c r="AH123" i="6"/>
  <c r="BD123" i="6"/>
  <c r="AG118" i="6"/>
  <c r="BE39" i="6"/>
  <c r="AG152" i="6"/>
  <c r="AE57" i="6"/>
  <c r="AH10" i="6"/>
  <c r="AH65" i="6"/>
  <c r="AH79" i="6"/>
  <c r="AG79" i="6"/>
  <c r="AE102" i="6"/>
  <c r="BB79" i="6"/>
  <c r="AE65" i="6"/>
  <c r="M54" i="6"/>
  <c r="BE113" i="6"/>
  <c r="BD17" i="6"/>
  <c r="BD113" i="6"/>
  <c r="BB10" i="6"/>
  <c r="M121" i="6"/>
  <c r="AG121" i="6"/>
  <c r="BB121" i="6"/>
  <c r="BD118" i="6"/>
  <c r="N23" i="6"/>
  <c r="AN23" i="6" s="1"/>
  <c r="AH17" i="6"/>
  <c r="AE113" i="6"/>
  <c r="M102" i="6"/>
  <c r="AE10" i="6"/>
  <c r="M10" i="6"/>
  <c r="M33" i="6"/>
  <c r="M36" i="6"/>
  <c r="AE152" i="6"/>
  <c r="AH152" i="6"/>
  <c r="M123" i="6"/>
  <c r="AH149" i="6"/>
  <c r="AG57" i="6"/>
  <c r="M65" i="6"/>
  <c r="M79" i="6"/>
  <c r="AH57" i="6"/>
  <c r="AG10" i="6"/>
  <c r="BD10" i="6"/>
  <c r="BD79" i="6"/>
  <c r="BB65" i="6"/>
  <c r="BE17" i="6"/>
  <c r="BE123" i="6"/>
  <c r="M118" i="6"/>
  <c r="BD121" i="6"/>
  <c r="AE118" i="6"/>
  <c r="AE17" i="6"/>
  <c r="AF10" i="6"/>
  <c r="M17" i="6"/>
  <c r="AH113" i="6"/>
  <c r="AG123" i="6"/>
  <c r="M57" i="6"/>
  <c r="M149" i="6"/>
  <c r="BD65" i="6"/>
  <c r="BD39" i="6"/>
  <c r="BC10" i="6"/>
  <c r="AH121" i="6"/>
  <c r="BE118" i="6"/>
  <c r="AG113" i="6"/>
  <c r="BE102" i="6"/>
  <c r="M152" i="6"/>
  <c r="BE149" i="6"/>
  <c r="AG149" i="6"/>
  <c r="AE149" i="6"/>
  <c r="AG39" i="6"/>
  <c r="BB140" i="6"/>
  <c r="M47" i="6"/>
  <c r="AE135" i="6"/>
  <c r="AE106" i="6"/>
  <c r="BE108" i="6"/>
  <c r="M42" i="6"/>
  <c r="BD38" i="6"/>
  <c r="BE38" i="6"/>
  <c r="BD107" i="6"/>
  <c r="BD15" i="6"/>
  <c r="BE15" i="6"/>
  <c r="AG62" i="6"/>
  <c r="AH11" i="6"/>
  <c r="BE63" i="6"/>
  <c r="BB109" i="6"/>
  <c r="N103" i="6"/>
  <c r="AN103" i="6" s="1"/>
  <c r="M93" i="6"/>
  <c r="AH41" i="6"/>
  <c r="BD109" i="6"/>
  <c r="AE40" i="6"/>
  <c r="BD106" i="6"/>
  <c r="BB108" i="6"/>
  <c r="BD63" i="6"/>
  <c r="BD43" i="6"/>
  <c r="BD135" i="6"/>
  <c r="BD62" i="6"/>
  <c r="M110" i="6"/>
  <c r="M63" i="6"/>
  <c r="AH63" i="6"/>
  <c r="M27" i="6"/>
  <c r="AH109" i="6"/>
  <c r="AE93" i="6"/>
  <c r="BE43" i="6"/>
  <c r="AG135" i="6"/>
  <c r="M38" i="6"/>
  <c r="N92" i="6"/>
  <c r="AN92" i="6" s="1"/>
  <c r="BD41" i="6"/>
  <c r="M25" i="6"/>
  <c r="M56" i="6"/>
  <c r="AG150" i="6"/>
  <c r="AH140" i="6"/>
  <c r="M98" i="6"/>
  <c r="N18" i="6"/>
  <c r="AN18" i="6" s="1"/>
  <c r="M18" i="6"/>
  <c r="N71" i="6"/>
  <c r="AN71" i="6" s="1"/>
  <c r="M71" i="6"/>
  <c r="N124" i="6"/>
  <c r="AN124" i="6" s="1"/>
  <c r="M124" i="6"/>
  <c r="N96" i="6"/>
  <c r="AN96" i="6" s="1"/>
  <c r="M96" i="6"/>
  <c r="N70" i="6"/>
  <c r="AN70" i="6" s="1"/>
  <c r="M70" i="6"/>
  <c r="N53" i="6"/>
  <c r="AN53" i="6" s="1"/>
  <c r="M53" i="6"/>
  <c r="N29" i="6"/>
  <c r="AN29" i="6" s="1"/>
  <c r="M29" i="6"/>
  <c r="B13" i="57"/>
  <c r="C13" i="57" s="1"/>
  <c r="N13" i="6"/>
  <c r="AN13" i="6" s="1"/>
  <c r="M13" i="6"/>
  <c r="N145" i="6"/>
  <c r="AN145" i="6" s="1"/>
  <c r="M145" i="6"/>
  <c r="N119" i="6"/>
  <c r="AN119" i="6" s="1"/>
  <c r="M119" i="6"/>
  <c r="N86" i="6"/>
  <c r="AN86" i="6" s="1"/>
  <c r="M86" i="6"/>
  <c r="N24" i="6"/>
  <c r="AN24" i="6" s="1"/>
  <c r="M24" i="6"/>
  <c r="N148" i="6"/>
  <c r="AN148" i="6" s="1"/>
  <c r="M148" i="6"/>
  <c r="N114" i="6"/>
  <c r="AN114" i="6" s="1"/>
  <c r="M114" i="6"/>
  <c r="BE98" i="6"/>
  <c r="AG98" i="6"/>
  <c r="BD98" i="6"/>
  <c r="AE98" i="6"/>
  <c r="N68" i="6"/>
  <c r="AN68" i="6" s="1"/>
  <c r="M68" i="6"/>
  <c r="N51" i="6"/>
  <c r="AN51" i="6" s="1"/>
  <c r="M51" i="6"/>
  <c r="AE35" i="6"/>
  <c r="AH35" i="6"/>
  <c r="BE35" i="6"/>
  <c r="BD35" i="6"/>
  <c r="N19" i="6"/>
  <c r="AN19" i="6" s="1"/>
  <c r="M19" i="6"/>
  <c r="N80" i="6"/>
  <c r="AN80" i="6" s="1"/>
  <c r="M80" i="6"/>
  <c r="N139" i="6"/>
  <c r="AN139" i="6" s="1"/>
  <c r="M139" i="6"/>
  <c r="N105" i="6"/>
  <c r="AN105" i="6" s="1"/>
  <c r="M105" i="6"/>
  <c r="AE92" i="6"/>
  <c r="BB150" i="6"/>
  <c r="AH150" i="6"/>
  <c r="BD150" i="6"/>
  <c r="AE150" i="6"/>
  <c r="N45" i="6"/>
  <c r="AN45" i="6" s="1"/>
  <c r="M45" i="6"/>
  <c r="N137" i="6"/>
  <c r="AN137" i="6" s="1"/>
  <c r="M137" i="6"/>
  <c r="N73" i="6"/>
  <c r="AN73" i="6" s="1"/>
  <c r="M73" i="6"/>
  <c r="AG140" i="6"/>
  <c r="AE140" i="6"/>
  <c r="N94" i="6"/>
  <c r="AN94" i="6" s="1"/>
  <c r="M94" i="6"/>
  <c r="AE47" i="6"/>
  <c r="BB47" i="6"/>
  <c r="BE47" i="6"/>
  <c r="BB15" i="6"/>
  <c r="AH15" i="6"/>
  <c r="AE15" i="6"/>
  <c r="BD47" i="6"/>
  <c r="AH47" i="6"/>
  <c r="M150" i="6"/>
  <c r="N30" i="6"/>
  <c r="AN30" i="6" s="1"/>
  <c r="M15" i="6"/>
  <c r="M140" i="6"/>
  <c r="N117" i="6"/>
  <c r="AN117" i="6" s="1"/>
  <c r="M117" i="6"/>
  <c r="N112" i="6"/>
  <c r="AN112" i="6" s="1"/>
  <c r="M112" i="6"/>
  <c r="N66" i="6"/>
  <c r="AN66" i="6" s="1"/>
  <c r="M66" i="6"/>
  <c r="N9" i="6"/>
  <c r="AN9" i="6" s="1"/>
  <c r="M9" i="6"/>
  <c r="AE107" i="6"/>
  <c r="AH107" i="6"/>
  <c r="AG107" i="6"/>
  <c r="N20" i="6"/>
  <c r="AN20" i="6" s="1"/>
  <c r="M20" i="6"/>
  <c r="N64" i="6"/>
  <c r="AN64" i="6" s="1"/>
  <c r="M64" i="6"/>
  <c r="N31" i="6"/>
  <c r="AN31" i="6" s="1"/>
  <c r="M31" i="6"/>
  <c r="AE84" i="6"/>
  <c r="BD84" i="6"/>
  <c r="AG50" i="6"/>
  <c r="BE50" i="6"/>
  <c r="N34" i="6"/>
  <c r="AN34" i="6" s="1"/>
  <c r="M34" i="6"/>
  <c r="BB107" i="6"/>
  <c r="N151" i="6"/>
  <c r="AN151" i="6" s="1"/>
  <c r="M107" i="6"/>
  <c r="AH126" i="6"/>
  <c r="AG126" i="6"/>
  <c r="AE87" i="6"/>
  <c r="AH87" i="6"/>
  <c r="N4" i="6"/>
  <c r="M4" i="6"/>
  <c r="N132" i="6"/>
  <c r="AN132" i="6" s="1"/>
  <c r="M132" i="6"/>
  <c r="BD40" i="6"/>
  <c r="BB62" i="6"/>
  <c r="BB106" i="6"/>
  <c r="AE108" i="6"/>
  <c r="BB38" i="6"/>
  <c r="BD87" i="6"/>
  <c r="AE27" i="6"/>
  <c r="BD50" i="6"/>
  <c r="BE11" i="6"/>
  <c r="M146" i="6"/>
  <c r="M69" i="6"/>
  <c r="BE84" i="6"/>
  <c r="BB84" i="6"/>
  <c r="AG40" i="6"/>
  <c r="M128" i="6"/>
  <c r="AH43" i="6"/>
  <c r="N21" i="6"/>
  <c r="AN21" i="6" s="1"/>
  <c r="AE126" i="6"/>
  <c r="M62" i="6"/>
  <c r="N5" i="6"/>
  <c r="AN5" i="6" s="1"/>
  <c r="M87" i="6"/>
  <c r="AH38" i="6"/>
  <c r="AH27" i="6"/>
  <c r="BE27" i="6"/>
  <c r="AH50" i="6"/>
  <c r="BB50" i="6"/>
  <c r="BB11" i="6"/>
  <c r="BE41" i="6"/>
  <c r="AH84" i="6"/>
  <c r="BB40" i="6"/>
  <c r="M40" i="6"/>
  <c r="M50" i="6"/>
  <c r="AG106" i="6"/>
  <c r="AE50" i="6"/>
  <c r="M84" i="6"/>
  <c r="BD126" i="6"/>
  <c r="AE41" i="6"/>
  <c r="AE38" i="6"/>
  <c r="M106" i="6"/>
  <c r="AG87" i="6"/>
  <c r="BE106" i="6"/>
  <c r="AG84" i="6"/>
  <c r="M108" i="6"/>
  <c r="M43" i="6"/>
  <c r="M41" i="6"/>
  <c r="AG43" i="6"/>
  <c r="BE126" i="6"/>
  <c r="BD88" i="6"/>
  <c r="BB146" i="6"/>
  <c r="BB55" i="6"/>
  <c r="BD33" i="6"/>
  <c r="BD36" i="6"/>
  <c r="BB36" i="6"/>
  <c r="AE36" i="6"/>
  <c r="BE36" i="6"/>
  <c r="BB88" i="6"/>
  <c r="BE25" i="6"/>
  <c r="BB25" i="6"/>
  <c r="BD55" i="6"/>
  <c r="AG55" i="6"/>
  <c r="AE55" i="6"/>
  <c r="AH55" i="6"/>
  <c r="BE55" i="6"/>
  <c r="BE33" i="6"/>
  <c r="BB33" i="6"/>
  <c r="AE33" i="6"/>
  <c r="AH33" i="6"/>
  <c r="AG33" i="6"/>
  <c r="AH36" i="6"/>
  <c r="AG36" i="6"/>
  <c r="BD104" i="6"/>
  <c r="AG104" i="6"/>
  <c r="AH104" i="6"/>
  <c r="BB56" i="6"/>
  <c r="BE56" i="6"/>
  <c r="AG56" i="6"/>
  <c r="BE104" i="6"/>
  <c r="BB104" i="6"/>
  <c r="AH56" i="6"/>
  <c r="AE104" i="6"/>
  <c r="BD69" i="6"/>
  <c r="AE69" i="6"/>
  <c r="AG69" i="6"/>
  <c r="BE69" i="6"/>
  <c r="AH69" i="6"/>
  <c r="BB142" i="6"/>
  <c r="BD142" i="6"/>
  <c r="AG142" i="6"/>
  <c r="AH142" i="6"/>
  <c r="BE142" i="6"/>
  <c r="AE142" i="6"/>
  <c r="BB69" i="6"/>
  <c r="AE56" i="6"/>
  <c r="BD25" i="6"/>
  <c r="AE25" i="6"/>
  <c r="AG25" i="6"/>
  <c r="AH25" i="6"/>
  <c r="BB110" i="6"/>
  <c r="BD110" i="6"/>
  <c r="BE110" i="6"/>
  <c r="AE110" i="6"/>
  <c r="AH110" i="6"/>
  <c r="AG110" i="6"/>
  <c r="BD146" i="6"/>
  <c r="AH146" i="6"/>
  <c r="AE146" i="6"/>
  <c r="AG146" i="6"/>
  <c r="AG88" i="6"/>
  <c r="AE88" i="6"/>
  <c r="AH88" i="6"/>
  <c r="BB128" i="6"/>
  <c r="AE128" i="6"/>
  <c r="BD128" i="6"/>
  <c r="BE128" i="6"/>
  <c r="AG128" i="6"/>
  <c r="AH128" i="6"/>
  <c r="BB54" i="6"/>
  <c r="BE54" i="6"/>
  <c r="AE54" i="6"/>
  <c r="BD54" i="6"/>
  <c r="AH54" i="6"/>
  <c r="AG54" i="6"/>
  <c r="BB42" i="6"/>
  <c r="BE42" i="6"/>
  <c r="AE42" i="6"/>
  <c r="AH42" i="6"/>
  <c r="BD42" i="6"/>
  <c r="AG42" i="6"/>
  <c r="AM4" i="6" l="1"/>
  <c r="AN4" i="6"/>
  <c r="AM34" i="6"/>
  <c r="BI34" i="6"/>
  <c r="AM64" i="6"/>
  <c r="BI64" i="6"/>
  <c r="AM30" i="6"/>
  <c r="BI30" i="6"/>
  <c r="AM139" i="6"/>
  <c r="BI139" i="6"/>
  <c r="AM19" i="6"/>
  <c r="BI19" i="6"/>
  <c r="AM68" i="6"/>
  <c r="BI68" i="6"/>
  <c r="AM148" i="6"/>
  <c r="BI148" i="6"/>
  <c r="AM86" i="6"/>
  <c r="BI86" i="6"/>
  <c r="AM145" i="6"/>
  <c r="BI145" i="6"/>
  <c r="AM92" i="6"/>
  <c r="BI92" i="6"/>
  <c r="AM103" i="6"/>
  <c r="BI103" i="6"/>
  <c r="AM95" i="6"/>
  <c r="BI95" i="6"/>
  <c r="AM97" i="6"/>
  <c r="BI97" i="6"/>
  <c r="AM5" i="6"/>
  <c r="BI5" i="6"/>
  <c r="AM132" i="6"/>
  <c r="BI132" i="6"/>
  <c r="AM151" i="6"/>
  <c r="BI151" i="6"/>
  <c r="AM66" i="6"/>
  <c r="BI66" i="6"/>
  <c r="AM117" i="6"/>
  <c r="BI117" i="6"/>
  <c r="AM137" i="6"/>
  <c r="BI137" i="6"/>
  <c r="AM29" i="6"/>
  <c r="BI29" i="6"/>
  <c r="AM70" i="6"/>
  <c r="BI70" i="6"/>
  <c r="AM124" i="6"/>
  <c r="BI124" i="6"/>
  <c r="AM18" i="6"/>
  <c r="BI18" i="6"/>
  <c r="AO143" i="6"/>
  <c r="AO93" i="6"/>
  <c r="AO110" i="6"/>
  <c r="AO25" i="6"/>
  <c r="AM31" i="6"/>
  <c r="BI31" i="6"/>
  <c r="AM20" i="6"/>
  <c r="BI20" i="6"/>
  <c r="AM21" i="6"/>
  <c r="BI21" i="6"/>
  <c r="AM105" i="6"/>
  <c r="BI105" i="6"/>
  <c r="AM80" i="6"/>
  <c r="BI80" i="6"/>
  <c r="AM51" i="6"/>
  <c r="BI51" i="6"/>
  <c r="AM114" i="6"/>
  <c r="BI114" i="6"/>
  <c r="AM24" i="6"/>
  <c r="BI24" i="6"/>
  <c r="AM119" i="6"/>
  <c r="BI119" i="6"/>
  <c r="AM13" i="6"/>
  <c r="BI13" i="6"/>
  <c r="AM46" i="6"/>
  <c r="BI46" i="6"/>
  <c r="AM75" i="6"/>
  <c r="BI75" i="6"/>
  <c r="AM72" i="6"/>
  <c r="BI72" i="6"/>
  <c r="D10" i="133"/>
  <c r="D108" i="133"/>
  <c r="D92" i="133"/>
  <c r="D76" i="133"/>
  <c r="D60" i="133"/>
  <c r="D44" i="133"/>
  <c r="D28" i="133"/>
  <c r="D12" i="133"/>
  <c r="D99" i="133"/>
  <c r="D83" i="133"/>
  <c r="D67" i="133"/>
  <c r="D51" i="133"/>
  <c r="D35" i="133"/>
  <c r="D19" i="133"/>
  <c r="D6" i="133"/>
  <c r="D94" i="133"/>
  <c r="D78" i="133"/>
  <c r="D62" i="133"/>
  <c r="D46" i="133"/>
  <c r="D30" i="133"/>
  <c r="D14" i="133"/>
  <c r="D97" i="133"/>
  <c r="D81" i="133"/>
  <c r="D65" i="133"/>
  <c r="D49" i="133"/>
  <c r="D33" i="133"/>
  <c r="D17" i="133"/>
  <c r="D84" i="133"/>
  <c r="D36" i="133"/>
  <c r="D107" i="133"/>
  <c r="D75" i="133"/>
  <c r="D43" i="133"/>
  <c r="D11" i="133"/>
  <c r="D86" i="133"/>
  <c r="D54" i="133"/>
  <c r="D22" i="133"/>
  <c r="D89" i="133"/>
  <c r="D57" i="133"/>
  <c r="D25" i="133"/>
  <c r="D104" i="133"/>
  <c r="D88" i="133"/>
  <c r="D72" i="133"/>
  <c r="D56" i="133"/>
  <c r="D40" i="133"/>
  <c r="D24" i="133"/>
  <c r="D8" i="133"/>
  <c r="D95" i="133"/>
  <c r="D79" i="133"/>
  <c r="D63" i="133"/>
  <c r="D47" i="133"/>
  <c r="D31" i="133"/>
  <c r="D15" i="133"/>
  <c r="D106" i="133"/>
  <c r="D90" i="133"/>
  <c r="D74" i="133"/>
  <c r="D58" i="133"/>
  <c r="D42" i="133"/>
  <c r="D26" i="133"/>
  <c r="D109" i="133"/>
  <c r="D93" i="133"/>
  <c r="D77" i="133"/>
  <c r="D61" i="133"/>
  <c r="D45" i="133"/>
  <c r="D29" i="133"/>
  <c r="D13" i="133"/>
  <c r="BI4" i="6"/>
  <c r="D100" i="133"/>
  <c r="D68" i="133"/>
  <c r="D52" i="133"/>
  <c r="D20" i="133"/>
  <c r="D91" i="133"/>
  <c r="D59" i="133"/>
  <c r="D27" i="133"/>
  <c r="D102" i="133"/>
  <c r="D70" i="133"/>
  <c r="D38" i="133"/>
  <c r="D105" i="133"/>
  <c r="D73" i="133"/>
  <c r="D41" i="133"/>
  <c r="D9" i="133"/>
  <c r="D96" i="133"/>
  <c r="D32" i="133"/>
  <c r="D71" i="133"/>
  <c r="D7" i="133"/>
  <c r="D50" i="133"/>
  <c r="D85" i="133"/>
  <c r="D21" i="133"/>
  <c r="D87" i="133"/>
  <c r="D66" i="133"/>
  <c r="D101" i="133"/>
  <c r="D37" i="133"/>
  <c r="D80" i="133"/>
  <c r="D16" i="133"/>
  <c r="D55" i="133"/>
  <c r="D98" i="133"/>
  <c r="D34" i="133"/>
  <c r="D69" i="133"/>
  <c r="D64" i="133"/>
  <c r="D103" i="133"/>
  <c r="D39" i="133"/>
  <c r="D82" i="133"/>
  <c r="D18" i="133"/>
  <c r="D53" i="133"/>
  <c r="D48" i="133"/>
  <c r="D23" i="133"/>
  <c r="AM9" i="6"/>
  <c r="BI9" i="6"/>
  <c r="AM112" i="6"/>
  <c r="BI112" i="6"/>
  <c r="AM94" i="6"/>
  <c r="BI94" i="6"/>
  <c r="AM73" i="6"/>
  <c r="BI73" i="6"/>
  <c r="AM45" i="6"/>
  <c r="BI45" i="6"/>
  <c r="AM53" i="6"/>
  <c r="BI53" i="6"/>
  <c r="AM96" i="6"/>
  <c r="BI96" i="6"/>
  <c r="AM71" i="6"/>
  <c r="BI71" i="6"/>
  <c r="AM23" i="6"/>
  <c r="BI23" i="6"/>
  <c r="AO109" i="6"/>
  <c r="AO63" i="6"/>
  <c r="AO15" i="6"/>
  <c r="AO43" i="6"/>
  <c r="AO26" i="6"/>
  <c r="AO14" i="6"/>
  <c r="AO42" i="6"/>
  <c r="AO142" i="6"/>
  <c r="AO121" i="6"/>
  <c r="AO128" i="6"/>
  <c r="AO135" i="6"/>
  <c r="AO84" i="6"/>
  <c r="AO98" i="6"/>
  <c r="AO36" i="6"/>
  <c r="AO54" i="6"/>
  <c r="AO113" i="6"/>
  <c r="AO27" i="6"/>
  <c r="AO106" i="6"/>
  <c r="AO69" i="6"/>
  <c r="AO41" i="6"/>
  <c r="AO87" i="6"/>
  <c r="AO56" i="6"/>
  <c r="AO67" i="6"/>
  <c r="AO35" i="6"/>
  <c r="AO10" i="6"/>
  <c r="AO11" i="6"/>
  <c r="AO39" i="6"/>
  <c r="AO102" i="6"/>
  <c r="AO152" i="6"/>
  <c r="AO65" i="6"/>
  <c r="AO149" i="6"/>
  <c r="AO33" i="6"/>
  <c r="AO79" i="6"/>
  <c r="AO6" i="6"/>
  <c r="AO146" i="6"/>
  <c r="AO38" i="6"/>
  <c r="AO88" i="6"/>
  <c r="AO47" i="6"/>
  <c r="AO140" i="6"/>
  <c r="AO107" i="6"/>
  <c r="AO150" i="6"/>
  <c r="BG21" i="6"/>
  <c r="BH21" i="6"/>
  <c r="BG34" i="6"/>
  <c r="BH34" i="6"/>
  <c r="BG64" i="6"/>
  <c r="BH64" i="6"/>
  <c r="BG30" i="6"/>
  <c r="BH30" i="6"/>
  <c r="BH139" i="6"/>
  <c r="BG139" i="6"/>
  <c r="BG19" i="6"/>
  <c r="BH19" i="6"/>
  <c r="BG68" i="6"/>
  <c r="BH68" i="6"/>
  <c r="BH148" i="6"/>
  <c r="BG148" i="6"/>
  <c r="BH86" i="6"/>
  <c r="BG86" i="6"/>
  <c r="BH145" i="6"/>
  <c r="BG145" i="6"/>
  <c r="BH92" i="6"/>
  <c r="BG92" i="6"/>
  <c r="BH103" i="6"/>
  <c r="BG103" i="6"/>
  <c r="BH95" i="6"/>
  <c r="BG95" i="6"/>
  <c r="BH97" i="6"/>
  <c r="BG97" i="6"/>
  <c r="BG5" i="6"/>
  <c r="BH5" i="6"/>
  <c r="BH132" i="6"/>
  <c r="BG132" i="6"/>
  <c r="BH151" i="6"/>
  <c r="BG151" i="6"/>
  <c r="BG66" i="6"/>
  <c r="BH66" i="6"/>
  <c r="BH117" i="6"/>
  <c r="BG117" i="6"/>
  <c r="BH137" i="6"/>
  <c r="BG137" i="6"/>
  <c r="BG29" i="6"/>
  <c r="BH29" i="6"/>
  <c r="BG70" i="6"/>
  <c r="BH70" i="6"/>
  <c r="BH124" i="6"/>
  <c r="BG124" i="6"/>
  <c r="BG18" i="6"/>
  <c r="BH18" i="6"/>
  <c r="BG31" i="6"/>
  <c r="BH31" i="6"/>
  <c r="BG20" i="6"/>
  <c r="BH20" i="6"/>
  <c r="BH105" i="6"/>
  <c r="BG105" i="6"/>
  <c r="BH80" i="6"/>
  <c r="BG80" i="6"/>
  <c r="BG51" i="6"/>
  <c r="BH51" i="6"/>
  <c r="BH114" i="6"/>
  <c r="BG114" i="6"/>
  <c r="BG24" i="6"/>
  <c r="BH24" i="6"/>
  <c r="BH119" i="6"/>
  <c r="BG119" i="6"/>
  <c r="BG13" i="6"/>
  <c r="BH13" i="6"/>
  <c r="BG46" i="6"/>
  <c r="BH46" i="6"/>
  <c r="BH75" i="6"/>
  <c r="BG75" i="6"/>
  <c r="BG72" i="6"/>
  <c r="BH72" i="6"/>
  <c r="BG4" i="6"/>
  <c r="BH4" i="6"/>
  <c r="BG9" i="6"/>
  <c r="BH9" i="6"/>
  <c r="BH112" i="6"/>
  <c r="BG112" i="6"/>
  <c r="BH94" i="6"/>
  <c r="BG94" i="6"/>
  <c r="BH73" i="6"/>
  <c r="BG73" i="6"/>
  <c r="BG45" i="6"/>
  <c r="BH45" i="6"/>
  <c r="BG53" i="6"/>
  <c r="BH53" i="6"/>
  <c r="BH96" i="6"/>
  <c r="BG96" i="6"/>
  <c r="BH71" i="6"/>
  <c r="BG71" i="6"/>
  <c r="BG23" i="6"/>
  <c r="BH23" i="6"/>
  <c r="C226" i="60"/>
  <c r="C227" i="60"/>
  <c r="AK21" i="6"/>
  <c r="AL21" i="6"/>
  <c r="AK64" i="6"/>
  <c r="AL64" i="6"/>
  <c r="AK30" i="6"/>
  <c r="AL30" i="6"/>
  <c r="AK139" i="6"/>
  <c r="AL139" i="6"/>
  <c r="AK19" i="6"/>
  <c r="AL19" i="6"/>
  <c r="AK148" i="6"/>
  <c r="AL148" i="6"/>
  <c r="AK86" i="6"/>
  <c r="AL86" i="6"/>
  <c r="AK145" i="6"/>
  <c r="AL145" i="6"/>
  <c r="AK103" i="6"/>
  <c r="AL103" i="6"/>
  <c r="AK97" i="6"/>
  <c r="AL97" i="6"/>
  <c r="AK5" i="6"/>
  <c r="AL5" i="6"/>
  <c r="AK132" i="6"/>
  <c r="AL132" i="6"/>
  <c r="AK151" i="6"/>
  <c r="AL151" i="6"/>
  <c r="AK66" i="6"/>
  <c r="AL66" i="6"/>
  <c r="AK137" i="6"/>
  <c r="AO137" i="6" s="1"/>
  <c r="AL137" i="6"/>
  <c r="AK29" i="6"/>
  <c r="AL29" i="6"/>
  <c r="AK70" i="6"/>
  <c r="AO70" i="6" s="1"/>
  <c r="AL70" i="6"/>
  <c r="AK18" i="6"/>
  <c r="AL18" i="6"/>
  <c r="AK31" i="6"/>
  <c r="AL31" i="6"/>
  <c r="AK20" i="6"/>
  <c r="AL20" i="6"/>
  <c r="AK105" i="6"/>
  <c r="AL105" i="6"/>
  <c r="AK80" i="6"/>
  <c r="AL80" i="6"/>
  <c r="AK51" i="6"/>
  <c r="AL51" i="6"/>
  <c r="AK114" i="6"/>
  <c r="AL114" i="6"/>
  <c r="AK24" i="6"/>
  <c r="AL24" i="6"/>
  <c r="AK119" i="6"/>
  <c r="AL119" i="6"/>
  <c r="AK13" i="6"/>
  <c r="AL13" i="6"/>
  <c r="AK46" i="6"/>
  <c r="AL46" i="6"/>
  <c r="AK75" i="6"/>
  <c r="AL75" i="6"/>
  <c r="AK72" i="6"/>
  <c r="AL72" i="6"/>
  <c r="AK34" i="6"/>
  <c r="AL34" i="6"/>
  <c r="AK68" i="6"/>
  <c r="AL68" i="6"/>
  <c r="AK92" i="6"/>
  <c r="AO92" i="6" s="1"/>
  <c r="AL92" i="6"/>
  <c r="AK95" i="6"/>
  <c r="AL95" i="6"/>
  <c r="AK117" i="6"/>
  <c r="AL117" i="6"/>
  <c r="AK124" i="6"/>
  <c r="AL124" i="6"/>
  <c r="AK4" i="6"/>
  <c r="AL4" i="6"/>
  <c r="AK9" i="6"/>
  <c r="AL9" i="6"/>
  <c r="AK112" i="6"/>
  <c r="AL112" i="6"/>
  <c r="AK94" i="6"/>
  <c r="AL94" i="6"/>
  <c r="AK73" i="6"/>
  <c r="AL73" i="6"/>
  <c r="AK45" i="6"/>
  <c r="AL45" i="6"/>
  <c r="AK53" i="6"/>
  <c r="AO53" i="6" s="1"/>
  <c r="AL53" i="6"/>
  <c r="AK96" i="6"/>
  <c r="AL96" i="6"/>
  <c r="AK71" i="6"/>
  <c r="AL71" i="6"/>
  <c r="AK23" i="6"/>
  <c r="AL23" i="6"/>
  <c r="AJ4" i="6"/>
  <c r="D13" i="131"/>
  <c r="D61" i="131"/>
  <c r="D105" i="131"/>
  <c r="D17" i="131"/>
  <c r="D73" i="131"/>
  <c r="D109" i="131"/>
  <c r="D29" i="131"/>
  <c r="D85" i="131"/>
  <c r="D7" i="128"/>
  <c r="D37" i="131"/>
  <c r="D89" i="131"/>
  <c r="D106" i="131"/>
  <c r="D46" i="131"/>
  <c r="D101" i="131"/>
  <c r="D77" i="131"/>
  <c r="D53" i="131"/>
  <c r="D33" i="131"/>
  <c r="D94" i="131"/>
  <c r="D38" i="131"/>
  <c r="D92" i="131"/>
  <c r="D68" i="131"/>
  <c r="D52" i="131"/>
  <c r="D36" i="131"/>
  <c r="D20" i="131"/>
  <c r="D102" i="131"/>
  <c r="D70" i="131"/>
  <c r="D34" i="131"/>
  <c r="D100" i="131"/>
  <c r="D107" i="131"/>
  <c r="D91" i="131"/>
  <c r="D75" i="131"/>
  <c r="D59" i="131"/>
  <c r="D43" i="131"/>
  <c r="D27" i="131"/>
  <c r="D11" i="131"/>
  <c r="D57" i="131"/>
  <c r="D9" i="131"/>
  <c r="D72" i="131"/>
  <c r="D24" i="131"/>
  <c r="D8" i="131"/>
  <c r="D108" i="131"/>
  <c r="D80" i="131"/>
  <c r="D63" i="131"/>
  <c r="D15" i="131"/>
  <c r="D90" i="131"/>
  <c r="D30" i="131"/>
  <c r="D97" i="131"/>
  <c r="D69" i="131"/>
  <c r="D49" i="131"/>
  <c r="D25" i="131"/>
  <c r="D78" i="131"/>
  <c r="D22" i="131"/>
  <c r="D84" i="131"/>
  <c r="D64" i="131"/>
  <c r="D48" i="131"/>
  <c r="D32" i="131"/>
  <c r="D16" i="131"/>
  <c r="D98" i="131"/>
  <c r="D62" i="131"/>
  <c r="D26" i="131"/>
  <c r="D96" i="131"/>
  <c r="D103" i="131"/>
  <c r="D87" i="131"/>
  <c r="D71" i="131"/>
  <c r="D55" i="131"/>
  <c r="D39" i="131"/>
  <c r="D23" i="131"/>
  <c r="D7" i="131"/>
  <c r="D6" i="131"/>
  <c r="D81" i="131"/>
  <c r="D104" i="131"/>
  <c r="D40" i="131"/>
  <c r="D42" i="131"/>
  <c r="D79" i="131"/>
  <c r="D31" i="131"/>
  <c r="D74" i="131"/>
  <c r="D18" i="131"/>
  <c r="D93" i="131"/>
  <c r="D65" i="131"/>
  <c r="D45" i="131"/>
  <c r="D21" i="131"/>
  <c r="D66" i="131"/>
  <c r="D10" i="131"/>
  <c r="D76" i="131"/>
  <c r="D60" i="131"/>
  <c r="D44" i="131"/>
  <c r="D28" i="131"/>
  <c r="D12" i="131"/>
  <c r="D86" i="131"/>
  <c r="D54" i="131"/>
  <c r="D14" i="131"/>
  <c r="D88" i="131"/>
  <c r="D99" i="131"/>
  <c r="D83" i="131"/>
  <c r="D67" i="131"/>
  <c r="D51" i="131"/>
  <c r="D35" i="131"/>
  <c r="D19" i="131"/>
  <c r="D58" i="131"/>
  <c r="D41" i="131"/>
  <c r="D50" i="131"/>
  <c r="D56" i="131"/>
  <c r="D82" i="131"/>
  <c r="D95" i="131"/>
  <c r="D47" i="131"/>
  <c r="C225" i="60"/>
  <c r="C221" i="60"/>
  <c r="C217" i="60"/>
  <c r="C224" i="60"/>
  <c r="C220" i="60"/>
  <c r="C216" i="60"/>
  <c r="C223" i="60"/>
  <c r="C219" i="60"/>
  <c r="C215" i="60"/>
  <c r="C222" i="60"/>
  <c r="C218" i="60"/>
  <c r="BF21" i="6"/>
  <c r="AJ21" i="6"/>
  <c r="AJ31" i="6"/>
  <c r="AJ105" i="6"/>
  <c r="AJ51" i="6"/>
  <c r="AJ75" i="6"/>
  <c r="AJ72" i="6"/>
  <c r="BF5" i="6"/>
  <c r="AJ5" i="6"/>
  <c r="AJ132" i="6"/>
  <c r="AJ9" i="6"/>
  <c r="AJ112" i="6"/>
  <c r="BF34" i="6"/>
  <c r="AJ34" i="6"/>
  <c r="AJ64" i="6"/>
  <c r="BF30" i="6"/>
  <c r="AJ30" i="6"/>
  <c r="AJ139" i="6"/>
  <c r="AJ19" i="6"/>
  <c r="AJ68" i="6"/>
  <c r="AJ148" i="6"/>
  <c r="AJ86" i="6"/>
  <c r="AJ145" i="6"/>
  <c r="AJ92" i="6"/>
  <c r="AJ103" i="6"/>
  <c r="AJ95" i="6"/>
  <c r="AH97" i="6"/>
  <c r="AJ97" i="6"/>
  <c r="AJ20" i="6"/>
  <c r="AJ80" i="6"/>
  <c r="AJ114" i="6"/>
  <c r="AJ24" i="6"/>
  <c r="AJ119" i="6"/>
  <c r="BF13" i="6"/>
  <c r="AJ13" i="6"/>
  <c r="AJ46" i="6"/>
  <c r="AJ94" i="6"/>
  <c r="AJ73" i="6"/>
  <c r="AJ45" i="6"/>
  <c r="AJ53" i="6"/>
  <c r="AJ96" i="6"/>
  <c r="AJ71" i="6"/>
  <c r="BF23" i="6"/>
  <c r="AJ23" i="6"/>
  <c r="BF151" i="6"/>
  <c r="AJ151" i="6"/>
  <c r="BF66" i="6"/>
  <c r="AJ66" i="6"/>
  <c r="AJ117" i="6"/>
  <c r="AJ137" i="6"/>
  <c r="AJ29" i="6"/>
  <c r="AJ70" i="6"/>
  <c r="AJ124" i="6"/>
  <c r="AJ18" i="6"/>
  <c r="AF125" i="6"/>
  <c r="BC125" i="6"/>
  <c r="BC78" i="6"/>
  <c r="AF78" i="6"/>
  <c r="D9" i="128"/>
  <c r="D14" i="128"/>
  <c r="D18" i="128"/>
  <c r="D22" i="128"/>
  <c r="D29" i="128"/>
  <c r="D34" i="128"/>
  <c r="D38" i="128"/>
  <c r="D45" i="128"/>
  <c r="D50" i="128"/>
  <c r="D56" i="128"/>
  <c r="D63" i="128"/>
  <c r="D68" i="128"/>
  <c r="D73" i="128"/>
  <c r="D77" i="128"/>
  <c r="D82" i="128"/>
  <c r="D87" i="128"/>
  <c r="D91" i="128"/>
  <c r="D95" i="128"/>
  <c r="D100" i="128"/>
  <c r="D104" i="128"/>
  <c r="D108" i="128"/>
  <c r="D112" i="128"/>
  <c r="D12" i="128"/>
  <c r="D25" i="128"/>
  <c r="D36" i="128"/>
  <c r="D48" i="128"/>
  <c r="D59" i="128"/>
  <c r="D70" i="128"/>
  <c r="D80" i="128"/>
  <c r="D93" i="128"/>
  <c r="D102" i="128"/>
  <c r="D106" i="128"/>
  <c r="D8" i="128"/>
  <c r="D17" i="128"/>
  <c r="D27" i="128"/>
  <c r="D37" i="128"/>
  <c r="D49" i="128"/>
  <c r="D61" i="128"/>
  <c r="D71" i="128"/>
  <c r="D81" i="128"/>
  <c r="D90" i="128"/>
  <c r="D99" i="128"/>
  <c r="D107" i="128"/>
  <c r="D10" i="128"/>
  <c r="D15" i="128"/>
  <c r="D19" i="128"/>
  <c r="D23" i="128"/>
  <c r="D30" i="128"/>
  <c r="D35" i="128"/>
  <c r="D39" i="128"/>
  <c r="D46" i="128"/>
  <c r="D51" i="128"/>
  <c r="D58" i="128"/>
  <c r="D64" i="128"/>
  <c r="D69" i="128"/>
  <c r="D74" i="128"/>
  <c r="D78" i="128"/>
  <c r="D84" i="128"/>
  <c r="D88" i="128"/>
  <c r="D92" i="128"/>
  <c r="D96" i="128"/>
  <c r="D101" i="128"/>
  <c r="D105" i="128"/>
  <c r="D109" i="128"/>
  <c r="D113" i="128"/>
  <c r="D16" i="128"/>
  <c r="D20" i="128"/>
  <c r="D32" i="128"/>
  <c r="D40" i="128"/>
  <c r="D52" i="128"/>
  <c r="D65" i="128"/>
  <c r="D75" i="128"/>
  <c r="D85" i="128"/>
  <c r="D89" i="128"/>
  <c r="D98" i="128"/>
  <c r="D110" i="128"/>
  <c r="D6" i="128"/>
  <c r="D13" i="128"/>
  <c r="D21" i="128"/>
  <c r="D33" i="128"/>
  <c r="D41" i="128"/>
  <c r="D53" i="128"/>
  <c r="D66" i="128"/>
  <c r="D76" i="128"/>
  <c r="D86" i="128"/>
  <c r="D94" i="128"/>
  <c r="D103" i="128"/>
  <c r="D111" i="128"/>
  <c r="D54" i="128"/>
  <c r="D11" i="128"/>
  <c r="D72" i="128"/>
  <c r="D24" i="128"/>
  <c r="D62" i="128"/>
  <c r="D83" i="128"/>
  <c r="D47" i="128"/>
  <c r="D60" i="128"/>
  <c r="D42" i="128"/>
  <c r="D79" i="128"/>
  <c r="D43" i="128"/>
  <c r="D44" i="128"/>
  <c r="D97" i="128"/>
  <c r="D67" i="128"/>
  <c r="D31" i="128"/>
  <c r="D26" i="128"/>
  <c r="D28" i="128"/>
  <c r="D57" i="128"/>
  <c r="D55" i="128"/>
  <c r="BC61" i="6"/>
  <c r="AF61" i="6"/>
  <c r="BF4" i="6"/>
  <c r="D182" i="84"/>
  <c r="D183" i="84"/>
  <c r="BC153" i="6"/>
  <c r="AF153" i="6"/>
  <c r="AI19" i="6"/>
  <c r="BF19" i="6"/>
  <c r="AI68" i="6"/>
  <c r="BF68" i="6"/>
  <c r="AI148" i="6"/>
  <c r="BF148" i="6"/>
  <c r="AI92" i="6"/>
  <c r="BF92" i="6"/>
  <c r="AI103" i="6"/>
  <c r="BF103" i="6"/>
  <c r="AI95" i="6"/>
  <c r="BF95" i="6"/>
  <c r="AI117" i="6"/>
  <c r="BF117" i="6"/>
  <c r="AI137" i="6"/>
  <c r="BF137" i="6"/>
  <c r="AI29" i="6"/>
  <c r="BF29" i="6"/>
  <c r="AI70" i="6"/>
  <c r="BF70" i="6"/>
  <c r="AI124" i="6"/>
  <c r="BF124" i="6"/>
  <c r="AI18" i="6"/>
  <c r="BF18" i="6"/>
  <c r="AI132" i="6"/>
  <c r="BF132" i="6"/>
  <c r="AI31" i="6"/>
  <c r="BF31" i="6"/>
  <c r="AI20" i="6"/>
  <c r="BF20" i="6"/>
  <c r="AI105" i="6"/>
  <c r="BF105" i="6"/>
  <c r="AI80" i="6"/>
  <c r="BF80" i="6"/>
  <c r="AI51" i="6"/>
  <c r="BF51" i="6"/>
  <c r="AE114" i="6"/>
  <c r="BF114" i="6"/>
  <c r="AI24" i="6"/>
  <c r="BF24" i="6"/>
  <c r="AI119" i="6"/>
  <c r="BF119" i="6"/>
  <c r="AH46" i="6"/>
  <c r="BF46" i="6"/>
  <c r="AI9" i="6"/>
  <c r="BF9" i="6"/>
  <c r="AI112" i="6"/>
  <c r="BF112" i="6"/>
  <c r="AI94" i="6"/>
  <c r="BF94" i="6"/>
  <c r="AI73" i="6"/>
  <c r="BF73" i="6"/>
  <c r="AI45" i="6"/>
  <c r="BF45" i="6"/>
  <c r="AE53" i="6"/>
  <c r="BF53" i="6"/>
  <c r="BB96" i="6"/>
  <c r="BF96" i="6"/>
  <c r="AI71" i="6"/>
  <c r="BF71" i="6"/>
  <c r="AH75" i="6"/>
  <c r="BF75" i="6"/>
  <c r="AI72" i="6"/>
  <c r="BF72" i="6"/>
  <c r="AI64" i="6"/>
  <c r="BF64" i="6"/>
  <c r="AI139" i="6"/>
  <c r="BF139" i="6"/>
  <c r="AI86" i="6"/>
  <c r="BF86" i="6"/>
  <c r="AI145" i="6"/>
  <c r="BF145" i="6"/>
  <c r="AI97" i="6"/>
  <c r="BF97" i="6"/>
  <c r="AH92" i="6"/>
  <c r="BE97" i="6"/>
  <c r="AG97" i="6"/>
  <c r="BD97" i="6"/>
  <c r="AE97" i="6"/>
  <c r="BB97" i="6"/>
  <c r="AF98" i="6"/>
  <c r="BD75" i="6"/>
  <c r="BE75" i="6"/>
  <c r="BB75" i="6"/>
  <c r="BC150" i="6"/>
  <c r="AG75" i="6"/>
  <c r="BE95" i="6"/>
  <c r="AF88" i="6"/>
  <c r="AH72" i="6"/>
  <c r="BB103" i="6"/>
  <c r="C212" i="60"/>
  <c r="C208" i="60"/>
  <c r="C211" i="60"/>
  <c r="C214" i="60"/>
  <c r="C210" i="60"/>
  <c r="C213" i="60"/>
  <c r="C209" i="60"/>
  <c r="BB95" i="6"/>
  <c r="BE103" i="6"/>
  <c r="AG92" i="6"/>
  <c r="AG103" i="6"/>
  <c r="BC92" i="6"/>
  <c r="BD92" i="6"/>
  <c r="AE21" i="6"/>
  <c r="AI21" i="6"/>
  <c r="BE30" i="6"/>
  <c r="AI30" i="6"/>
  <c r="BD53" i="6"/>
  <c r="AI53" i="6"/>
  <c r="AH96" i="6"/>
  <c r="AI96" i="6"/>
  <c r="BC56" i="6"/>
  <c r="AF5" i="6"/>
  <c r="AI5" i="6"/>
  <c r="BE66" i="6"/>
  <c r="AI66" i="6"/>
  <c r="BC54" i="6"/>
  <c r="AH95" i="6"/>
  <c r="BC97" i="6"/>
  <c r="AH103" i="6"/>
  <c r="BD72" i="6"/>
  <c r="BE92" i="6"/>
  <c r="D164" i="84"/>
  <c r="AI4" i="6"/>
  <c r="D42" i="123"/>
  <c r="D56" i="123"/>
  <c r="D8" i="123"/>
  <c r="D68" i="123"/>
  <c r="D26" i="123"/>
  <c r="D172" i="123"/>
  <c r="D150" i="123"/>
  <c r="D118" i="123"/>
  <c r="D92" i="123"/>
  <c r="D59" i="123"/>
  <c r="D33" i="123"/>
  <c r="D11" i="123"/>
  <c r="D167" i="123"/>
  <c r="D141" i="123"/>
  <c r="D111" i="123"/>
  <c r="D80" i="123"/>
  <c r="D52" i="123"/>
  <c r="D24" i="123"/>
  <c r="D174" i="123"/>
  <c r="D156" i="123"/>
  <c r="D124" i="123"/>
  <c r="D96" i="123"/>
  <c r="D65" i="123"/>
  <c r="D39" i="123"/>
  <c r="D15" i="123"/>
  <c r="D169" i="123"/>
  <c r="D143" i="123"/>
  <c r="D115" i="123"/>
  <c r="D85" i="123"/>
  <c r="D36" i="123"/>
  <c r="D168" i="123"/>
  <c r="D142" i="123"/>
  <c r="D114" i="123"/>
  <c r="D84" i="123"/>
  <c r="D55" i="123"/>
  <c r="D25" i="123"/>
  <c r="D7" i="123"/>
  <c r="D163" i="123"/>
  <c r="D137" i="123"/>
  <c r="D105" i="123"/>
  <c r="D70" i="123"/>
  <c r="D46" i="123"/>
  <c r="D20" i="123"/>
  <c r="D170" i="123"/>
  <c r="D144" i="123"/>
  <c r="D116" i="123"/>
  <c r="D88" i="123"/>
  <c r="D57" i="123"/>
  <c r="D29" i="123"/>
  <c r="D9" i="123"/>
  <c r="D165" i="123"/>
  <c r="D139" i="123"/>
  <c r="D107" i="123"/>
  <c r="D74" i="123"/>
  <c r="D22" i="123"/>
  <c r="D164" i="123"/>
  <c r="D138" i="123"/>
  <c r="D106" i="123"/>
  <c r="D71" i="123"/>
  <c r="D49" i="123"/>
  <c r="D21" i="123"/>
  <c r="D177" i="123"/>
  <c r="D157" i="123"/>
  <c r="D127" i="123"/>
  <c r="D97" i="123"/>
  <c r="D66" i="123"/>
  <c r="D40" i="123"/>
  <c r="D16" i="123"/>
  <c r="D166" i="123"/>
  <c r="D140" i="123"/>
  <c r="D108" i="123"/>
  <c r="D77" i="123"/>
  <c r="D51" i="123"/>
  <c r="D23" i="123"/>
  <c r="D83" i="123"/>
  <c r="D161" i="123"/>
  <c r="D133" i="123"/>
  <c r="D101" i="123"/>
  <c r="D62" i="123"/>
  <c r="D160" i="123"/>
  <c r="D41" i="123"/>
  <c r="D117" i="123"/>
  <c r="D10" i="123"/>
  <c r="D69" i="123"/>
  <c r="D153" i="123"/>
  <c r="D17" i="123"/>
  <c r="D162" i="123"/>
  <c r="D121" i="123"/>
  <c r="D100" i="123"/>
  <c r="D171" i="123"/>
  <c r="D58" i="123"/>
  <c r="D136" i="123"/>
  <c r="D19" i="123"/>
  <c r="D93" i="123"/>
  <c r="D67" i="123"/>
  <c r="D147" i="123"/>
  <c r="D32" i="123"/>
  <c r="D102" i="123"/>
  <c r="D173" i="123"/>
  <c r="D50" i="123"/>
  <c r="D130" i="123"/>
  <c r="D89" i="123"/>
  <c r="D45" i="123"/>
  <c r="D14" i="123"/>
  <c r="D18" i="123"/>
  <c r="AG151" i="6"/>
  <c r="AI151" i="6"/>
  <c r="AH34" i="6"/>
  <c r="AI34" i="6"/>
  <c r="AG114" i="6"/>
  <c r="AI114" i="6"/>
  <c r="AE13" i="6"/>
  <c r="AI13" i="6"/>
  <c r="BB46" i="6"/>
  <c r="AI46" i="6"/>
  <c r="BD23" i="6"/>
  <c r="AI23" i="6"/>
  <c r="AG72" i="6"/>
  <c r="AG30" i="6"/>
  <c r="BE72" i="6"/>
  <c r="AE95" i="6"/>
  <c r="AE103" i="6"/>
  <c r="AE72" i="6"/>
  <c r="BD103" i="6"/>
  <c r="BB72" i="6"/>
  <c r="BB92" i="6"/>
  <c r="AE75" i="6"/>
  <c r="AI75" i="6"/>
  <c r="D32" i="91"/>
  <c r="BB114" i="6"/>
  <c r="BB151" i="6"/>
  <c r="BB13" i="6"/>
  <c r="AF54" i="6"/>
  <c r="AF23" i="6"/>
  <c r="BE46" i="6"/>
  <c r="BC33" i="6"/>
  <c r="BC95" i="6"/>
  <c r="D139" i="36"/>
  <c r="C207" i="60"/>
  <c r="D27" i="36"/>
  <c r="BD46" i="6"/>
  <c r="AG46" i="6"/>
  <c r="D106" i="57"/>
  <c r="D81" i="91"/>
  <c r="AG95" i="6"/>
  <c r="AF95" i="6"/>
  <c r="AH53" i="6"/>
  <c r="BE23" i="6"/>
  <c r="BC142" i="6"/>
  <c r="AF33" i="6"/>
  <c r="BB23" i="6"/>
  <c r="AE46" i="6"/>
  <c r="AF50" i="6"/>
  <c r="AF97" i="6"/>
  <c r="C3" i="60"/>
  <c r="C7" i="60"/>
  <c r="C11" i="60"/>
  <c r="C15" i="60"/>
  <c r="C19" i="60"/>
  <c r="C23" i="60"/>
  <c r="C27" i="60"/>
  <c r="C31" i="60"/>
  <c r="C35" i="60"/>
  <c r="C39" i="60"/>
  <c r="C43" i="60"/>
  <c r="C47" i="60"/>
  <c r="C51" i="60"/>
  <c r="C55" i="60"/>
  <c r="C59" i="60"/>
  <c r="C63" i="60"/>
  <c r="C67" i="60"/>
  <c r="C71" i="60"/>
  <c r="C75" i="60"/>
  <c r="C79" i="60"/>
  <c r="C83" i="60"/>
  <c r="C87" i="60"/>
  <c r="C91" i="60"/>
  <c r="C95" i="60"/>
  <c r="C99" i="60"/>
  <c r="C103" i="60"/>
  <c r="C107" i="60"/>
  <c r="C111" i="60"/>
  <c r="C115" i="60"/>
  <c r="C119" i="60"/>
  <c r="C123" i="60"/>
  <c r="C127" i="60"/>
  <c r="C131" i="60"/>
  <c r="C135" i="60"/>
  <c r="C139" i="60"/>
  <c r="C143" i="60"/>
  <c r="C147" i="60"/>
  <c r="C151" i="60"/>
  <c r="C155" i="60"/>
  <c r="C159" i="60"/>
  <c r="C163" i="60"/>
  <c r="C167" i="60"/>
  <c r="C171" i="60"/>
  <c r="C175" i="60"/>
  <c r="C179" i="60"/>
  <c r="C183" i="60"/>
  <c r="C187" i="60"/>
  <c r="C191" i="60"/>
  <c r="C195" i="60"/>
  <c r="C199" i="60"/>
  <c r="C203" i="60"/>
  <c r="C2" i="60"/>
  <c r="C4" i="60"/>
  <c r="C8" i="60"/>
  <c r="C12" i="60"/>
  <c r="C16" i="60"/>
  <c r="C20" i="60"/>
  <c r="C24" i="60"/>
  <c r="C28" i="60"/>
  <c r="C32" i="60"/>
  <c r="C36" i="60"/>
  <c r="C40" i="60"/>
  <c r="C44" i="60"/>
  <c r="C48" i="60"/>
  <c r="C52" i="60"/>
  <c r="C56" i="60"/>
  <c r="C60" i="60"/>
  <c r="C64" i="60"/>
  <c r="C68" i="60"/>
  <c r="C72" i="60"/>
  <c r="C76" i="60"/>
  <c r="C80" i="60"/>
  <c r="C84" i="60"/>
  <c r="C88" i="60"/>
  <c r="C92" i="60"/>
  <c r="C96" i="60"/>
  <c r="C100" i="60"/>
  <c r="C104" i="60"/>
  <c r="C108" i="60"/>
  <c r="C112" i="60"/>
  <c r="C116" i="60"/>
  <c r="C120" i="60"/>
  <c r="C124" i="60"/>
  <c r="C128" i="60"/>
  <c r="C132" i="60"/>
  <c r="C5" i="60"/>
  <c r="C9" i="60"/>
  <c r="C13" i="60"/>
  <c r="C17" i="60"/>
  <c r="C21" i="60"/>
  <c r="C25" i="60"/>
  <c r="C29" i="60"/>
  <c r="C33" i="60"/>
  <c r="C37" i="60"/>
  <c r="C41" i="60"/>
  <c r="C45" i="60"/>
  <c r="C49" i="60"/>
  <c r="C53" i="60"/>
  <c r="C57" i="60"/>
  <c r="C61" i="60"/>
  <c r="C65" i="60"/>
  <c r="C69" i="60"/>
  <c r="C73" i="60"/>
  <c r="C77" i="60"/>
  <c r="C81" i="60"/>
  <c r="C85" i="60"/>
  <c r="C89" i="60"/>
  <c r="C93" i="60"/>
  <c r="C97" i="60"/>
  <c r="C101" i="60"/>
  <c r="C105" i="60"/>
  <c r="C109" i="60"/>
  <c r="C113" i="60"/>
  <c r="C117" i="60"/>
  <c r="C121" i="60"/>
  <c r="C125" i="60"/>
  <c r="C129" i="60"/>
  <c r="C133" i="60"/>
  <c r="C137" i="60"/>
  <c r="C141" i="60"/>
  <c r="C145" i="60"/>
  <c r="C149" i="60"/>
  <c r="C153" i="60"/>
  <c r="C157" i="60"/>
  <c r="C161" i="60"/>
  <c r="C165" i="60"/>
  <c r="C169" i="60"/>
  <c r="C173" i="60"/>
  <c r="C177" i="60"/>
  <c r="C181" i="60"/>
  <c r="C185" i="60"/>
  <c r="C189" i="60"/>
  <c r="C193" i="60"/>
  <c r="C197" i="60"/>
  <c r="C201" i="60"/>
  <c r="C205" i="60"/>
  <c r="C6" i="60"/>
  <c r="C10" i="60"/>
  <c r="C14" i="60"/>
  <c r="C18" i="60"/>
  <c r="C22" i="60"/>
  <c r="C26" i="60"/>
  <c r="C30" i="60"/>
  <c r="C34" i="60"/>
  <c r="C38" i="60"/>
  <c r="C42" i="60"/>
  <c r="C46" i="60"/>
  <c r="C50" i="60"/>
  <c r="C54" i="60"/>
  <c r="C58" i="60"/>
  <c r="C62" i="60"/>
  <c r="C66" i="60"/>
  <c r="C70" i="60"/>
  <c r="C74" i="60"/>
  <c r="C78" i="60"/>
  <c r="C82" i="60"/>
  <c r="C86" i="60"/>
  <c r="C90" i="60"/>
  <c r="C94" i="60"/>
  <c r="C98" i="60"/>
  <c r="C102" i="60"/>
  <c r="C106" i="60"/>
  <c r="C110" i="60"/>
  <c r="C114" i="60"/>
  <c r="C118" i="60"/>
  <c r="C122" i="60"/>
  <c r="C126" i="60"/>
  <c r="C130" i="60"/>
  <c r="C134" i="60"/>
  <c r="C138" i="60"/>
  <c r="C136" i="60"/>
  <c r="C146" i="60"/>
  <c r="C154" i="60"/>
  <c r="C162" i="60"/>
  <c r="C170" i="60"/>
  <c r="C178" i="60"/>
  <c r="C186" i="60"/>
  <c r="C194" i="60"/>
  <c r="C202" i="60"/>
  <c r="C150" i="60"/>
  <c r="C166" i="60"/>
  <c r="C174" i="60"/>
  <c r="C190" i="60"/>
  <c r="C206" i="60"/>
  <c r="C152" i="60"/>
  <c r="C168" i="60"/>
  <c r="C184" i="60"/>
  <c r="C200" i="60"/>
  <c r="C140" i="60"/>
  <c r="C148" i="60"/>
  <c r="C156" i="60"/>
  <c r="C164" i="60"/>
  <c r="C172" i="60"/>
  <c r="C180" i="60"/>
  <c r="C188" i="60"/>
  <c r="C196" i="60"/>
  <c r="C204" i="60"/>
  <c r="C142" i="60"/>
  <c r="C158" i="60"/>
  <c r="C182" i="60"/>
  <c r="C198" i="60"/>
  <c r="C144" i="60"/>
  <c r="C160" i="60"/>
  <c r="C176" i="60"/>
  <c r="C192" i="60"/>
  <c r="BC42" i="6"/>
  <c r="D81" i="84"/>
  <c r="BD95" i="6"/>
  <c r="BE53" i="6"/>
  <c r="BC55" i="6"/>
  <c r="AE96" i="6"/>
  <c r="AE30" i="6"/>
  <c r="AF42" i="6"/>
  <c r="D130" i="57"/>
  <c r="D13" i="84"/>
  <c r="AF114" i="6"/>
  <c r="D171" i="84"/>
  <c r="AF146" i="6"/>
  <c r="AG53" i="6"/>
  <c r="BB53" i="6"/>
  <c r="AE23" i="6"/>
  <c r="D164" i="91"/>
  <c r="AF142" i="6"/>
  <c r="BC36" i="6"/>
  <c r="AF25" i="6"/>
  <c r="AF110" i="6"/>
  <c r="BC46" i="6"/>
  <c r="AF150" i="6"/>
  <c r="BC114" i="6"/>
  <c r="D33" i="36"/>
  <c r="D153" i="36"/>
  <c r="AF128" i="6"/>
  <c r="AG23" i="6"/>
  <c r="AH23" i="6"/>
  <c r="BC23" i="6"/>
  <c r="BC75" i="6"/>
  <c r="D9" i="91"/>
  <c r="AF103" i="6"/>
  <c r="AF11" i="6"/>
  <c r="AF40" i="6"/>
  <c r="AF55" i="6"/>
  <c r="AF84" i="6"/>
  <c r="D147" i="36"/>
  <c r="D144" i="36"/>
  <c r="D160" i="91"/>
  <c r="D134" i="57"/>
  <c r="D83" i="36"/>
  <c r="D55" i="84"/>
  <c r="D57" i="91"/>
  <c r="D80" i="91"/>
  <c r="D125" i="57"/>
  <c r="D121" i="84"/>
  <c r="D12" i="57"/>
  <c r="D56" i="36"/>
  <c r="D25" i="84"/>
  <c r="AH151" i="6"/>
  <c r="BD151" i="6"/>
  <c r="D172" i="36"/>
  <c r="D63" i="91"/>
  <c r="D123" i="84"/>
  <c r="D126" i="36"/>
  <c r="D88" i="91"/>
  <c r="BB70" i="6"/>
  <c r="AG70" i="6"/>
  <c r="AE70" i="6"/>
  <c r="BE70" i="6"/>
  <c r="D24" i="57"/>
  <c r="D17" i="57"/>
  <c r="D53" i="57"/>
  <c r="D54" i="57"/>
  <c r="D44" i="36"/>
  <c r="D95" i="57"/>
  <c r="D147" i="57"/>
  <c r="D175" i="36"/>
  <c r="D7" i="84"/>
  <c r="D62" i="91"/>
  <c r="D152" i="91"/>
  <c r="D146" i="57"/>
  <c r="D54" i="84"/>
  <c r="D149" i="84"/>
  <c r="BD70" i="6"/>
  <c r="D108" i="36"/>
  <c r="D52" i="36"/>
  <c r="D104" i="84"/>
  <c r="D173" i="36"/>
  <c r="D111" i="91"/>
  <c r="D131" i="36"/>
  <c r="D104" i="36"/>
  <c r="D94" i="84"/>
  <c r="D118" i="91"/>
  <c r="D112" i="36"/>
  <c r="D70" i="36"/>
  <c r="D178" i="91"/>
  <c r="D63" i="36"/>
  <c r="D114" i="36"/>
  <c r="D83" i="57"/>
  <c r="D145" i="91"/>
  <c r="D103" i="57"/>
  <c r="D62" i="84"/>
  <c r="D139" i="84"/>
  <c r="D83" i="84"/>
  <c r="D122" i="84"/>
  <c r="D57" i="84"/>
  <c r="D78" i="57"/>
  <c r="D51" i="91"/>
  <c r="D140" i="84"/>
  <c r="D110" i="57"/>
  <c r="AH114" i="6"/>
  <c r="BD114" i="6"/>
  <c r="D103" i="84"/>
  <c r="D99" i="36"/>
  <c r="D101" i="36"/>
  <c r="D22" i="57"/>
  <c r="D73" i="84"/>
  <c r="D19" i="36"/>
  <c r="AF140" i="6"/>
  <c r="AF35" i="6"/>
  <c r="D71" i="36"/>
  <c r="D71" i="91"/>
  <c r="D144" i="91"/>
  <c r="D56" i="84"/>
  <c r="D59" i="91"/>
  <c r="BE114" i="6"/>
  <c r="D42" i="91"/>
  <c r="D109" i="57"/>
  <c r="D53" i="84"/>
  <c r="D59" i="84"/>
  <c r="D33" i="84"/>
  <c r="D68" i="91"/>
  <c r="D15" i="57"/>
  <c r="BB66" i="6"/>
  <c r="AH66" i="6"/>
  <c r="BD66" i="6"/>
  <c r="AG66" i="6"/>
  <c r="BC66" i="6"/>
  <c r="AE66" i="6"/>
  <c r="AF66" i="6"/>
  <c r="BC117" i="6"/>
  <c r="BD117" i="6"/>
  <c r="BB117" i="6"/>
  <c r="AG117" i="6"/>
  <c r="BE117" i="6"/>
  <c r="AE117" i="6"/>
  <c r="AH117" i="6"/>
  <c r="D143" i="36"/>
  <c r="D129" i="91"/>
  <c r="D120" i="36"/>
  <c r="D97" i="36"/>
  <c r="D93" i="84"/>
  <c r="D129" i="84"/>
  <c r="D142" i="57"/>
  <c r="D51" i="36"/>
  <c r="D93" i="36"/>
  <c r="D104" i="91"/>
  <c r="D116" i="91"/>
  <c r="D86" i="84"/>
  <c r="D95" i="84"/>
  <c r="D97" i="84"/>
  <c r="D96" i="91"/>
  <c r="D53" i="91"/>
  <c r="D33" i="91"/>
  <c r="D111" i="57"/>
  <c r="D108" i="91"/>
  <c r="D36" i="91"/>
  <c r="D107" i="91"/>
  <c r="D70" i="91"/>
  <c r="D160" i="84"/>
  <c r="D113" i="57"/>
  <c r="D124" i="57"/>
  <c r="D67" i="57"/>
  <c r="D166" i="36"/>
  <c r="D178" i="36"/>
  <c r="D66" i="36"/>
  <c r="D151" i="84"/>
  <c r="D102" i="91"/>
  <c r="D35" i="84"/>
  <c r="D136" i="57"/>
  <c r="D121" i="91"/>
  <c r="D58" i="91"/>
  <c r="D26" i="91"/>
  <c r="D155" i="91"/>
  <c r="D153" i="91"/>
  <c r="D47" i="91"/>
  <c r="D124" i="91"/>
  <c r="D14" i="84"/>
  <c r="D109" i="36"/>
  <c r="D138" i="91"/>
  <c r="D84" i="57"/>
  <c r="D28" i="84"/>
  <c r="D135" i="91"/>
  <c r="D118" i="57"/>
  <c r="D113" i="91"/>
  <c r="D141" i="57"/>
  <c r="D132" i="36"/>
  <c r="D101" i="57"/>
  <c r="D172" i="91"/>
  <c r="D100" i="91"/>
  <c r="D110" i="91"/>
  <c r="D91" i="57"/>
  <c r="D87" i="84"/>
  <c r="D170" i="36"/>
  <c r="D122" i="36"/>
  <c r="D122" i="91"/>
  <c r="D112" i="91"/>
  <c r="D29" i="84"/>
  <c r="D73" i="36"/>
  <c r="D113" i="36"/>
  <c r="D36" i="84"/>
  <c r="D142" i="84"/>
  <c r="D66" i="91"/>
  <c r="D34" i="57"/>
  <c r="D74" i="36"/>
  <c r="D98" i="57"/>
  <c r="D127" i="84"/>
  <c r="D46" i="91"/>
  <c r="D154" i="36"/>
  <c r="D132" i="91"/>
  <c r="D137" i="36"/>
  <c r="D124" i="84"/>
  <c r="D139" i="91"/>
  <c r="D146" i="91"/>
  <c r="D65" i="91"/>
  <c r="D98" i="84"/>
  <c r="D158" i="91"/>
  <c r="D65" i="57"/>
  <c r="D72" i="57"/>
  <c r="D106" i="91"/>
  <c r="D77" i="84"/>
  <c r="D158" i="36"/>
  <c r="D151" i="36"/>
  <c r="D128" i="36"/>
  <c r="D102" i="84"/>
  <c r="D74" i="91"/>
  <c r="D154" i="84"/>
  <c r="D144" i="57"/>
  <c r="D181" i="84"/>
  <c r="D110" i="84"/>
  <c r="D80" i="57"/>
  <c r="D65" i="84"/>
  <c r="D94" i="91"/>
  <c r="D167" i="84"/>
  <c r="D112" i="84"/>
  <c r="D178" i="84"/>
  <c r="D107" i="57"/>
  <c r="D148" i="91"/>
  <c r="D94" i="36"/>
  <c r="D127" i="91"/>
  <c r="D35" i="91"/>
  <c r="D148" i="36"/>
  <c r="D129" i="36"/>
  <c r="D52" i="84"/>
  <c r="D153" i="84"/>
  <c r="D133" i="91"/>
  <c r="D125" i="84"/>
  <c r="D68" i="57"/>
  <c r="D44" i="84"/>
  <c r="D169" i="91"/>
  <c r="D88" i="84"/>
  <c r="D131" i="84"/>
  <c r="D132" i="57"/>
  <c r="D61" i="36"/>
  <c r="D142" i="36"/>
  <c r="D184" i="36"/>
  <c r="D92" i="36"/>
  <c r="D117" i="36"/>
  <c r="D85" i="57"/>
  <c r="D77" i="91"/>
  <c r="D164" i="36"/>
  <c r="D130" i="36"/>
  <c r="D117" i="91"/>
  <c r="D162" i="36"/>
  <c r="D92" i="84"/>
  <c r="D81" i="36"/>
  <c r="D88" i="57"/>
  <c r="D55" i="36"/>
  <c r="D169" i="84"/>
  <c r="D134" i="91"/>
  <c r="D84" i="91"/>
  <c r="D181" i="36"/>
  <c r="D160" i="36"/>
  <c r="D109" i="84"/>
  <c r="D56" i="91"/>
  <c r="D99" i="84"/>
  <c r="D50" i="84"/>
  <c r="D140" i="91"/>
  <c r="D147" i="91"/>
  <c r="D119" i="57"/>
  <c r="D129" i="57"/>
  <c r="D128" i="91"/>
  <c r="D180" i="84"/>
  <c r="D156" i="91"/>
  <c r="D92" i="57"/>
  <c r="D131" i="57"/>
  <c r="D86" i="57"/>
  <c r="D60" i="36"/>
  <c r="D125" i="36"/>
  <c r="D45" i="36"/>
  <c r="D98" i="36"/>
  <c r="D31" i="84"/>
  <c r="D136" i="36"/>
  <c r="D25" i="91"/>
  <c r="D142" i="91"/>
  <c r="D168" i="84"/>
  <c r="D115" i="84"/>
  <c r="D156" i="84"/>
  <c r="D114" i="91"/>
  <c r="D137" i="84"/>
  <c r="D11" i="91"/>
  <c r="D138" i="57"/>
  <c r="D45" i="84"/>
  <c r="D99" i="91"/>
  <c r="D140" i="57"/>
  <c r="D100" i="57"/>
  <c r="D149" i="91"/>
  <c r="D100" i="36"/>
  <c r="D124" i="36"/>
  <c r="D135" i="36"/>
  <c r="D145" i="84"/>
  <c r="D115" i="57"/>
  <c r="D39" i="36"/>
  <c r="D155" i="36"/>
  <c r="D176" i="91"/>
  <c r="D163" i="91"/>
  <c r="D78" i="91"/>
  <c r="D103" i="91"/>
  <c r="D117" i="84"/>
  <c r="D117" i="57"/>
  <c r="D108" i="84"/>
  <c r="D101" i="91"/>
  <c r="D97" i="91"/>
  <c r="D29" i="91"/>
  <c r="D120" i="57"/>
  <c r="D73" i="57"/>
  <c r="D107" i="84"/>
  <c r="D150" i="91"/>
  <c r="D73" i="91"/>
  <c r="D52" i="91"/>
  <c r="D45" i="91"/>
  <c r="D52" i="57"/>
  <c r="D39" i="57"/>
  <c r="D165" i="91"/>
  <c r="D157" i="36"/>
  <c r="D169" i="36"/>
  <c r="D150" i="36"/>
  <c r="D85" i="36"/>
  <c r="D143" i="91"/>
  <c r="D87" i="91"/>
  <c r="D43" i="36"/>
  <c r="D34" i="36"/>
  <c r="D132" i="84"/>
  <c r="D161" i="36"/>
  <c r="D183" i="36"/>
  <c r="D111" i="36"/>
  <c r="D173" i="91"/>
  <c r="D42" i="36"/>
  <c r="D127" i="36"/>
  <c r="BB86" i="6"/>
  <c r="AH86" i="6"/>
  <c r="D71" i="57"/>
  <c r="D91" i="91"/>
  <c r="D145" i="36"/>
  <c r="D150" i="84"/>
  <c r="D47" i="36"/>
  <c r="D7" i="36"/>
  <c r="D82" i="91"/>
  <c r="D10" i="91"/>
  <c r="D163" i="84"/>
  <c r="D82" i="84"/>
  <c r="D130" i="84"/>
  <c r="D144" i="84"/>
  <c r="D163" i="36"/>
  <c r="D170" i="84"/>
  <c r="D72" i="91"/>
  <c r="D137" i="57"/>
  <c r="D95" i="91"/>
  <c r="D152" i="84"/>
  <c r="D38" i="84"/>
  <c r="D96" i="36"/>
  <c r="D146" i="84"/>
  <c r="D87" i="36"/>
  <c r="D96" i="84"/>
  <c r="D110" i="36"/>
  <c r="D139" i="57"/>
  <c r="D171" i="91"/>
  <c r="D58" i="36"/>
  <c r="D180" i="36"/>
  <c r="D87" i="57"/>
  <c r="D134" i="36"/>
  <c r="D55" i="57"/>
  <c r="D123" i="91"/>
  <c r="D174" i="36"/>
  <c r="D118" i="84"/>
  <c r="D156" i="36"/>
  <c r="D161" i="84"/>
  <c r="D90" i="36"/>
  <c r="D80" i="84"/>
  <c r="D158" i="84"/>
  <c r="D100" i="84"/>
  <c r="D159" i="91"/>
  <c r="D134" i="84"/>
  <c r="D175" i="91"/>
  <c r="D84" i="84"/>
  <c r="D64" i="84"/>
  <c r="D138" i="36"/>
  <c r="D176" i="84"/>
  <c r="D125" i="91"/>
  <c r="D167" i="36"/>
  <c r="D31" i="36"/>
  <c r="D145" i="57"/>
  <c r="D135" i="84"/>
  <c r="D50" i="57"/>
  <c r="D85" i="91"/>
  <c r="D105" i="91"/>
  <c r="D154" i="91"/>
  <c r="D115" i="36"/>
  <c r="D111" i="84"/>
  <c r="D116" i="36"/>
  <c r="D147" i="84"/>
  <c r="D86" i="36"/>
  <c r="D157" i="84"/>
  <c r="D148" i="57"/>
  <c r="D60" i="84"/>
  <c r="D93" i="91"/>
  <c r="D94" i="57"/>
  <c r="D49" i="84"/>
  <c r="D141" i="84"/>
  <c r="AF117" i="6"/>
  <c r="D115" i="91"/>
  <c r="D112" i="57"/>
  <c r="AF34" i="6"/>
  <c r="BC34" i="6"/>
  <c r="AG34" i="6"/>
  <c r="D19" i="84"/>
  <c r="D41" i="84"/>
  <c r="D25" i="36"/>
  <c r="D126" i="57"/>
  <c r="D38" i="57"/>
  <c r="D89" i="84"/>
  <c r="D176" i="36"/>
  <c r="D79" i="57"/>
  <c r="D69" i="91"/>
  <c r="D114" i="84"/>
  <c r="D36" i="36"/>
  <c r="D67" i="91"/>
  <c r="D40" i="91"/>
  <c r="D137" i="91"/>
  <c r="D76" i="84"/>
  <c r="D40" i="36"/>
  <c r="D4" i="91"/>
  <c r="D79" i="84"/>
  <c r="D39" i="91"/>
  <c r="D177" i="84"/>
  <c r="D50" i="36"/>
  <c r="D149" i="36"/>
  <c r="D179" i="91"/>
  <c r="D75" i="36"/>
  <c r="D162" i="91"/>
  <c r="D119" i="91"/>
  <c r="D48" i="57"/>
  <c r="D175" i="84"/>
  <c r="D141" i="91"/>
  <c r="D89" i="91"/>
  <c r="D174" i="91"/>
  <c r="D16" i="36"/>
  <c r="D82" i="36"/>
  <c r="D118" i="36"/>
  <c r="D79" i="91"/>
  <c r="D119" i="36"/>
  <c r="D89" i="36"/>
  <c r="D140" i="36"/>
  <c r="D162" i="84"/>
  <c r="D179" i="36"/>
  <c r="D165" i="36"/>
  <c r="D126" i="91"/>
  <c r="D83" i="91"/>
  <c r="D172" i="84"/>
  <c r="D151" i="91"/>
  <c r="D97" i="57"/>
  <c r="D82" i="57"/>
  <c r="D32" i="84"/>
  <c r="D136" i="91"/>
  <c r="D127" i="57"/>
  <c r="D166" i="84"/>
  <c r="D74" i="84"/>
  <c r="D136" i="84"/>
  <c r="D168" i="36"/>
  <c r="D109" i="91"/>
  <c r="D173" i="84"/>
  <c r="D128" i="84"/>
  <c r="D130" i="91"/>
  <c r="D54" i="91"/>
  <c r="D48" i="84"/>
  <c r="D51" i="84"/>
  <c r="D116" i="84"/>
  <c r="D91" i="84"/>
  <c r="D37" i="84"/>
  <c r="D69" i="84"/>
  <c r="D60" i="91"/>
  <c r="D48" i="36"/>
  <c r="D45" i="57"/>
  <c r="D59" i="57"/>
  <c r="D120" i="84"/>
  <c r="D133" i="36"/>
  <c r="D99" i="57"/>
  <c r="D135" i="57"/>
  <c r="D34" i="84"/>
  <c r="D157" i="91"/>
  <c r="D57" i="36"/>
  <c r="D23" i="91"/>
  <c r="D95" i="36"/>
  <c r="D63" i="57"/>
  <c r="BD30" i="6"/>
  <c r="AH30" i="6"/>
  <c r="BB30" i="6"/>
  <c r="AF30" i="6"/>
  <c r="BC30" i="6"/>
  <c r="BC110" i="6"/>
  <c r="AF15" i="6"/>
  <c r="AF107" i="6"/>
  <c r="BC47" i="6"/>
  <c r="BC128" i="6"/>
  <c r="BC11" i="6"/>
  <c r="BC84" i="6"/>
  <c r="AF92" i="6"/>
  <c r="AF75" i="6"/>
  <c r="BC103" i="6"/>
  <c r="BC72" i="6"/>
  <c r="AF70" i="6"/>
  <c r="D13" i="57"/>
  <c r="AF13" i="6"/>
  <c r="AF72" i="6"/>
  <c r="AF56" i="6"/>
  <c r="BC104" i="6"/>
  <c r="BC140" i="6"/>
  <c r="BC69" i="6"/>
  <c r="AF38" i="6"/>
  <c r="AF43" i="6"/>
  <c r="AF69" i="6"/>
  <c r="AF46" i="6"/>
  <c r="BC88" i="6"/>
  <c r="AF36" i="6"/>
  <c r="BC146" i="6"/>
  <c r="BC25" i="6"/>
  <c r="AF104" i="6"/>
  <c r="AF53" i="6"/>
  <c r="BD96" i="6"/>
  <c r="BE96" i="6"/>
  <c r="BC96" i="6"/>
  <c r="AF96" i="6"/>
  <c r="AG96" i="6"/>
  <c r="D18" i="57"/>
  <c r="D75" i="91"/>
  <c r="D22" i="91"/>
  <c r="D114" i="57"/>
  <c r="D10" i="84"/>
  <c r="D78" i="84"/>
  <c r="D40" i="57"/>
  <c r="D38" i="91"/>
  <c r="D41" i="36"/>
  <c r="D17" i="91"/>
  <c r="D103" i="36"/>
  <c r="D60" i="57"/>
  <c r="D177" i="91"/>
  <c r="D91" i="36"/>
  <c r="D105" i="57"/>
  <c r="D90" i="84"/>
  <c r="D79" i="36"/>
  <c r="D41" i="91"/>
  <c r="D42" i="57"/>
  <c r="D159" i="36"/>
  <c r="D86" i="91"/>
  <c r="D70" i="57"/>
  <c r="D64" i="36"/>
  <c r="D105" i="36"/>
  <c r="D48" i="91"/>
  <c r="D10" i="36"/>
  <c r="D13" i="36"/>
  <c r="D33" i="57"/>
  <c r="D35" i="57"/>
  <c r="D15" i="84"/>
  <c r="D37" i="57"/>
  <c r="D20" i="36"/>
  <c r="D41" i="57"/>
  <c r="D90" i="57"/>
  <c r="D119" i="84"/>
  <c r="D29" i="57"/>
  <c r="D44" i="57"/>
  <c r="D40" i="84"/>
  <c r="D31" i="57"/>
  <c r="D143" i="57"/>
  <c r="D26" i="57"/>
  <c r="D47" i="57"/>
  <c r="D14" i="36"/>
  <c r="D28" i="36"/>
  <c r="D167" i="91"/>
  <c r="D133" i="84"/>
  <c r="D61" i="91"/>
  <c r="D56" i="57"/>
  <c r="D107" i="36"/>
  <c r="D123" i="36"/>
  <c r="D27" i="57"/>
  <c r="AG21" i="6"/>
  <c r="AF21" i="6"/>
  <c r="BC21" i="6"/>
  <c r="D12" i="84"/>
  <c r="D12" i="91"/>
  <c r="D54" i="36"/>
  <c r="D10" i="57"/>
  <c r="D22" i="36"/>
  <c r="D8" i="91"/>
  <c r="D23" i="57"/>
  <c r="D9" i="84"/>
  <c r="D30" i="91"/>
  <c r="D9" i="36"/>
  <c r="D21" i="84"/>
  <c r="D47" i="84"/>
  <c r="D65" i="36"/>
  <c r="D22" i="84"/>
  <c r="D23" i="84"/>
  <c r="D18" i="84"/>
  <c r="D21" i="57"/>
  <c r="D17" i="84"/>
  <c r="D19" i="91"/>
  <c r="D43" i="84"/>
  <c r="D37" i="91"/>
  <c r="D61" i="57"/>
  <c r="D77" i="36"/>
  <c r="D179" i="84"/>
  <c r="D24" i="36"/>
  <c r="D98" i="91"/>
  <c r="D26" i="84"/>
  <c r="D21" i="91"/>
  <c r="D85" i="84"/>
  <c r="D53" i="36"/>
  <c r="D51" i="57"/>
  <c r="D46" i="84"/>
  <c r="D20" i="84"/>
  <c r="D42" i="84"/>
  <c r="D30" i="57"/>
  <c r="D31" i="91"/>
  <c r="D77" i="57"/>
  <c r="D64" i="57"/>
  <c r="D76" i="91"/>
  <c r="D28" i="91"/>
  <c r="D168" i="91"/>
  <c r="D75" i="57"/>
  <c r="D102" i="57"/>
  <c r="D120" i="91"/>
  <c r="D63" i="84"/>
  <c r="D76" i="36"/>
  <c r="D50" i="91"/>
  <c r="D61" i="84"/>
  <c r="D108" i="57"/>
  <c r="D6" i="57"/>
  <c r="E9" i="48" s="1"/>
  <c r="D49" i="91"/>
  <c r="D96" i="57"/>
  <c r="D133" i="57"/>
  <c r="D128" i="57"/>
  <c r="D46" i="57"/>
  <c r="D105" i="84"/>
  <c r="D182" i="36"/>
  <c r="D62" i="36"/>
  <c r="D71" i="84"/>
  <c r="D69" i="57"/>
  <c r="D76" i="57"/>
  <c r="D30" i="84"/>
  <c r="D104" i="57"/>
  <c r="D58" i="84"/>
  <c r="D101" i="84"/>
  <c r="D72" i="84"/>
  <c r="D66" i="84"/>
  <c r="D72" i="36"/>
  <c r="D122" i="57"/>
  <c r="D165" i="84"/>
  <c r="D43" i="91"/>
  <c r="D67" i="84"/>
  <c r="D138" i="84"/>
  <c r="D106" i="36"/>
  <c r="D38" i="36"/>
  <c r="D27" i="91"/>
  <c r="D89" i="57"/>
  <c r="D126" i="84"/>
  <c r="D143" i="84"/>
  <c r="D131" i="91"/>
  <c r="D141" i="36"/>
  <c r="D39" i="84"/>
  <c r="D37" i="36"/>
  <c r="D11" i="84"/>
  <c r="D17" i="36"/>
  <c r="D78" i="36"/>
  <c r="D16" i="57"/>
  <c r="D6" i="91"/>
  <c r="D15" i="91"/>
  <c r="D12" i="36"/>
  <c r="D62" i="57"/>
  <c r="D44" i="91"/>
  <c r="D25" i="57"/>
  <c r="D24" i="91"/>
  <c r="D36" i="57"/>
  <c r="D16" i="91"/>
  <c r="D18" i="36"/>
  <c r="D19" i="57"/>
  <c r="D49" i="36"/>
  <c r="D14" i="91"/>
  <c r="D23" i="36"/>
  <c r="D102" i="36"/>
  <c r="D68" i="84"/>
  <c r="D69" i="36"/>
  <c r="D32" i="36"/>
  <c r="D35" i="36"/>
  <c r="D121" i="57"/>
  <c r="D177" i="36"/>
  <c r="D84" i="36"/>
  <c r="D74" i="57"/>
  <c r="D55" i="91"/>
  <c r="D49" i="57"/>
  <c r="D28" i="57"/>
  <c r="D32" i="57"/>
  <c r="D58" i="57"/>
  <c r="D81" i="57"/>
  <c r="D146" i="36"/>
  <c r="D88" i="36"/>
  <c r="D80" i="36"/>
  <c r="D152" i="36"/>
  <c r="D123" i="57"/>
  <c r="D174" i="84"/>
  <c r="D15" i="36"/>
  <c r="D46" i="36"/>
  <c r="D75" i="84"/>
  <c r="D43" i="57"/>
  <c r="D64" i="91"/>
  <c r="D93" i="57"/>
  <c r="D116" i="57"/>
  <c r="D159" i="84"/>
  <c r="D121" i="36"/>
  <c r="D6" i="36"/>
  <c r="D171" i="36"/>
  <c r="D59" i="36"/>
  <c r="D113" i="84"/>
  <c r="D34" i="91"/>
  <c r="D92" i="91"/>
  <c r="D148" i="84"/>
  <c r="D161" i="91"/>
  <c r="D166" i="91"/>
  <c r="D170" i="91"/>
  <c r="D67" i="36"/>
  <c r="D24" i="84"/>
  <c r="D70" i="84"/>
  <c r="D106" i="84"/>
  <c r="D57" i="57"/>
  <c r="D29" i="36"/>
  <c r="D68" i="36"/>
  <c r="D30" i="36"/>
  <c r="D155" i="84"/>
  <c r="D90" i="91"/>
  <c r="D8" i="36"/>
  <c r="AH94" i="6"/>
  <c r="BE94" i="6"/>
  <c r="BC94" i="6"/>
  <c r="AG94" i="6"/>
  <c r="AF94" i="6"/>
  <c r="AE94" i="6"/>
  <c r="BD94" i="6"/>
  <c r="BB94" i="6"/>
  <c r="BD73" i="6"/>
  <c r="BE73" i="6"/>
  <c r="AF73" i="6"/>
  <c r="AG73" i="6"/>
  <c r="AE73" i="6"/>
  <c r="BC73" i="6"/>
  <c r="AH73" i="6"/>
  <c r="BB73" i="6"/>
  <c r="AE45" i="6"/>
  <c r="AH45" i="6"/>
  <c r="BD45" i="6"/>
  <c r="BC45" i="6"/>
  <c r="AG45" i="6"/>
  <c r="BE45" i="6"/>
  <c r="AF45" i="6"/>
  <c r="BB45" i="6"/>
  <c r="AE105" i="6"/>
  <c r="AF105" i="6"/>
  <c r="BD105" i="6"/>
  <c r="BE105" i="6"/>
  <c r="AH105" i="6"/>
  <c r="BB105" i="6"/>
  <c r="AG105" i="6"/>
  <c r="BC105" i="6"/>
  <c r="BE80" i="6"/>
  <c r="AH80" i="6"/>
  <c r="BD80" i="6"/>
  <c r="BB80" i="6"/>
  <c r="AG80" i="6"/>
  <c r="BC80" i="6"/>
  <c r="AE80" i="6"/>
  <c r="AF80" i="6"/>
  <c r="AG148" i="6"/>
  <c r="BD148" i="6"/>
  <c r="BE148" i="6"/>
  <c r="AH148" i="6"/>
  <c r="BC148" i="6"/>
  <c r="AF148" i="6"/>
  <c r="BB148" i="6"/>
  <c r="AE148" i="6"/>
  <c r="AG86" i="6"/>
  <c r="BD86" i="6"/>
  <c r="AF86" i="6"/>
  <c r="BE86" i="6"/>
  <c r="AE86" i="6"/>
  <c r="BC86" i="6"/>
  <c r="AE145" i="6"/>
  <c r="AF145" i="6"/>
  <c r="BB145" i="6"/>
  <c r="BE145" i="6"/>
  <c r="BD145" i="6"/>
  <c r="AH145" i="6"/>
  <c r="BC145" i="6"/>
  <c r="AG145" i="6"/>
  <c r="AE5" i="6"/>
  <c r="AG5" i="6"/>
  <c r="BB5" i="6"/>
  <c r="BE5" i="6"/>
  <c r="BE151" i="6"/>
  <c r="AF151" i="6"/>
  <c r="AE151" i="6"/>
  <c r="BC151" i="6"/>
  <c r="BE64" i="6"/>
  <c r="AH64" i="6"/>
  <c r="BB64" i="6"/>
  <c r="AF64" i="6"/>
  <c r="AE64" i="6"/>
  <c r="BD64" i="6"/>
  <c r="AG64" i="6"/>
  <c r="BC64" i="6"/>
  <c r="AE9" i="6"/>
  <c r="AH9" i="6"/>
  <c r="BD9" i="6"/>
  <c r="BB9" i="6"/>
  <c r="AG9" i="6"/>
  <c r="BC9" i="6"/>
  <c r="BE9" i="6"/>
  <c r="AF9" i="6"/>
  <c r="BB112" i="6"/>
  <c r="AE112" i="6"/>
  <c r="AH112" i="6"/>
  <c r="AG112" i="6"/>
  <c r="BE112" i="6"/>
  <c r="AF112" i="6"/>
  <c r="BC112" i="6"/>
  <c r="BD112" i="6"/>
  <c r="BB51" i="6"/>
  <c r="BD51" i="6"/>
  <c r="AF51" i="6"/>
  <c r="AH51" i="6"/>
  <c r="AE51" i="6"/>
  <c r="AG51" i="6"/>
  <c r="BC51" i="6"/>
  <c r="BE51" i="6"/>
  <c r="AE29" i="6"/>
  <c r="AG29" i="6"/>
  <c r="BC29" i="6"/>
  <c r="BE29" i="6"/>
  <c r="AH29" i="6"/>
  <c r="BB29" i="6"/>
  <c r="AF29" i="6"/>
  <c r="BD29" i="6"/>
  <c r="BC70" i="6"/>
  <c r="AH70" i="6"/>
  <c r="AG124" i="6"/>
  <c r="AE124" i="6"/>
  <c r="BD124" i="6"/>
  <c r="BB124" i="6"/>
  <c r="AF124" i="6"/>
  <c r="BC124" i="6"/>
  <c r="BE124" i="6"/>
  <c r="AH124" i="6"/>
  <c r="AH18" i="6"/>
  <c r="BB18" i="6"/>
  <c r="AG18" i="6"/>
  <c r="BC18" i="6"/>
  <c r="AF18" i="6"/>
  <c r="BD18" i="6"/>
  <c r="AE18" i="6"/>
  <c r="BE18" i="6"/>
  <c r="BB137" i="6"/>
  <c r="BD137" i="6"/>
  <c r="BC137" i="6"/>
  <c r="AF137" i="6"/>
  <c r="AG137" i="6"/>
  <c r="BE137" i="6"/>
  <c r="AE137" i="6"/>
  <c r="AH137" i="6"/>
  <c r="BB139" i="6"/>
  <c r="AF139" i="6"/>
  <c r="BD139" i="6"/>
  <c r="AG139" i="6"/>
  <c r="AE139" i="6"/>
  <c r="BC139" i="6"/>
  <c r="BE139" i="6"/>
  <c r="AH139" i="6"/>
  <c r="AG19" i="6"/>
  <c r="AF19" i="6"/>
  <c r="BE19" i="6"/>
  <c r="AE19" i="6"/>
  <c r="BB19" i="6"/>
  <c r="AH19" i="6"/>
  <c r="BD19" i="6"/>
  <c r="BC19" i="6"/>
  <c r="AH24" i="6"/>
  <c r="BE24" i="6"/>
  <c r="BB24" i="6"/>
  <c r="AE24" i="6"/>
  <c r="AG24" i="6"/>
  <c r="BC24" i="6"/>
  <c r="AF24" i="6"/>
  <c r="BD24" i="6"/>
  <c r="BB119" i="6"/>
  <c r="AE119" i="6"/>
  <c r="AH119" i="6"/>
  <c r="BC119" i="6"/>
  <c r="AF119" i="6"/>
  <c r="AG119" i="6"/>
  <c r="BE119" i="6"/>
  <c r="BD119" i="6"/>
  <c r="AH13" i="6"/>
  <c r="AG13" i="6"/>
  <c r="BC13" i="6"/>
  <c r="BE13" i="6"/>
  <c r="BD13" i="6"/>
  <c r="AE34" i="6"/>
  <c r="BD34" i="6"/>
  <c r="BB34" i="6"/>
  <c r="BE34" i="6"/>
  <c r="AG31" i="6"/>
  <c r="BB31" i="6"/>
  <c r="BE31" i="6"/>
  <c r="AE31" i="6"/>
  <c r="AH31" i="6"/>
  <c r="AF31" i="6"/>
  <c r="BC31" i="6"/>
  <c r="BD31" i="6"/>
  <c r="BB20" i="6"/>
  <c r="AF20" i="6"/>
  <c r="AG20" i="6"/>
  <c r="AE20" i="6"/>
  <c r="AH20" i="6"/>
  <c r="BE20" i="6"/>
  <c r="BC20" i="6"/>
  <c r="BD20" i="6"/>
  <c r="AF68" i="6"/>
  <c r="BB68" i="6"/>
  <c r="AH68" i="6"/>
  <c r="AG68" i="6"/>
  <c r="BD68" i="6"/>
  <c r="AE68" i="6"/>
  <c r="BC68" i="6"/>
  <c r="BE68" i="6"/>
  <c r="AF52" i="6"/>
  <c r="AF136" i="6"/>
  <c r="BC7" i="6"/>
  <c r="AF39" i="6"/>
  <c r="AF90" i="6"/>
  <c r="AF141" i="6"/>
  <c r="AF57" i="6"/>
  <c r="AF129" i="6"/>
  <c r="AF113" i="6"/>
  <c r="AF81" i="6"/>
  <c r="AF27" i="6"/>
  <c r="BC138" i="6"/>
  <c r="BC102" i="6"/>
  <c r="AF26" i="6"/>
  <c r="AF59" i="6"/>
  <c r="AF130" i="6"/>
  <c r="BC91" i="6"/>
  <c r="AF14" i="6"/>
  <c r="AF37" i="6"/>
  <c r="AF77" i="6"/>
  <c r="AF101" i="6"/>
  <c r="AF127" i="6"/>
  <c r="BC111" i="6"/>
  <c r="BC141" i="6"/>
  <c r="AF122" i="6"/>
  <c r="AF91" i="6"/>
  <c r="AF16" i="6"/>
  <c r="AF121" i="6"/>
  <c r="AF143" i="6"/>
  <c r="BC58" i="6"/>
  <c r="BC26" i="6"/>
  <c r="AF7" i="6"/>
  <c r="AF65" i="6"/>
  <c r="AF115" i="6"/>
  <c r="AF134" i="6"/>
  <c r="AF41" i="6"/>
  <c r="AF106" i="6"/>
  <c r="AF135" i="6"/>
  <c r="BC123" i="6"/>
  <c r="BC127" i="6"/>
  <c r="BC116" i="6"/>
  <c r="AF44" i="6"/>
  <c r="AF28" i="6"/>
  <c r="AF48" i="6"/>
  <c r="AF63" i="6"/>
  <c r="AF118" i="6"/>
  <c r="BC81" i="6"/>
  <c r="AF49" i="6"/>
  <c r="AF126" i="6"/>
  <c r="AF116" i="6"/>
  <c r="BC120" i="6"/>
  <c r="BC122" i="6"/>
  <c r="BC63" i="6"/>
  <c r="BC85" i="6"/>
  <c r="BC82" i="6"/>
  <c r="AF82" i="6"/>
  <c r="AF62" i="6"/>
  <c r="AF152" i="6"/>
  <c r="BC60" i="6"/>
  <c r="BC37" i="6"/>
  <c r="BC12" i="6"/>
  <c r="BC113" i="6"/>
  <c r="BC59" i="6"/>
  <c r="AF109" i="6"/>
  <c r="AF47" i="6"/>
  <c r="AF149" i="6"/>
  <c r="AF93" i="6"/>
  <c r="BC15" i="6"/>
  <c r="BC99" i="6"/>
  <c r="AF108" i="6"/>
  <c r="AF76" i="6"/>
  <c r="AF67" i="6"/>
  <c r="AF99" i="6"/>
  <c r="AF133" i="6"/>
  <c r="BC89" i="6"/>
  <c r="AF12" i="6"/>
  <c r="AF83" i="6"/>
  <c r="AF138" i="6"/>
  <c r="AF22" i="6"/>
  <c r="AF89" i="6"/>
  <c r="BC149" i="6"/>
  <c r="BC129" i="6"/>
  <c r="BC90" i="6"/>
  <c r="BC14" i="6"/>
  <c r="BC100" i="6"/>
  <c r="BC22" i="6"/>
  <c r="BC79" i="6"/>
  <c r="AF79" i="6"/>
  <c r="BC144" i="6"/>
  <c r="BC28" i="6"/>
  <c r="BC77" i="6"/>
  <c r="BC41" i="6"/>
  <c r="BC135" i="6"/>
  <c r="BC109" i="6"/>
  <c r="BC87" i="6"/>
  <c r="AF147" i="6"/>
  <c r="BC118" i="6"/>
  <c r="BC131" i="6"/>
  <c r="AF131" i="6"/>
  <c r="BC115" i="6"/>
  <c r="AF17" i="6"/>
  <c r="AF100" i="6"/>
  <c r="AF32" i="6"/>
  <c r="BC67" i="6"/>
  <c r="BC101" i="6"/>
  <c r="BC52" i="6"/>
  <c r="BC74" i="6"/>
  <c r="AF111" i="6"/>
  <c r="BC133" i="6"/>
  <c r="BC108" i="6"/>
  <c r="AF74" i="6"/>
  <c r="BC38" i="6"/>
  <c r="BC16" i="6"/>
  <c r="BC143" i="6"/>
  <c r="BC49" i="6"/>
  <c r="AF87" i="6"/>
  <c r="BC27" i="6"/>
  <c r="AF120" i="6"/>
  <c r="BC136" i="6"/>
  <c r="BC40" i="6"/>
  <c r="AF85" i="6"/>
  <c r="BC98" i="6"/>
  <c r="BC126" i="6"/>
  <c r="BC44" i="6"/>
  <c r="BC57" i="6"/>
  <c r="BC121" i="6"/>
  <c r="AF58" i="6"/>
  <c r="AF8" i="6"/>
  <c r="BC134" i="6"/>
  <c r="AF60" i="6"/>
  <c r="BC106" i="6"/>
  <c r="BC39" i="6"/>
  <c r="BC32" i="6"/>
  <c r="AF123" i="6"/>
  <c r="BC152" i="6"/>
  <c r="BC48" i="6"/>
  <c r="BC83" i="6"/>
  <c r="BC147" i="6"/>
  <c r="BC93" i="6"/>
  <c r="BC76" i="6"/>
  <c r="BC62" i="6"/>
  <c r="BC65" i="6"/>
  <c r="BC8" i="6"/>
  <c r="BC17" i="6"/>
  <c r="BC130" i="6"/>
  <c r="BC43" i="6"/>
  <c r="AF102" i="6"/>
  <c r="BC50" i="6"/>
  <c r="AF144" i="6"/>
  <c r="BC35" i="6"/>
  <c r="BC53" i="6"/>
  <c r="BC71" i="6"/>
  <c r="BD71" i="6"/>
  <c r="AG71" i="6"/>
  <c r="AH71" i="6"/>
  <c r="AF71" i="6"/>
  <c r="AE71" i="6"/>
  <c r="BE71" i="6"/>
  <c r="BB71" i="6"/>
  <c r="BC107" i="6"/>
  <c r="AH21" i="6"/>
  <c r="BB21" i="6"/>
  <c r="BD21" i="6"/>
  <c r="BE21" i="6"/>
  <c r="AE132" i="6"/>
  <c r="AG132" i="6"/>
  <c r="AH132" i="6"/>
  <c r="AF132" i="6"/>
  <c r="BD132" i="6"/>
  <c r="BB132" i="6"/>
  <c r="BC132" i="6"/>
  <c r="BE132" i="6"/>
  <c r="AH5" i="6"/>
  <c r="BC5" i="6"/>
  <c r="BD5" i="6"/>
  <c r="D11" i="36"/>
  <c r="D8" i="57"/>
  <c r="D20" i="91"/>
  <c r="D20" i="57"/>
  <c r="BE4" i="6"/>
  <c r="D9" i="57"/>
  <c r="AH4" i="6"/>
  <c r="D26" i="36"/>
  <c r="D16" i="84"/>
  <c r="BD4" i="6"/>
  <c r="D14" i="57"/>
  <c r="D21" i="36"/>
  <c r="AF4" i="6"/>
  <c r="D5" i="91"/>
  <c r="D7" i="91"/>
  <c r="D11" i="57"/>
  <c r="D27" i="84"/>
  <c r="D18" i="91"/>
  <c r="BC4" i="6"/>
  <c r="AE4" i="6"/>
  <c r="D8" i="84"/>
  <c r="D7" i="57"/>
  <c r="AG4" i="6"/>
  <c r="D13" i="91"/>
  <c r="D66" i="57"/>
  <c r="BB4" i="6"/>
  <c r="AO72" i="6" l="1"/>
  <c r="AO119" i="6"/>
  <c r="AO80" i="6"/>
  <c r="AO97" i="6"/>
  <c r="AO148" i="6"/>
  <c r="AO114" i="6"/>
  <c r="AO132" i="6"/>
  <c r="AO64" i="6"/>
  <c r="AO145" i="6"/>
  <c r="AO139" i="6"/>
  <c r="AO71" i="6"/>
  <c r="AO73" i="6"/>
  <c r="AO18" i="6"/>
  <c r="AO66" i="6"/>
  <c r="AO34" i="6"/>
  <c r="AO112" i="6"/>
  <c r="AO4" i="6"/>
  <c r="AO151" i="6"/>
  <c r="AO75" i="6"/>
  <c r="AO13" i="6"/>
  <c r="AO51" i="6"/>
  <c r="AO105" i="6"/>
  <c r="AO31" i="6"/>
  <c r="AO117" i="6"/>
  <c r="AO5" i="6"/>
  <c r="AO68" i="6"/>
  <c r="AO21" i="6"/>
  <c r="AO95" i="6"/>
  <c r="AO86" i="6"/>
  <c r="AO19" i="6"/>
  <c r="AO23" i="6"/>
  <c r="AO96" i="6"/>
  <c r="AO45" i="6"/>
  <c r="AO94" i="6"/>
  <c r="AO9" i="6"/>
  <c r="AO46" i="6"/>
  <c r="AO20" i="6"/>
  <c r="AO124" i="6"/>
  <c r="AO29" i="6"/>
  <c r="AO24" i="6"/>
  <c r="AO30" i="6"/>
  <c r="AO103" i="6"/>
</calcChain>
</file>

<file path=xl/comments1.xml><?xml version="1.0" encoding="utf-8"?>
<comments xmlns="http://schemas.openxmlformats.org/spreadsheetml/2006/main">
  <authors>
    <author>stephenj</author>
    <author>Petr Bouchal</author>
    <author>Justine</author>
    <author>Justine Stephen</author>
  </authors>
  <commentList>
    <comment ref="A3" authorId="0">
      <text>
        <r>
          <rPr>
            <sz val="9"/>
            <color indexed="81"/>
            <rFont val="Tahoma"/>
            <family val="2"/>
          </rPr>
          <t xml:space="preserve">As described in ONS data
</t>
        </r>
      </text>
    </comment>
    <comment ref="B3" authorId="0">
      <text>
        <r>
          <rPr>
            <sz val="9"/>
            <color indexed="81"/>
            <rFont val="Tahoma"/>
            <family val="2"/>
          </rPr>
          <t xml:space="preserve">Note: Some Non-Ministerial Depts, Agencies etc have been grouped in with the department whose Minister is responsible for their legislation
e.g. Ofsted is grouped with DFE
</t>
        </r>
      </text>
    </comment>
    <comment ref="O3" authorId="1">
      <text>
        <r>
          <rPr>
            <b/>
            <sz val="9"/>
            <color indexed="81"/>
            <rFont val="Tahoma"/>
            <family val="2"/>
          </rPr>
          <t>Petr Bouchal:</t>
        </r>
        <r>
          <rPr>
            <sz val="9"/>
            <color indexed="81"/>
            <rFont val="Tahoma"/>
            <family val="2"/>
          </rPr>
          <t xml:space="preserve">
Do not delete - used to check data integrity in reclassifications sheet.</t>
        </r>
      </text>
    </comment>
    <comment ref="J7" authorId="0">
      <text>
        <r>
          <rPr>
            <b/>
            <sz val="9"/>
            <color indexed="81"/>
            <rFont val="Tahoma"/>
            <family val="2"/>
          </rPr>
          <t>stephenj:</t>
        </r>
        <r>
          <rPr>
            <sz val="9"/>
            <color indexed="81"/>
            <rFont val="Tahoma"/>
            <family val="2"/>
          </rPr>
          <t xml:space="preserve">
Moved from AGO to Home Office:
"National Fraud Authority are reported as an agency of Home Office from Q2 2011. The return is a manual one as the data will have not migrated fully until the end of December 2011."</t>
        </r>
      </text>
    </comment>
    <comment ref="K7" authorId="0">
      <text>
        <r>
          <rPr>
            <b/>
            <sz val="9"/>
            <color indexed="81"/>
            <rFont val="Tahoma"/>
            <family val="2"/>
          </rPr>
          <t>stephenj:</t>
        </r>
        <r>
          <rPr>
            <sz val="9"/>
            <color indexed="81"/>
            <rFont val="Tahoma"/>
            <family val="2"/>
          </rPr>
          <t xml:space="preserve">
Moved from AGO to Home Office:
"National Fraud Authority are reported as an agency of Home Office from Q2 2011. The return is a manual one as the data will have not migrated fully until the end of December 2011."</t>
        </r>
      </text>
    </comment>
    <comment ref="L7" authorId="0">
      <text>
        <r>
          <rPr>
            <b/>
            <sz val="9"/>
            <color indexed="81"/>
            <rFont val="Tahoma"/>
            <family val="2"/>
          </rPr>
          <t>stephenj:</t>
        </r>
        <r>
          <rPr>
            <sz val="9"/>
            <color indexed="81"/>
            <rFont val="Tahoma"/>
            <family val="2"/>
          </rPr>
          <t xml:space="preserve">
Moved from AGO to Home Office:
"National Fraud Authority are reported as an agency of Home Office from Q2 2011. The return is a manual one as the data will have not migrated fully until the end of December 2011."</t>
        </r>
      </text>
    </comment>
    <comment ref="N7" authorId="0">
      <text>
        <r>
          <rPr>
            <b/>
            <sz val="9"/>
            <color indexed="81"/>
            <rFont val="Tahoma"/>
            <family val="2"/>
          </rPr>
          <t>stephenj:</t>
        </r>
        <r>
          <rPr>
            <sz val="9"/>
            <color indexed="81"/>
            <rFont val="Tahoma"/>
            <family val="2"/>
          </rPr>
          <t xml:space="preserve">
Moved from AGO to Home Office:
"National Fraud Authority are reported as an agency of Home Office from Q2 2011. The return is a manual one as the data will have not migrated fully until the end of December 2011."</t>
        </r>
      </text>
    </comment>
    <comment ref="U13" authorId="2">
      <text>
        <r>
          <rPr>
            <sz val="9"/>
            <color indexed="81"/>
            <rFont val="Tahoma"/>
            <family val="2"/>
          </rPr>
          <t>Note WHM 1 had an error for this figure</t>
        </r>
      </text>
    </comment>
    <comment ref="I15" authorId="0">
      <text>
        <r>
          <rPr>
            <b/>
            <sz val="9"/>
            <color indexed="81"/>
            <rFont val="Tahoma"/>
            <family val="2"/>
          </rPr>
          <t>stephenj:</t>
        </r>
        <r>
          <rPr>
            <sz val="9"/>
            <color indexed="81"/>
            <rFont val="Tahoma"/>
            <family val="2"/>
          </rPr>
          <t xml:space="preserve">
The UK Space Agency was launched officially on 23 March 2010 and became an executive agency of BIS from 1 April 2011.</t>
        </r>
      </text>
    </comment>
    <comment ref="L15" authorId="0">
      <text>
        <r>
          <rPr>
            <b/>
            <sz val="9"/>
            <color indexed="81"/>
            <rFont val="Tahoma"/>
            <family val="2"/>
          </rPr>
          <t>stephenj:</t>
        </r>
        <r>
          <rPr>
            <sz val="9"/>
            <color indexed="81"/>
            <rFont val="Tahoma"/>
            <family val="2"/>
          </rPr>
          <t xml:space="preserve">
The UK Space Agency was launched officially on 23 March 2010 and became an executive agency of BIS from 1 April 2011.</t>
        </r>
      </text>
    </comment>
    <comment ref="N15" authorId="0">
      <text>
        <r>
          <rPr>
            <b/>
            <sz val="9"/>
            <color indexed="81"/>
            <rFont val="Tahoma"/>
            <family val="2"/>
          </rPr>
          <t>stephenj:</t>
        </r>
        <r>
          <rPr>
            <sz val="9"/>
            <color indexed="81"/>
            <rFont val="Tahoma"/>
            <family val="2"/>
          </rPr>
          <t xml:space="preserve">
The UK Space Agency was launched officially on 23 March 2010 and became an executive agency of BIS from 1 April 2011.</t>
        </r>
      </text>
    </comment>
    <comment ref="B17" authorId="0">
      <text>
        <r>
          <rPr>
            <sz val="9"/>
            <color indexed="81"/>
            <rFont val="Tahoma"/>
            <family val="2"/>
          </rPr>
          <t>Grouped as part of BIS rather than separated Exports Credits Guarantee Dept.</t>
        </r>
      </text>
    </comment>
    <comment ref="N22" authorId="3">
      <text>
        <r>
          <rPr>
            <sz val="9"/>
            <color indexed="81"/>
            <rFont val="Tahoma"/>
            <family val="2"/>
          </rPr>
          <t xml:space="preserve">The Postal Services Commission was abolished on 1 October 2011.
</t>
        </r>
      </text>
    </comment>
    <comment ref="J25" authorId="0">
      <text>
        <r>
          <rPr>
            <b/>
            <sz val="9"/>
            <color indexed="81"/>
            <rFont val="Tahoma"/>
            <family val="2"/>
          </rPr>
          <t>stephenj:</t>
        </r>
        <r>
          <rPr>
            <sz val="9"/>
            <color indexed="81"/>
            <rFont val="Tahoma"/>
            <family val="2"/>
          </rPr>
          <t xml:space="preserve">
Transferred into BIS on 18 July 2011 from MoJ</t>
        </r>
      </text>
    </comment>
    <comment ref="N25" authorId="0">
      <text>
        <r>
          <rPr>
            <b/>
            <sz val="9"/>
            <color indexed="81"/>
            <rFont val="Tahoma"/>
            <family val="2"/>
          </rPr>
          <t>stephenj:</t>
        </r>
        <r>
          <rPr>
            <sz val="9"/>
            <color indexed="81"/>
            <rFont val="Tahoma"/>
            <family val="2"/>
          </rPr>
          <t xml:space="preserve">
Transferred into BIS on 18 July 2011 from MoJ</t>
        </r>
      </text>
    </comment>
    <comment ref="J26" authorId="0">
      <text>
        <r>
          <rPr>
            <b/>
            <sz val="9"/>
            <color indexed="81"/>
            <rFont val="Tahoma"/>
            <family val="2"/>
          </rPr>
          <t>stephenj:</t>
        </r>
        <r>
          <rPr>
            <sz val="9"/>
            <color indexed="81"/>
            <rFont val="Tahoma"/>
            <family val="2"/>
          </rPr>
          <t xml:space="preserve">
Transferred into BIS on 18 July 2011 from MoD</t>
        </r>
      </text>
    </comment>
    <comment ref="N26" authorId="0">
      <text>
        <r>
          <rPr>
            <b/>
            <sz val="9"/>
            <color indexed="81"/>
            <rFont val="Tahoma"/>
            <family val="2"/>
          </rPr>
          <t>stephenj:</t>
        </r>
        <r>
          <rPr>
            <sz val="9"/>
            <color indexed="81"/>
            <rFont val="Tahoma"/>
            <family val="2"/>
          </rPr>
          <t xml:space="preserve">
Transferred into BIS on 18 July 2011 from MoD</t>
        </r>
      </text>
    </comment>
    <comment ref="J27" authorId="0">
      <text>
        <r>
          <rPr>
            <b/>
            <sz val="9"/>
            <color indexed="81"/>
            <rFont val="Tahoma"/>
            <family val="2"/>
          </rPr>
          <t>stephenj:</t>
        </r>
        <r>
          <rPr>
            <sz val="9"/>
            <color indexed="81"/>
            <rFont val="Tahoma"/>
            <family val="2"/>
          </rPr>
          <t xml:space="preserve">
Transferred into BIS on 18 July 2011 from DCLG</t>
        </r>
      </text>
    </comment>
    <comment ref="N27" authorId="0">
      <text>
        <r>
          <rPr>
            <b/>
            <sz val="9"/>
            <color indexed="81"/>
            <rFont val="Tahoma"/>
            <family val="2"/>
          </rPr>
          <t>stephenj:</t>
        </r>
        <r>
          <rPr>
            <sz val="9"/>
            <color indexed="81"/>
            <rFont val="Tahoma"/>
            <family val="2"/>
          </rPr>
          <t xml:space="preserve">
Transferred into BIS on 18 July 2011 from DCLG</t>
        </r>
      </text>
    </comment>
    <comment ref="N28" authorId="3">
      <text>
        <r>
          <rPr>
            <sz val="9"/>
            <color indexed="81"/>
            <rFont val="Tahoma"/>
            <family val="2"/>
          </rPr>
          <t>Buying Solutions became the Government Procurement Service from Q2 2011 onwards [not officially noted in ONS commentary]</t>
        </r>
      </text>
    </comment>
    <comment ref="N29" authorId="0">
      <text>
        <r>
          <rPr>
            <b/>
            <sz val="9"/>
            <color indexed="81"/>
            <rFont val="Tahoma"/>
            <family val="2"/>
          </rPr>
          <t>stephenj:</t>
        </r>
        <r>
          <rPr>
            <sz val="9"/>
            <color indexed="81"/>
            <rFont val="Tahoma"/>
            <family val="2"/>
          </rPr>
          <t xml:space="preserve">
From 1 April 2011 the National School of Government will be reported within the Cabinet Office.</t>
        </r>
      </text>
    </comment>
    <comment ref="B31" authorId="0">
      <text>
        <r>
          <rPr>
            <sz val="9"/>
            <color indexed="81"/>
            <rFont val="Tahoma"/>
            <family val="2"/>
          </rPr>
          <t xml:space="preserve">Grouped as part of CO rather than separated Charity Commission
</t>
        </r>
      </text>
    </comment>
    <comment ref="N32" authorId="0">
      <text>
        <r>
          <rPr>
            <b/>
            <sz val="9"/>
            <color indexed="81"/>
            <rFont val="Tahoma"/>
            <family val="2"/>
          </rPr>
          <t>stephenj:</t>
        </r>
        <r>
          <rPr>
            <sz val="9"/>
            <color indexed="81"/>
            <rFont val="Tahoma"/>
            <family val="2"/>
          </rPr>
          <t xml:space="preserve">
From 1 April 2011 the National School of Government will be reported within the Cabinet Office.</t>
        </r>
      </text>
    </comment>
    <comment ref="N34" authorId="0">
      <text>
        <r>
          <rPr>
            <sz val="9"/>
            <color indexed="81"/>
            <rFont val="Tahoma"/>
            <family val="2"/>
          </rPr>
          <t xml:space="preserve">Buying Solutions became the Government Procurement Service from Q2 2011 onwards [not officially noted in ONS commentary]
</t>
        </r>
      </text>
    </comment>
    <comment ref="N37" authorId="0">
      <text>
        <r>
          <rPr>
            <b/>
            <sz val="9"/>
            <color indexed="81"/>
            <rFont val="Tahoma"/>
            <family val="2"/>
          </rPr>
          <t>stephenj:</t>
        </r>
        <r>
          <rPr>
            <sz val="9"/>
            <color indexed="81"/>
            <rFont val="Tahoma"/>
            <family val="2"/>
          </rPr>
          <t xml:space="preserve">
Transferred into BIS on 18 July 2011 from DCLG</t>
        </r>
      </text>
    </comment>
    <comment ref="I43" authorId="0">
      <text>
        <r>
          <rPr>
            <b/>
            <sz val="9"/>
            <color indexed="81"/>
            <rFont val="Tahoma"/>
            <family val="2"/>
          </rPr>
          <t>stephenj:</t>
        </r>
        <r>
          <rPr>
            <sz val="9"/>
            <color indexed="81"/>
            <rFont val="Tahoma"/>
            <family val="2"/>
          </rPr>
          <t xml:space="preserve">
Animal Health merged with the Veterinary Laboratories Agency on 1 April 2011 to form the Animal Health and Veterinary Laboratories Agency.</t>
        </r>
      </text>
    </comment>
    <comment ref="N43" authorId="0">
      <text>
        <r>
          <rPr>
            <b/>
            <sz val="9"/>
            <color indexed="81"/>
            <rFont val="Tahoma"/>
            <family val="2"/>
          </rPr>
          <t>stephenj:</t>
        </r>
        <r>
          <rPr>
            <sz val="9"/>
            <color indexed="81"/>
            <rFont val="Tahoma"/>
            <family val="2"/>
          </rPr>
          <t xml:space="preserve">
Animal Health merged with the Veterinary Laboratories Agency on 1 April 2011 to form the Animal Health and Veterinary Laboratories Agency.</t>
        </r>
      </text>
    </comment>
    <comment ref="N44" authorId="0">
      <text>
        <r>
          <rPr>
            <b/>
            <sz val="9"/>
            <color indexed="81"/>
            <rFont val="Tahoma"/>
            <family val="2"/>
          </rPr>
          <t>stephenj:</t>
        </r>
        <r>
          <rPr>
            <sz val="9"/>
            <color indexed="81"/>
            <rFont val="Tahoma"/>
            <family val="2"/>
          </rPr>
          <t xml:space="preserve">
Animal Health merged with the Veterinary Laboratories Agency on 1 April 2011 to form the Animal Health and Veterinary Laboratories Agency.</t>
        </r>
      </text>
    </comment>
    <comment ref="I52" authorId="0">
      <text>
        <r>
          <rPr>
            <b/>
            <sz val="9"/>
            <color indexed="81"/>
            <rFont val="Tahoma"/>
            <family val="2"/>
          </rPr>
          <t>stephenj:</t>
        </r>
        <r>
          <rPr>
            <sz val="9"/>
            <color indexed="81"/>
            <rFont val="Tahoma"/>
            <family val="2"/>
          </rPr>
          <t xml:space="preserve">
Animal Health merged with the Veterinary Laboratories Agency on 1 April 2011 to form the Animal Health and Veterinary Laboratories Agency.</t>
        </r>
      </text>
    </comment>
    <comment ref="N52" authorId="0">
      <text>
        <r>
          <rPr>
            <b/>
            <sz val="9"/>
            <color indexed="81"/>
            <rFont val="Tahoma"/>
            <family val="2"/>
          </rPr>
          <t>stephenj:</t>
        </r>
        <r>
          <rPr>
            <sz val="9"/>
            <color indexed="81"/>
            <rFont val="Tahoma"/>
            <family val="2"/>
          </rPr>
          <t xml:space="preserve">
Animal Health merged with the Veterinary Laboratories Agency on 1 April 2011 to form the Animal Health and Veterinary Laboratories Agency.</t>
        </r>
      </text>
    </comment>
    <comment ref="B55" authorId="0">
      <text>
        <r>
          <rPr>
            <sz val="9"/>
            <color indexed="81"/>
            <rFont val="Tahoma"/>
            <family val="2"/>
          </rPr>
          <t xml:space="preserve">Grouped as part of DfE rather than separated Ofqual
</t>
        </r>
      </text>
    </comment>
    <comment ref="B56" authorId="0">
      <text>
        <r>
          <rPr>
            <sz val="9"/>
            <color indexed="81"/>
            <rFont val="Tahoma"/>
            <family val="2"/>
          </rPr>
          <t xml:space="preserve">Grouped as part of DfE rather than separated Ofsted
</t>
        </r>
      </text>
    </comment>
    <comment ref="K57" authorId="3">
      <text>
        <r>
          <rPr>
            <sz val="9"/>
            <color indexed="81"/>
            <rFont val="Tahoma"/>
            <family val="2"/>
          </rPr>
          <t xml:space="preserve">The Standards and Testing Agency is a new executive agency of the Department for Education and commenced operating on 3 October 2011
</t>
        </r>
      </text>
    </comment>
    <comment ref="N57" authorId="3">
      <text>
        <r>
          <rPr>
            <sz val="9"/>
            <color indexed="81"/>
            <rFont val="Tahoma"/>
            <family val="2"/>
          </rPr>
          <t xml:space="preserve">The Standards and Testing Agency is a new executive agency of the Department for Education and commenced operating on 3 October 2011
</t>
        </r>
      </text>
    </comment>
    <comment ref="J77" authorId="0">
      <text>
        <r>
          <rPr>
            <b/>
            <sz val="9"/>
            <color indexed="81"/>
            <rFont val="Tahoma"/>
            <family val="2"/>
          </rPr>
          <t>stephenj:</t>
        </r>
        <r>
          <rPr>
            <sz val="9"/>
            <color indexed="81"/>
            <rFont val="Tahoma"/>
            <family val="2"/>
          </rPr>
          <t xml:space="preserve">
Not reported in Q3 2011 update</t>
        </r>
      </text>
    </comment>
    <comment ref="N77" authorId="0">
      <text>
        <r>
          <rPr>
            <b/>
            <sz val="9"/>
            <color indexed="81"/>
            <rFont val="Tahoma"/>
            <family val="2"/>
          </rPr>
          <t>stephenj:</t>
        </r>
        <r>
          <rPr>
            <sz val="9"/>
            <color indexed="81"/>
            <rFont val="Tahoma"/>
            <family val="2"/>
          </rPr>
          <t xml:space="preserve">
Not reported in Q3 2011 update</t>
        </r>
      </text>
    </comment>
    <comment ref="N79" authorId="3">
      <text>
        <r>
          <rPr>
            <sz val="9"/>
            <color indexed="81"/>
            <rFont val="Tahoma"/>
            <family val="2"/>
          </rPr>
          <t xml:space="preserve">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
</t>
        </r>
      </text>
    </comment>
    <comment ref="N81" authorId="3">
      <text>
        <r>
          <rPr>
            <sz val="9"/>
            <color indexed="81"/>
            <rFont val="Tahoma"/>
            <family val="2"/>
          </rPr>
          <t xml:space="preserve">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
</t>
        </r>
      </text>
    </comment>
    <comment ref="N82" authorId="3">
      <text>
        <r>
          <rPr>
            <sz val="9"/>
            <color indexed="81"/>
            <rFont val="Tahoma"/>
            <family val="2"/>
          </rPr>
          <t>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t>
        </r>
      </text>
    </comment>
    <comment ref="N83" authorId="3">
      <text>
        <r>
          <rPr>
            <sz val="9"/>
            <color indexed="81"/>
            <rFont val="Tahoma"/>
            <family val="2"/>
          </rPr>
          <t xml:space="preserve">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
</t>
        </r>
      </text>
    </comment>
    <comment ref="B87" authorId="0">
      <text>
        <r>
          <rPr>
            <sz val="9"/>
            <color indexed="81"/>
            <rFont val="Tahoma"/>
            <family val="2"/>
          </rPr>
          <t xml:space="preserve">Grouped as part of FCO rather than separated SIS
</t>
        </r>
      </text>
    </comment>
    <comment ref="N90" authorId="0">
      <text>
        <r>
          <rPr>
            <b/>
            <sz val="9"/>
            <color indexed="81"/>
            <rFont val="Tahoma"/>
            <family val="2"/>
          </rPr>
          <t>stephenj:</t>
        </r>
        <r>
          <rPr>
            <sz val="9"/>
            <color indexed="81"/>
            <rFont val="Tahoma"/>
            <family val="2"/>
          </rPr>
          <t xml:space="preserve">
Moved to being counted in the Home Office in Q2 2011</t>
        </r>
      </text>
    </comment>
    <comment ref="P90" authorId="0">
      <text>
        <r>
          <rPr>
            <b/>
            <sz val="9"/>
            <color indexed="81"/>
            <rFont val="Tahoma"/>
            <family val="2"/>
          </rPr>
          <t>stephenj:</t>
        </r>
        <r>
          <rPr>
            <sz val="9"/>
            <color indexed="81"/>
            <rFont val="Tahoma"/>
            <family val="2"/>
          </rPr>
          <t xml:space="preserve">
Moved to being counted in the Home Office in Q2 2011</t>
        </r>
      </text>
    </comment>
    <comment ref="R94" authorId="3">
      <text>
        <r>
          <rPr>
            <b/>
            <sz val="9"/>
            <color indexed="81"/>
            <rFont val="Tahoma"/>
            <family val="2"/>
          </rPr>
          <t>"*" added to make it easy to filter in</t>
        </r>
        <r>
          <rPr>
            <sz val="9"/>
            <color indexed="81"/>
            <rFont val="Tahoma"/>
            <family val="2"/>
          </rPr>
          <t xml:space="preserve">
</t>
        </r>
      </text>
    </comment>
    <comment ref="N96" authorId="0">
      <text>
        <r>
          <rPr>
            <b/>
            <sz val="9"/>
            <color indexed="81"/>
            <rFont val="Tahoma"/>
            <family val="2"/>
          </rPr>
          <t>stephenj:</t>
        </r>
        <r>
          <rPr>
            <sz val="9"/>
            <color indexed="81"/>
            <rFont val="Tahoma"/>
            <family val="2"/>
          </rPr>
          <t xml:space="preserve">
The Office for Budget Responsibility was formed in May 2010 and were reported within HM Treasury from quarter 3 2010. They are reported separately from Q2 2011.</t>
        </r>
      </text>
    </comment>
    <comment ref="B102" authorId="0">
      <text>
        <r>
          <rPr>
            <sz val="9"/>
            <color indexed="81"/>
            <rFont val="Tahoma"/>
            <family val="2"/>
          </rPr>
          <t>Marked as HMT rather than separated UK Stats Authority.</t>
        </r>
      </text>
    </comment>
    <comment ref="N105" authorId="1">
      <text>
        <r>
          <rPr>
            <b/>
            <sz val="9"/>
            <color indexed="81"/>
            <rFont val="Tahoma"/>
            <family val="2"/>
          </rPr>
          <t>Petr Bouchal:</t>
        </r>
        <r>
          <rPr>
            <sz val="9"/>
            <color indexed="81"/>
            <rFont val="Tahoma"/>
            <family val="2"/>
          </rPr>
          <t xml:space="preserve">
On 01/03/2012, UK Border Agency (UKBA) employees with a FTE of 7,466, moved from UKBA to Home Office HQ in an internal restructure.</t>
        </r>
      </text>
    </comment>
    <comment ref="N107" authorId="1">
      <text>
        <r>
          <rPr>
            <b/>
            <sz val="9"/>
            <color indexed="81"/>
            <rFont val="Tahoma"/>
            <family val="2"/>
          </rPr>
          <t>Petr Bouchal:</t>
        </r>
        <r>
          <rPr>
            <sz val="9"/>
            <color indexed="81"/>
            <rFont val="Tahoma"/>
            <family val="2"/>
          </rPr>
          <t xml:space="preserve">
On 01/03/2012, UK Border Agency (UKBA) employees with a FTE of 7,466, moved from UKBA to Home Office HQ in an internal restructure.</t>
        </r>
      </text>
    </comment>
    <comment ref="J108" authorId="0">
      <text>
        <r>
          <rPr>
            <b/>
            <sz val="9"/>
            <color indexed="81"/>
            <rFont val="Tahoma"/>
            <family val="2"/>
          </rPr>
          <t>stephenj:</t>
        </r>
        <r>
          <rPr>
            <sz val="9"/>
            <color indexed="81"/>
            <rFont val="Tahoma"/>
            <family val="2"/>
          </rPr>
          <t xml:space="preserve">
Moved from AGO to Home Office:
"National Fraud Authority are reported as an agency of Home Office from Q2 2011. The return is a manual one as the data will have not migrated fully until the end of December 2011."</t>
        </r>
      </text>
    </comment>
    <comment ref="N108" authorId="0">
      <text>
        <r>
          <rPr>
            <b/>
            <sz val="9"/>
            <color indexed="81"/>
            <rFont val="Tahoma"/>
            <family val="2"/>
          </rPr>
          <t>stephenj:</t>
        </r>
        <r>
          <rPr>
            <sz val="9"/>
            <color indexed="81"/>
            <rFont val="Tahoma"/>
            <family val="2"/>
          </rPr>
          <t xml:space="preserve">
</t>
        </r>
      </text>
    </comment>
    <comment ref="N111" authorId="0">
      <text>
        <r>
          <rPr>
            <b/>
            <sz val="9"/>
            <color indexed="81"/>
            <rFont val="Tahoma"/>
            <family val="2"/>
          </rPr>
          <t>stephenj:</t>
        </r>
        <r>
          <rPr>
            <sz val="9"/>
            <color indexed="81"/>
            <rFont val="Tahoma"/>
            <family val="2"/>
          </rPr>
          <t xml:space="preserve">
Transferred into BIS on 18 July 2011 from MoD</t>
        </r>
      </text>
    </comment>
    <comment ref="B112" authorId="0">
      <text>
        <r>
          <rPr>
            <b/>
            <sz val="9"/>
            <color indexed="81"/>
            <rFont val="Tahoma"/>
            <family val="2"/>
          </rPr>
          <t xml:space="preserve">Note:
</t>
        </r>
        <r>
          <rPr>
            <sz val="9"/>
            <color indexed="81"/>
            <rFont val="Tahoma"/>
            <family val="2"/>
          </rPr>
          <t xml:space="preserve">Marked as Non-Whitehall Civil Service as figures appear to include both Whitehall &amp; Non-Whitehalll elements
</t>
        </r>
      </text>
    </comment>
    <comment ref="N112" authorId="0">
      <text>
        <r>
          <rPr>
            <b/>
            <sz val="9"/>
            <color indexed="81"/>
            <rFont val="Tahoma"/>
            <family val="2"/>
          </rPr>
          <t>Note:</t>
        </r>
        <r>
          <rPr>
            <sz val="9"/>
            <color indexed="81"/>
            <rFont val="Tahoma"/>
            <family val="2"/>
          </rPr>
          <t xml:space="preserve">
Marked as Non-Whitehall Civil Service as figures appear to include both Whitehall &amp; Non-Whitehalll elements</t>
        </r>
      </text>
    </comment>
    <comment ref="I114" authorId="0">
      <text>
        <r>
          <rPr>
            <b/>
            <sz val="9"/>
            <color indexed="81"/>
            <rFont val="Tahoma"/>
            <family val="2"/>
          </rPr>
          <t>stephenj:</t>
        </r>
        <r>
          <rPr>
            <sz val="9"/>
            <color indexed="81"/>
            <rFont val="Tahoma"/>
            <family val="2"/>
          </rPr>
          <t xml:space="preserve">
From 1 April 2011 HMCS and Tribunals merged to form Her Majesty's Courts and Tribunals Service.</t>
        </r>
      </text>
    </comment>
    <comment ref="N114" authorId="0">
      <text>
        <r>
          <rPr>
            <b/>
            <sz val="9"/>
            <color indexed="81"/>
            <rFont val="Tahoma"/>
            <family val="2"/>
          </rPr>
          <t>stephenj:</t>
        </r>
        <r>
          <rPr>
            <sz val="9"/>
            <color indexed="81"/>
            <rFont val="Tahoma"/>
            <family val="2"/>
          </rPr>
          <t xml:space="preserve">
From 1 April 2011 HMCS and Tribunals merged to form Her Majesty's Courts and Tribunals Service.</t>
        </r>
      </text>
    </comment>
    <comment ref="I115" authorId="0">
      <text>
        <r>
          <rPr>
            <b/>
            <sz val="9"/>
            <color indexed="81"/>
            <rFont val="Tahoma"/>
            <family val="2"/>
          </rPr>
          <t>stephenj:</t>
        </r>
        <r>
          <rPr>
            <sz val="9"/>
            <color indexed="81"/>
            <rFont val="Tahoma"/>
            <family val="2"/>
          </rPr>
          <t xml:space="preserve">
From 1 April 2011 HMCS and Tribunals merged to form Her Majesty's Courts and Tribunals Service.</t>
        </r>
      </text>
    </comment>
    <comment ref="N115" authorId="0">
      <text>
        <r>
          <rPr>
            <b/>
            <sz val="9"/>
            <color indexed="81"/>
            <rFont val="Tahoma"/>
            <family val="2"/>
          </rPr>
          <t>stephenj:</t>
        </r>
        <r>
          <rPr>
            <sz val="9"/>
            <color indexed="81"/>
            <rFont val="Tahoma"/>
            <family val="2"/>
          </rPr>
          <t xml:space="preserve">
From 1 April 2011 HMCS and Tribunals merged to form Her Majesty's Courts and Tribunals Service.</t>
        </r>
      </text>
    </comment>
    <comment ref="N116" authorId="0">
      <text>
        <r>
          <rPr>
            <b/>
            <sz val="9"/>
            <color indexed="81"/>
            <rFont val="Tahoma"/>
            <family val="2"/>
          </rPr>
          <t>stephenj:</t>
        </r>
        <r>
          <rPr>
            <sz val="9"/>
            <color indexed="81"/>
            <rFont val="Tahoma"/>
            <family val="2"/>
          </rPr>
          <t xml:space="preserve">
Transferred into BIS on 18 July 2011 from MoJ</t>
        </r>
      </text>
    </comment>
    <comment ref="N122" authorId="0">
      <text>
        <r>
          <rPr>
            <b/>
            <sz val="9"/>
            <color indexed="81"/>
            <rFont val="Tahoma"/>
            <family val="2"/>
          </rPr>
          <t>stephenj:</t>
        </r>
        <r>
          <rPr>
            <sz val="9"/>
            <color indexed="81"/>
            <rFont val="Tahoma"/>
            <family val="2"/>
          </rPr>
          <t xml:space="preserve">
From 1 April 2011 HMCS and Tribunals merged to form Her Majesty's Courts and Tribunals Service.</t>
        </r>
      </text>
    </comment>
    <comment ref="I135" authorId="0">
      <text>
        <r>
          <rPr>
            <b/>
            <sz val="9"/>
            <color indexed="81"/>
            <rFont val="Tahoma"/>
            <family val="2"/>
          </rPr>
          <t>stephenj:</t>
        </r>
        <r>
          <rPr>
            <sz val="9"/>
            <color indexed="81"/>
            <rFont val="Tahoma"/>
            <family val="2"/>
          </rPr>
          <t xml:space="preserve">
From 1 April 2011, the General Register Office for Scotland merged with the National Archives of Scotland to become the National Records of Scotland (NRS).</t>
        </r>
      </text>
    </comment>
    <comment ref="N135" authorId="0">
      <text>
        <r>
          <rPr>
            <b/>
            <sz val="9"/>
            <color indexed="81"/>
            <rFont val="Tahoma"/>
            <family val="2"/>
          </rPr>
          <t>stephenj:</t>
        </r>
        <r>
          <rPr>
            <sz val="9"/>
            <color indexed="81"/>
            <rFont val="Tahoma"/>
            <family val="2"/>
          </rPr>
          <t xml:space="preserve">
From 1 April 2011, the General Register Office for Scotland merged with the National Archives of Scotland to become the National Records of Scotland (NRS).</t>
        </r>
      </text>
    </comment>
    <comment ref="N136" authorId="0">
      <text>
        <r>
          <rPr>
            <b/>
            <sz val="9"/>
            <color indexed="81"/>
            <rFont val="Tahoma"/>
            <family val="2"/>
          </rPr>
          <t>stephenj:</t>
        </r>
        <r>
          <rPr>
            <sz val="9"/>
            <color indexed="81"/>
            <rFont val="Tahoma"/>
            <family val="2"/>
          </rPr>
          <t xml:space="preserve">
From 1 April 2011, the General Register Office for Scotland merged with the National Archives of Scotland to become the National Records of Scotland (NRS).</t>
        </r>
      </text>
    </comment>
    <comment ref="N139" authorId="0">
      <text>
        <r>
          <rPr>
            <b/>
            <sz val="9"/>
            <color indexed="81"/>
            <rFont val="Tahoma"/>
            <family val="2"/>
          </rPr>
          <t>stephenj:</t>
        </r>
        <r>
          <rPr>
            <sz val="9"/>
            <color indexed="81"/>
            <rFont val="Tahoma"/>
            <family val="2"/>
          </rPr>
          <t xml:space="preserve">
From 1 April 2011, the General Register Office for Scotland merged with the National Archives of Scotland to become the National Records of Scotland (NRS).</t>
        </r>
      </text>
    </comment>
    <comment ref="N142" authorId="2">
      <text>
        <r>
          <rPr>
            <b/>
            <sz val="9"/>
            <color indexed="81"/>
            <rFont val="Tahoma"/>
            <family val="2"/>
          </rPr>
          <t>Justine:</t>
        </r>
        <r>
          <rPr>
            <sz val="9"/>
            <color indexed="81"/>
            <rFont val="Tahoma"/>
            <family val="2"/>
          </rPr>
          <t xml:space="preserve">
Note - classified as non-Whitehall depite being HQ/core of this department</t>
        </r>
      </text>
    </comment>
    <comment ref="N150" authorId="0">
      <text>
        <r>
          <rPr>
            <b/>
            <sz val="9"/>
            <color indexed="81"/>
            <rFont val="Tahoma"/>
            <family val="2"/>
          </rPr>
          <t>stephenj:</t>
        </r>
        <r>
          <rPr>
            <sz val="9"/>
            <color indexed="81"/>
            <rFont val="Tahoma"/>
            <family val="2"/>
          </rPr>
          <t xml:space="preserve">
HM Inspectorate of Education and Learning Teaching Scotland (LTS) merged to form Education Scotland on 1 July 2011.</t>
        </r>
      </text>
    </comment>
    <comment ref="N152" authorId="2">
      <text>
        <r>
          <rPr>
            <b/>
            <sz val="9"/>
            <color indexed="81"/>
            <rFont val="Tahoma"/>
            <family val="2"/>
          </rPr>
          <t>Justine:</t>
        </r>
        <r>
          <rPr>
            <sz val="9"/>
            <color indexed="81"/>
            <rFont val="Tahoma"/>
            <family val="2"/>
          </rPr>
          <t xml:space="preserve">
Note - classified as non-Whitehall depite being HQ/core of this department</t>
        </r>
      </text>
    </comment>
  </commentList>
</comments>
</file>

<file path=xl/comments2.xml><?xml version="1.0" encoding="utf-8"?>
<comments xmlns="http://schemas.openxmlformats.org/spreadsheetml/2006/main">
  <authors>
    <author>stephenj</author>
    <author>Justine Stephen</author>
    <author>Petr Bouchal</author>
    <author>Justine</author>
  </authors>
  <commentList>
    <comment ref="B48" authorId="0">
      <text>
        <r>
          <rPr>
            <b/>
            <sz val="9"/>
            <color indexed="81"/>
            <rFont val="Tahoma"/>
            <family val="2"/>
          </rPr>
          <t>stephenj:</t>
        </r>
        <r>
          <rPr>
            <sz val="9"/>
            <color indexed="81"/>
            <rFont val="Tahoma"/>
            <family val="2"/>
          </rPr>
          <t xml:space="preserve">
Moved from AGO to Home Office:
"National Fraud Authority are reported as an agency of Home Office from Q2 2011. The return is a manual one as the data will have not migrated fully until the end of December 2011."</t>
        </r>
      </text>
    </comment>
    <comment ref="B56" authorId="0">
      <text>
        <r>
          <rPr>
            <b/>
            <sz val="9"/>
            <color indexed="81"/>
            <rFont val="Tahoma"/>
            <family val="2"/>
          </rPr>
          <t>stephenj:</t>
        </r>
        <r>
          <rPr>
            <sz val="9"/>
            <color indexed="81"/>
            <rFont val="Tahoma"/>
            <family val="2"/>
          </rPr>
          <t xml:space="preserve">
The UK Space Agency was launched officially on 23 March 2010 and became an executive agency of BIS from 1 April 2011.</t>
        </r>
      </text>
    </comment>
    <comment ref="A58" authorId="0">
      <text>
        <r>
          <rPr>
            <sz val="9"/>
            <color indexed="81"/>
            <rFont val="Tahoma"/>
            <family val="2"/>
          </rPr>
          <t>Grouped as part of BIS rather than separated Exports Credits Guarantee Dept.</t>
        </r>
      </text>
    </comment>
    <comment ref="B63" authorId="1">
      <text>
        <r>
          <rPr>
            <sz val="9"/>
            <color indexed="81"/>
            <rFont val="Tahoma"/>
            <family val="2"/>
          </rPr>
          <t xml:space="preserve">The Postal Services Commission was abolished on 1 October 2011.
</t>
        </r>
      </text>
    </comment>
    <comment ref="B66" authorId="0">
      <text>
        <r>
          <rPr>
            <b/>
            <sz val="9"/>
            <color indexed="81"/>
            <rFont val="Tahoma"/>
            <family val="2"/>
          </rPr>
          <t>stephenj:</t>
        </r>
        <r>
          <rPr>
            <sz val="9"/>
            <color indexed="81"/>
            <rFont val="Tahoma"/>
            <family val="2"/>
          </rPr>
          <t xml:space="preserve">
Transferred into BIS on 18 July 2011 from MoJ</t>
        </r>
      </text>
    </comment>
    <comment ref="B67" authorId="0">
      <text>
        <r>
          <rPr>
            <b/>
            <sz val="9"/>
            <color indexed="81"/>
            <rFont val="Tahoma"/>
            <family val="2"/>
          </rPr>
          <t>stephenj:</t>
        </r>
        <r>
          <rPr>
            <sz val="9"/>
            <color indexed="81"/>
            <rFont val="Tahoma"/>
            <family val="2"/>
          </rPr>
          <t xml:space="preserve">
Transferred into BIS on 18 July 2011 from MoD</t>
        </r>
      </text>
    </comment>
    <comment ref="B68" authorId="0">
      <text>
        <r>
          <rPr>
            <b/>
            <sz val="9"/>
            <color indexed="81"/>
            <rFont val="Tahoma"/>
            <family val="2"/>
          </rPr>
          <t>stephenj:</t>
        </r>
        <r>
          <rPr>
            <sz val="9"/>
            <color indexed="81"/>
            <rFont val="Tahoma"/>
            <family val="2"/>
          </rPr>
          <t xml:space="preserve">
Transferred into BIS on 18 July 2011 from DCLG</t>
        </r>
      </text>
    </comment>
    <comment ref="B69" authorId="1">
      <text>
        <r>
          <rPr>
            <sz val="9"/>
            <color indexed="81"/>
            <rFont val="Tahoma"/>
            <family val="2"/>
          </rPr>
          <t>Buying Solutions became the Government Procurement Service from Q2 2011 onwards [not officially noted in ONS commentary]</t>
        </r>
      </text>
    </comment>
    <comment ref="B70" authorId="0">
      <text>
        <r>
          <rPr>
            <b/>
            <sz val="9"/>
            <color indexed="81"/>
            <rFont val="Tahoma"/>
            <family val="2"/>
          </rPr>
          <t>stephenj:</t>
        </r>
        <r>
          <rPr>
            <sz val="9"/>
            <color indexed="81"/>
            <rFont val="Tahoma"/>
            <family val="2"/>
          </rPr>
          <t xml:space="preserve">
From 1 April 2011 the National School of Government will be reported within the Cabinet Office.</t>
        </r>
      </text>
    </comment>
    <comment ref="A72" authorId="0">
      <text>
        <r>
          <rPr>
            <sz val="9"/>
            <color indexed="81"/>
            <rFont val="Tahoma"/>
            <family val="2"/>
          </rPr>
          <t xml:space="preserve">Grouped as part of CO rather than separated Charity Commission
</t>
        </r>
      </text>
    </comment>
    <comment ref="B73" authorId="0">
      <text>
        <r>
          <rPr>
            <b/>
            <sz val="9"/>
            <color indexed="81"/>
            <rFont val="Tahoma"/>
            <family val="2"/>
          </rPr>
          <t>stephenj:</t>
        </r>
        <r>
          <rPr>
            <sz val="9"/>
            <color indexed="81"/>
            <rFont val="Tahoma"/>
            <family val="2"/>
          </rPr>
          <t xml:space="preserve">
From 1 April 2011 the National School of Government will be reported within the Cabinet Office.</t>
        </r>
      </text>
    </comment>
    <comment ref="B75" authorId="0">
      <text>
        <r>
          <rPr>
            <sz val="9"/>
            <color indexed="81"/>
            <rFont val="Tahoma"/>
            <family val="2"/>
          </rPr>
          <t xml:space="preserve">Buying Solutions became the Government Procurement Service from Q2 2011 onwards [not officially noted in ONS commentary]
</t>
        </r>
      </text>
    </comment>
    <comment ref="B78" authorId="0">
      <text>
        <r>
          <rPr>
            <b/>
            <sz val="9"/>
            <color indexed="81"/>
            <rFont val="Tahoma"/>
            <family val="2"/>
          </rPr>
          <t>stephenj:</t>
        </r>
        <r>
          <rPr>
            <sz val="9"/>
            <color indexed="81"/>
            <rFont val="Tahoma"/>
            <family val="2"/>
          </rPr>
          <t xml:space="preserve">
Transferred into BIS on 18 July 2011 from DCLG</t>
        </r>
      </text>
    </comment>
    <comment ref="B84" authorId="0">
      <text>
        <r>
          <rPr>
            <b/>
            <sz val="9"/>
            <color indexed="81"/>
            <rFont val="Tahoma"/>
            <family val="2"/>
          </rPr>
          <t>stephenj:</t>
        </r>
        <r>
          <rPr>
            <sz val="9"/>
            <color indexed="81"/>
            <rFont val="Tahoma"/>
            <family val="2"/>
          </rPr>
          <t xml:space="preserve">
Animal Health merged with the Veterinary Laboratories Agency on 1 April 2011 to form the Animal Health and Veterinary Laboratories Agency.</t>
        </r>
      </text>
    </comment>
    <comment ref="B85" authorId="0">
      <text>
        <r>
          <rPr>
            <b/>
            <sz val="9"/>
            <color indexed="81"/>
            <rFont val="Tahoma"/>
            <family val="2"/>
          </rPr>
          <t>stephenj:</t>
        </r>
        <r>
          <rPr>
            <sz val="9"/>
            <color indexed="81"/>
            <rFont val="Tahoma"/>
            <family val="2"/>
          </rPr>
          <t xml:space="preserve">
Animal Health merged with the Veterinary Laboratories Agency on 1 April 2011 to form the Animal Health and Veterinary Laboratories Agency.</t>
        </r>
      </text>
    </comment>
    <comment ref="B93" authorId="0">
      <text>
        <r>
          <rPr>
            <b/>
            <sz val="9"/>
            <color indexed="81"/>
            <rFont val="Tahoma"/>
            <family val="2"/>
          </rPr>
          <t>stephenj:</t>
        </r>
        <r>
          <rPr>
            <sz val="9"/>
            <color indexed="81"/>
            <rFont val="Tahoma"/>
            <family val="2"/>
          </rPr>
          <t xml:space="preserve">
Animal Health merged with the Veterinary Laboratories Agency on 1 April 2011 to form the Animal Health and Veterinary Laboratories Agency.</t>
        </r>
      </text>
    </comment>
    <comment ref="A96" authorId="0">
      <text>
        <r>
          <rPr>
            <sz val="9"/>
            <color indexed="81"/>
            <rFont val="Tahoma"/>
            <family val="2"/>
          </rPr>
          <t xml:space="preserve">Grouped as part of DfE rather than separated Ofqual
</t>
        </r>
      </text>
    </comment>
    <comment ref="A97" authorId="0">
      <text>
        <r>
          <rPr>
            <sz val="9"/>
            <color indexed="81"/>
            <rFont val="Tahoma"/>
            <family val="2"/>
          </rPr>
          <t xml:space="preserve">Grouped as part of DfE rather than separated Ofsted
</t>
        </r>
      </text>
    </comment>
    <comment ref="B98" authorId="1">
      <text>
        <r>
          <rPr>
            <sz val="9"/>
            <color indexed="81"/>
            <rFont val="Tahoma"/>
            <family val="2"/>
          </rPr>
          <t xml:space="preserve">The Standards and Testing Agency is a new executive agency of the Department for Education and commenced operating on 3 October 2011
</t>
        </r>
      </text>
    </comment>
    <comment ref="B117" authorId="0">
      <text>
        <r>
          <rPr>
            <b/>
            <sz val="9"/>
            <color indexed="81"/>
            <rFont val="Tahoma"/>
            <family val="2"/>
          </rPr>
          <t>stephenj:</t>
        </r>
        <r>
          <rPr>
            <sz val="9"/>
            <color indexed="81"/>
            <rFont val="Tahoma"/>
            <family val="2"/>
          </rPr>
          <t xml:space="preserve">
Not reported in Q3 2011 update</t>
        </r>
      </text>
    </comment>
    <comment ref="B118" authorId="1">
      <text>
        <r>
          <rPr>
            <sz val="9"/>
            <color indexed="81"/>
            <rFont val="Tahoma"/>
            <family val="2"/>
          </rPr>
          <t xml:space="preserve">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
</t>
        </r>
      </text>
    </comment>
    <comment ref="B121" authorId="1">
      <text>
        <r>
          <rPr>
            <sz val="9"/>
            <color indexed="81"/>
            <rFont val="Tahoma"/>
            <family val="2"/>
          </rPr>
          <t xml:space="preserve">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
</t>
        </r>
      </text>
    </comment>
    <comment ref="B122" authorId="1">
      <text>
        <r>
          <rPr>
            <sz val="9"/>
            <color indexed="81"/>
            <rFont val="Tahoma"/>
            <family val="2"/>
          </rPr>
          <t>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t>
        </r>
      </text>
    </comment>
    <comment ref="B123" authorId="1">
      <text>
        <r>
          <rPr>
            <sz val="9"/>
            <color indexed="81"/>
            <rFont val="Tahoma"/>
            <family val="2"/>
          </rPr>
          <t xml:space="preserve">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
</t>
        </r>
      </text>
    </comment>
    <comment ref="A127" authorId="0">
      <text>
        <r>
          <rPr>
            <sz val="9"/>
            <color indexed="81"/>
            <rFont val="Tahoma"/>
            <family val="2"/>
          </rPr>
          <t xml:space="preserve">Grouped as part of FCO rather than separated SIS
</t>
        </r>
      </text>
    </comment>
    <comment ref="B129" authorId="0">
      <text>
        <r>
          <rPr>
            <b/>
            <sz val="9"/>
            <color indexed="81"/>
            <rFont val="Tahoma"/>
            <family val="2"/>
          </rPr>
          <t>stephenj:</t>
        </r>
        <r>
          <rPr>
            <sz val="9"/>
            <color indexed="81"/>
            <rFont val="Tahoma"/>
            <family val="2"/>
          </rPr>
          <t xml:space="preserve">
Moved to being counted in the Home Office in Q2 2011</t>
        </r>
      </text>
    </comment>
    <comment ref="B135" authorId="0">
      <text>
        <r>
          <rPr>
            <b/>
            <sz val="9"/>
            <color indexed="81"/>
            <rFont val="Tahoma"/>
            <family val="2"/>
          </rPr>
          <t>stephenj:</t>
        </r>
        <r>
          <rPr>
            <sz val="9"/>
            <color indexed="81"/>
            <rFont val="Tahoma"/>
            <family val="2"/>
          </rPr>
          <t xml:space="preserve">
The Office for Budget Responsibility was formed in May 2010 and were reported within HM Treasury from quarter 3 2010. They are reported separately from Q2 2011.</t>
        </r>
      </text>
    </comment>
    <comment ref="A141" authorId="0">
      <text>
        <r>
          <rPr>
            <sz val="9"/>
            <color indexed="81"/>
            <rFont val="Tahoma"/>
            <family val="2"/>
          </rPr>
          <t>Marked as HMT rather than separated UK Stats Authority.</t>
        </r>
      </text>
    </comment>
    <comment ref="A142" authorId="0">
      <text>
        <r>
          <rPr>
            <sz val="9"/>
            <color indexed="81"/>
            <rFont val="Tahoma"/>
            <family val="2"/>
          </rPr>
          <t>Grouped as HMT rather than separated HMRC.
 This was also included in previous WHM HMT figures as an agency</t>
        </r>
      </text>
    </comment>
    <comment ref="B144" authorId="2">
      <text>
        <r>
          <rPr>
            <b/>
            <sz val="9"/>
            <color indexed="81"/>
            <rFont val="Tahoma"/>
            <family val="2"/>
          </rPr>
          <t>Petr Bouchal:</t>
        </r>
        <r>
          <rPr>
            <sz val="9"/>
            <color indexed="81"/>
            <rFont val="Tahoma"/>
            <family val="2"/>
          </rPr>
          <t xml:space="preserve">
On 01/03/2012, UK Border Agency (UKBA) employees with a FTE of 7,466, moved from UKBA to Home Office HQ in an internal restructure.</t>
        </r>
      </text>
    </comment>
    <comment ref="B146" authorId="2">
      <text>
        <r>
          <rPr>
            <b/>
            <sz val="9"/>
            <color indexed="81"/>
            <rFont val="Tahoma"/>
            <family val="2"/>
          </rPr>
          <t>Petr Bouchal:</t>
        </r>
        <r>
          <rPr>
            <sz val="9"/>
            <color indexed="81"/>
            <rFont val="Tahoma"/>
            <family val="2"/>
          </rPr>
          <t xml:space="preserve">
On 01/03/2012, UK Border Agency (UKBA) employees with a FTE of 7,466, moved from UKBA to Home Office HQ in an internal restructure.</t>
        </r>
      </text>
    </comment>
    <comment ref="B147" authorId="0">
      <text>
        <r>
          <rPr>
            <b/>
            <sz val="9"/>
            <color indexed="81"/>
            <rFont val="Tahoma"/>
            <family val="2"/>
          </rPr>
          <t>stephenj:</t>
        </r>
        <r>
          <rPr>
            <sz val="9"/>
            <color indexed="81"/>
            <rFont val="Tahoma"/>
            <family val="2"/>
          </rPr>
          <t xml:space="preserve">
</t>
        </r>
      </text>
    </comment>
    <comment ref="B150" authorId="0">
      <text>
        <r>
          <rPr>
            <b/>
            <sz val="9"/>
            <color indexed="81"/>
            <rFont val="Tahoma"/>
            <family val="2"/>
          </rPr>
          <t>stephenj:</t>
        </r>
        <r>
          <rPr>
            <sz val="9"/>
            <color indexed="81"/>
            <rFont val="Tahoma"/>
            <family val="2"/>
          </rPr>
          <t xml:space="preserve">
Transferred into BIS on 18 July 2011 from MoD</t>
        </r>
      </text>
    </comment>
    <comment ref="A151" authorId="0">
      <text>
        <r>
          <rPr>
            <b/>
            <sz val="9"/>
            <color indexed="81"/>
            <rFont val="Tahoma"/>
            <family val="2"/>
          </rPr>
          <t xml:space="preserve">Note:
</t>
        </r>
        <r>
          <rPr>
            <sz val="9"/>
            <color indexed="81"/>
            <rFont val="Tahoma"/>
            <family val="2"/>
          </rPr>
          <t xml:space="preserve">Marked as Non-Whitehall Civil Service as figures appear to include both Whitehall &amp; Non-Whitehalll elements
</t>
        </r>
      </text>
    </comment>
    <comment ref="B151" authorId="0">
      <text>
        <r>
          <rPr>
            <b/>
            <sz val="9"/>
            <color indexed="81"/>
            <rFont val="Tahoma"/>
            <family val="2"/>
          </rPr>
          <t>Note:</t>
        </r>
        <r>
          <rPr>
            <sz val="9"/>
            <color indexed="81"/>
            <rFont val="Tahoma"/>
            <family val="2"/>
          </rPr>
          <t xml:space="preserve">
Marked as Non-Whitehall Civil Service as figures appear to include both Whitehall &amp; Non-Whitehalll elements</t>
        </r>
      </text>
    </comment>
    <comment ref="B153" authorId="0">
      <text>
        <r>
          <rPr>
            <b/>
            <sz val="9"/>
            <color indexed="81"/>
            <rFont val="Tahoma"/>
            <family val="2"/>
          </rPr>
          <t>stephenj:</t>
        </r>
        <r>
          <rPr>
            <sz val="9"/>
            <color indexed="81"/>
            <rFont val="Tahoma"/>
            <family val="2"/>
          </rPr>
          <t xml:space="preserve">
From 1 April 2011 HMCS and Tribunals merged to form Her Majesty's Courts and Tribunals Service.</t>
        </r>
      </text>
    </comment>
    <comment ref="B154" authorId="0">
      <text>
        <r>
          <rPr>
            <b/>
            <sz val="9"/>
            <color indexed="81"/>
            <rFont val="Tahoma"/>
            <family val="2"/>
          </rPr>
          <t>stephenj:</t>
        </r>
        <r>
          <rPr>
            <sz val="9"/>
            <color indexed="81"/>
            <rFont val="Tahoma"/>
            <family val="2"/>
          </rPr>
          <t xml:space="preserve">
From 1 April 2011 HMCS and Tribunals merged to form Her Majesty's Courts and Tribunals Service.</t>
        </r>
      </text>
    </comment>
    <comment ref="B155" authorId="0">
      <text>
        <r>
          <rPr>
            <b/>
            <sz val="9"/>
            <color indexed="81"/>
            <rFont val="Tahoma"/>
            <family val="2"/>
          </rPr>
          <t>stephenj:</t>
        </r>
        <r>
          <rPr>
            <sz val="9"/>
            <color indexed="81"/>
            <rFont val="Tahoma"/>
            <family val="2"/>
          </rPr>
          <t xml:space="preserve">
Transferred into BIS on 18 July 2011 from MoJ</t>
        </r>
      </text>
    </comment>
    <comment ref="B161" authorId="0">
      <text>
        <r>
          <rPr>
            <b/>
            <sz val="9"/>
            <color indexed="81"/>
            <rFont val="Tahoma"/>
            <family val="2"/>
          </rPr>
          <t>stephenj:</t>
        </r>
        <r>
          <rPr>
            <sz val="9"/>
            <color indexed="81"/>
            <rFont val="Tahoma"/>
            <family val="2"/>
          </rPr>
          <t xml:space="preserve">
From 1 April 2011 HMCS and Tribunals merged to form Her Majesty's Courts and Tribunals Service.</t>
        </r>
      </text>
    </comment>
    <comment ref="B173" authorId="0">
      <text>
        <r>
          <rPr>
            <b/>
            <sz val="9"/>
            <color indexed="81"/>
            <rFont val="Tahoma"/>
            <family val="2"/>
          </rPr>
          <t>stephenj:</t>
        </r>
        <r>
          <rPr>
            <sz val="9"/>
            <color indexed="81"/>
            <rFont val="Tahoma"/>
            <family val="2"/>
          </rPr>
          <t xml:space="preserve">
From 1 April 2011, the General Register Office for Scotland merged with the National Archives of Scotland to become the National Records of Scotland (NRS).</t>
        </r>
      </text>
    </comment>
    <comment ref="B174" authorId="0">
      <text>
        <r>
          <rPr>
            <b/>
            <sz val="9"/>
            <color indexed="81"/>
            <rFont val="Tahoma"/>
            <family val="2"/>
          </rPr>
          <t>stephenj:</t>
        </r>
        <r>
          <rPr>
            <sz val="9"/>
            <color indexed="81"/>
            <rFont val="Tahoma"/>
            <family val="2"/>
          </rPr>
          <t xml:space="preserve">
From 1 April 2011, the General Register Office for Scotland merged with the National Archives of Scotland to become the National Records of Scotland (NRS).</t>
        </r>
      </text>
    </comment>
    <comment ref="B177" authorId="0">
      <text>
        <r>
          <rPr>
            <b/>
            <sz val="9"/>
            <color indexed="81"/>
            <rFont val="Tahoma"/>
            <family val="2"/>
          </rPr>
          <t>stephenj:</t>
        </r>
        <r>
          <rPr>
            <sz val="9"/>
            <color indexed="81"/>
            <rFont val="Tahoma"/>
            <family val="2"/>
          </rPr>
          <t xml:space="preserve">
From 1 April 2011, the General Register Office for Scotland merged with the National Archives of Scotland to become the National Records of Scotland (NRS).</t>
        </r>
      </text>
    </comment>
    <comment ref="B180" authorId="3">
      <text>
        <r>
          <rPr>
            <b/>
            <sz val="9"/>
            <color indexed="81"/>
            <rFont val="Tahoma"/>
            <family val="2"/>
          </rPr>
          <t>Justine:</t>
        </r>
        <r>
          <rPr>
            <sz val="9"/>
            <color indexed="81"/>
            <rFont val="Tahoma"/>
            <family val="2"/>
          </rPr>
          <t xml:space="preserve">
Note - classified as non-Whitehall depite being HQ/core of this department</t>
        </r>
      </text>
    </comment>
    <comment ref="B188" authorId="0">
      <text>
        <r>
          <rPr>
            <b/>
            <sz val="9"/>
            <color indexed="81"/>
            <rFont val="Tahoma"/>
            <family val="2"/>
          </rPr>
          <t>stephenj:</t>
        </r>
        <r>
          <rPr>
            <sz val="9"/>
            <color indexed="81"/>
            <rFont val="Tahoma"/>
            <family val="2"/>
          </rPr>
          <t xml:space="preserve">
HM Inspectorate of Education and Learning Teaching Scotland (LTS) merged to form Education Scotland on 1 July 2011.</t>
        </r>
      </text>
    </comment>
    <comment ref="B190" authorId="3">
      <text>
        <r>
          <rPr>
            <b/>
            <sz val="9"/>
            <color indexed="81"/>
            <rFont val="Tahoma"/>
            <family val="2"/>
          </rPr>
          <t>Justine:</t>
        </r>
        <r>
          <rPr>
            <sz val="9"/>
            <color indexed="81"/>
            <rFont val="Tahoma"/>
            <family val="2"/>
          </rPr>
          <t xml:space="preserve">
Note - classified as non-Whitehall depite being HQ/core of this department</t>
        </r>
      </text>
    </comment>
  </commentList>
</comments>
</file>

<file path=xl/comments3.xml><?xml version="1.0" encoding="utf-8"?>
<comments xmlns="http://schemas.openxmlformats.org/spreadsheetml/2006/main">
  <authors>
    <author>stephenj</author>
  </authors>
  <commentList>
    <comment ref="D113" authorId="0">
      <text>
        <r>
          <rPr>
            <sz val="9"/>
            <color indexed="81"/>
            <rFont val="Tahoma"/>
            <family val="2"/>
          </rPr>
          <t xml:space="preserve">Note duplicate entries under BIS
</t>
        </r>
      </text>
    </comment>
    <comment ref="F113" authorId="0">
      <text>
        <r>
          <rPr>
            <sz val="9"/>
            <color indexed="81"/>
            <rFont val="Tahoma"/>
            <family val="2"/>
          </rPr>
          <t>Vlookup overwritten - duplicate entry with BIS</t>
        </r>
      </text>
    </comment>
    <comment ref="H113" authorId="0">
      <text>
        <r>
          <rPr>
            <sz val="9"/>
            <color indexed="81"/>
            <rFont val="Tahoma"/>
            <family val="2"/>
          </rPr>
          <t>Vlookup overwritten - duplicate entry with BIS</t>
        </r>
      </text>
    </comment>
    <comment ref="J113" authorId="0">
      <text>
        <r>
          <rPr>
            <sz val="9"/>
            <color indexed="81"/>
            <rFont val="Tahoma"/>
            <family val="2"/>
          </rPr>
          <t>Vlookup overwritten - duplicate entry with BIS</t>
        </r>
      </text>
    </comment>
    <comment ref="L113" authorId="0">
      <text>
        <r>
          <rPr>
            <sz val="9"/>
            <color indexed="81"/>
            <rFont val="Tahoma"/>
            <family val="2"/>
          </rPr>
          <t>Vlookup overwritten - duplicate entry with BIS</t>
        </r>
      </text>
    </comment>
    <comment ref="D114" authorId="0">
      <text>
        <r>
          <rPr>
            <sz val="9"/>
            <color indexed="81"/>
            <rFont val="Tahoma"/>
            <family val="2"/>
          </rPr>
          <t xml:space="preserve">Note duplicate entries under BIS
</t>
        </r>
      </text>
    </comment>
    <comment ref="F114" authorId="0">
      <text>
        <r>
          <rPr>
            <sz val="9"/>
            <color indexed="81"/>
            <rFont val="Tahoma"/>
            <family val="2"/>
          </rPr>
          <t xml:space="preserve">Vlookup overwritten - duplicate entry with BIS
</t>
        </r>
      </text>
    </comment>
    <comment ref="H114" authorId="0">
      <text>
        <r>
          <rPr>
            <sz val="9"/>
            <color indexed="81"/>
            <rFont val="Tahoma"/>
            <family val="2"/>
          </rPr>
          <t>Vlookup overwritten - duplicate entry with BIS</t>
        </r>
      </text>
    </comment>
    <comment ref="J114" authorId="0">
      <text>
        <r>
          <rPr>
            <sz val="9"/>
            <color indexed="81"/>
            <rFont val="Tahoma"/>
            <family val="2"/>
          </rPr>
          <t xml:space="preserve">Vlookup overwritten - duplicate entry with BIS
</t>
        </r>
      </text>
    </comment>
    <comment ref="L114" authorId="0">
      <text>
        <r>
          <rPr>
            <sz val="9"/>
            <color indexed="81"/>
            <rFont val="Tahoma"/>
            <family val="2"/>
          </rPr>
          <t>Vlookup overwritten - duplicate entry with BIS</t>
        </r>
      </text>
    </comment>
  </commentList>
</comments>
</file>

<file path=xl/sharedStrings.xml><?xml version="1.0" encoding="utf-8"?>
<sst xmlns="http://schemas.openxmlformats.org/spreadsheetml/2006/main" count="14373" uniqueCount="995">
  <si>
    <t>Headcount</t>
  </si>
  <si>
    <t>Full Time Equivalent</t>
  </si>
  <si>
    <t>Crown Prosecution Service</t>
  </si>
  <si>
    <t>Crown Prosecution Service Inspectorate</t>
  </si>
  <si>
    <t>Attorney General's Office</t>
  </si>
  <si>
    <t>National Fraud Authority</t>
  </si>
  <si>
    <t>Serious Fraud Office</t>
  </si>
  <si>
    <t>Treasury Solicitor</t>
  </si>
  <si>
    <t>..</t>
  </si>
  <si>
    <t>Advisory Conciliation and Arbitration Service</t>
  </si>
  <si>
    <t xml:space="preserve">Companies House </t>
  </si>
  <si>
    <t>Insolvency Service</t>
  </si>
  <si>
    <t>Office of Fair Trading</t>
  </si>
  <si>
    <t>Office of Gas and Electricity Market</t>
  </si>
  <si>
    <t>Postal Services Commission</t>
  </si>
  <si>
    <t>National Measurement Office</t>
  </si>
  <si>
    <t>UK Intellectual Property Office</t>
  </si>
  <si>
    <t xml:space="preserve">Cabinet Office </t>
  </si>
  <si>
    <t>Other Cabinet Office agencies</t>
  </si>
  <si>
    <t>Central Office of Information</t>
  </si>
  <si>
    <t>National School of Government</t>
  </si>
  <si>
    <t>Office of the Parliamentary Counsel</t>
  </si>
  <si>
    <t>HM Treasury</t>
  </si>
  <si>
    <t>HM Revenue and Customs</t>
  </si>
  <si>
    <t>Valuation Office</t>
  </si>
  <si>
    <t>Chancellor's other departments</t>
  </si>
  <si>
    <t>Debt Management Office</t>
  </si>
  <si>
    <t>Government Actuary's Department</t>
  </si>
  <si>
    <t>National Savings and Investments</t>
  </si>
  <si>
    <t>Office of Government Commerce</t>
  </si>
  <si>
    <t>OGC Buying Solutions</t>
  </si>
  <si>
    <t>Charity Commission</t>
  </si>
  <si>
    <t xml:space="preserve">Charity Commission </t>
  </si>
  <si>
    <t>Children, Schools and Families</t>
  </si>
  <si>
    <t>Government Equalities Office</t>
  </si>
  <si>
    <t>Communities and Local Government</t>
  </si>
  <si>
    <t>Fire Service College</t>
  </si>
  <si>
    <t xml:space="preserve">Ordnance Survey </t>
  </si>
  <si>
    <t>Planning Inspectorate</t>
  </si>
  <si>
    <t>Queen Elizabeth II Conference Centre</t>
  </si>
  <si>
    <t>Culture, Media and Sport</t>
  </si>
  <si>
    <r>
      <t xml:space="preserve">Department for Culture Media and Sport </t>
    </r>
    <r>
      <rPr>
        <vertAlign val="superscript"/>
        <sz val="10"/>
        <rFont val="Arial"/>
        <family val="2"/>
      </rPr>
      <t>3</t>
    </r>
  </si>
  <si>
    <t>Royal Parks</t>
  </si>
  <si>
    <t>Defence</t>
  </si>
  <si>
    <t xml:space="preserve">Ministry of Defence </t>
  </si>
  <si>
    <t>Defence Science and Technology Laboratory</t>
  </si>
  <si>
    <t>UK Hydrographic Office</t>
  </si>
  <si>
    <t>Energy and Climate Change</t>
  </si>
  <si>
    <t>Department for Energy and Climate Change</t>
  </si>
  <si>
    <t>Environment, Food and Rural Affairs</t>
  </si>
  <si>
    <t>Centre for Environment Fisheries and Aquaculture Science</t>
  </si>
  <si>
    <t>Food and Environment Research Agency</t>
  </si>
  <si>
    <t>Rural Payments Agency</t>
  </si>
  <si>
    <t>Animal Health</t>
  </si>
  <si>
    <t>Veterinary Laboratories Agency</t>
  </si>
  <si>
    <t xml:space="preserve">Veterinary Medicines Directorate </t>
  </si>
  <si>
    <t>Export Credits Guarantee Department</t>
  </si>
  <si>
    <t>Export Credit Guarantee Department</t>
  </si>
  <si>
    <t>Foreign and Commonwealth Office</t>
  </si>
  <si>
    <t>Foreign and Commonwealth Office (excl agencies)</t>
  </si>
  <si>
    <t>Wilton Park Executive Agency</t>
  </si>
  <si>
    <t>Health</t>
  </si>
  <si>
    <t>Department of Health (excl agencies)</t>
  </si>
  <si>
    <t>Food Standards Agency</t>
  </si>
  <si>
    <t>Meat Hygiene Service</t>
  </si>
  <si>
    <t>Medical and Healthcare Products Regulatory Agency</t>
  </si>
  <si>
    <t>National Healthcare Purchasing and Supplies</t>
  </si>
  <si>
    <t>Home Office</t>
  </si>
  <si>
    <t>UK Border Agency</t>
  </si>
  <si>
    <t>Criminal Records Bureau</t>
  </si>
  <si>
    <t>Identity and Passport Service</t>
  </si>
  <si>
    <t>Justice</t>
  </si>
  <si>
    <t>HM Courts Service</t>
  </si>
  <si>
    <t>Land Registry</t>
  </si>
  <si>
    <t>National Archives</t>
  </si>
  <si>
    <t>Tribunals Service</t>
  </si>
  <si>
    <t>Scotland Office</t>
  </si>
  <si>
    <t>Wales Office</t>
  </si>
  <si>
    <t>National Offender Management Service</t>
  </si>
  <si>
    <t>UK Supreme Court</t>
  </si>
  <si>
    <t xml:space="preserve">International Development </t>
  </si>
  <si>
    <t>Department for International Development</t>
  </si>
  <si>
    <t>Northern Ireland Office</t>
  </si>
  <si>
    <t>Security and Intelligence Services</t>
  </si>
  <si>
    <t>Transport</t>
  </si>
  <si>
    <t>Driver and Vehicle Licensing Agency</t>
  </si>
  <si>
    <t>Driving Standards Agency</t>
  </si>
  <si>
    <t>Government Car and Despatch Agency</t>
  </si>
  <si>
    <t>Highways Agency</t>
  </si>
  <si>
    <t>Maritime and Coastguard Agency</t>
  </si>
  <si>
    <t>Office of Rail Regulation</t>
  </si>
  <si>
    <t>Vehicle Certification Agency</t>
  </si>
  <si>
    <t>Vehicle and Operator Services Agency</t>
  </si>
  <si>
    <t>DWP Corporate and Shared Services</t>
  </si>
  <si>
    <t>Jobcentre Plus</t>
  </si>
  <si>
    <t>The Health and Safety Executive</t>
  </si>
  <si>
    <t>Crown Office and Procurator Fiscal Service</t>
  </si>
  <si>
    <t>HM Inspectorate of Education</t>
  </si>
  <si>
    <t>Historic Scotland</t>
  </si>
  <si>
    <t>National Archive for Scotland</t>
  </si>
  <si>
    <t>Office of Accountant in Bankruptcy</t>
  </si>
  <si>
    <t xml:space="preserve">Registers of Scotland </t>
  </si>
  <si>
    <t>Scottish Court Service</t>
  </si>
  <si>
    <t>Scottish Public Pensions Agency</t>
  </si>
  <si>
    <t>Social Work Inspection Agency</t>
  </si>
  <si>
    <t>Student Awards Agency</t>
  </si>
  <si>
    <t>Transport Scotland</t>
  </si>
  <si>
    <t>Scottish Housing Regulator</t>
  </si>
  <si>
    <t>Disclosure Scotland</t>
  </si>
  <si>
    <t>Welsh Assembly</t>
  </si>
  <si>
    <t>Welsh Assembly Government</t>
  </si>
  <si>
    <t xml:space="preserve">ESTYN </t>
  </si>
  <si>
    <t>3 Includes Government Office for the Regions employees.</t>
  </si>
  <si>
    <r>
      <t>Civil Service employment by department</t>
    </r>
    <r>
      <rPr>
        <vertAlign val="superscript"/>
        <sz val="18"/>
        <rFont val="Arial"/>
        <family val="2"/>
      </rPr>
      <t xml:space="preserve">1 </t>
    </r>
  </si>
  <si>
    <t>Q2 2009</t>
  </si>
  <si>
    <r>
      <t xml:space="preserve">         </t>
    </r>
    <r>
      <rPr>
        <b/>
        <sz val="10"/>
        <rFont val="Arial"/>
        <family val="2"/>
      </rPr>
      <t xml:space="preserve">     Q1 2009</t>
    </r>
  </si>
  <si>
    <t xml:space="preserve">      Change on Quarter</t>
  </si>
  <si>
    <t>Attorney General's departments</t>
  </si>
  <si>
    <t>Revenue and Customs Prosecution Office</t>
  </si>
  <si>
    <r>
      <t>Business, Innovation and Skills</t>
    </r>
    <r>
      <rPr>
        <b/>
        <vertAlign val="superscript"/>
        <sz val="10"/>
        <rFont val="Arial"/>
        <family val="2"/>
      </rPr>
      <t>2</t>
    </r>
  </si>
  <si>
    <r>
      <t xml:space="preserve">    Department for Business, Innovation and Skills </t>
    </r>
    <r>
      <rPr>
        <vertAlign val="superscript"/>
        <sz val="10"/>
        <rFont val="Arial"/>
        <family val="2"/>
      </rPr>
      <t>2</t>
    </r>
  </si>
  <si>
    <r>
      <t>Business, Enterprise and Regulatory Reform</t>
    </r>
    <r>
      <rPr>
        <vertAlign val="superscript"/>
        <sz val="10"/>
        <rFont val="Arial"/>
        <family val="2"/>
      </rPr>
      <t>2 3</t>
    </r>
  </si>
  <si>
    <r>
      <t>National Measurement Office</t>
    </r>
    <r>
      <rPr>
        <vertAlign val="superscript"/>
        <sz val="10"/>
        <rFont val="Arial"/>
        <family val="2"/>
      </rPr>
      <t>2 4</t>
    </r>
  </si>
  <si>
    <r>
      <t>UK Intellectual Property Office</t>
    </r>
    <r>
      <rPr>
        <vertAlign val="superscript"/>
        <sz val="10"/>
        <rFont val="Arial"/>
        <family val="2"/>
      </rPr>
      <t>2</t>
    </r>
  </si>
  <si>
    <t>Cabinet Office excl agencies</t>
  </si>
  <si>
    <t xml:space="preserve">Office of the Parliamentary Counsel </t>
  </si>
  <si>
    <r>
      <t>Department for Children, Schools and Families</t>
    </r>
    <r>
      <rPr>
        <vertAlign val="superscript"/>
        <sz val="10"/>
        <rFont val="Arial"/>
        <family val="2"/>
      </rPr>
      <t>3</t>
    </r>
  </si>
  <si>
    <r>
      <t>Department for Communities and Local Government</t>
    </r>
    <r>
      <rPr>
        <vertAlign val="superscript"/>
        <sz val="10"/>
        <rFont val="Arial"/>
        <family val="2"/>
      </rPr>
      <t>3</t>
    </r>
  </si>
  <si>
    <r>
      <t>Department for Culture Media and Sport</t>
    </r>
    <r>
      <rPr>
        <vertAlign val="superscript"/>
        <sz val="10"/>
        <rFont val="Arial"/>
        <family val="2"/>
      </rPr>
      <t>3</t>
    </r>
  </si>
  <si>
    <t>Defence Support Group</t>
  </si>
  <si>
    <t>Meteorological Office</t>
  </si>
  <si>
    <r>
      <t>Department for Environment Food and Rural Affairs</t>
    </r>
    <r>
      <rPr>
        <vertAlign val="superscript"/>
        <sz val="10"/>
        <rFont val="Arial"/>
        <family val="2"/>
      </rPr>
      <t>3</t>
    </r>
  </si>
  <si>
    <r>
      <t>Food and Environment Research Agency</t>
    </r>
    <r>
      <rPr>
        <vertAlign val="superscript"/>
        <sz val="10"/>
        <rFont val="Arial"/>
        <family val="2"/>
      </rPr>
      <t>5</t>
    </r>
  </si>
  <si>
    <t>Government Decontamination Services</t>
  </si>
  <si>
    <t>Marine Fisheries Agency</t>
  </si>
  <si>
    <t>OFWAT</t>
  </si>
  <si>
    <t>NHS Business Services Authority</t>
  </si>
  <si>
    <r>
      <t>Valuation Office</t>
    </r>
    <r>
      <rPr>
        <vertAlign val="superscript"/>
        <sz val="10"/>
        <rFont val="Arial"/>
        <family val="2"/>
      </rPr>
      <t>6</t>
    </r>
  </si>
  <si>
    <t>Royal Mint</t>
  </si>
  <si>
    <r>
      <t>Home Office (excl agencies)</t>
    </r>
    <r>
      <rPr>
        <vertAlign val="superscript"/>
        <sz val="10"/>
        <rFont val="Arial"/>
        <family val="2"/>
      </rPr>
      <t>3</t>
    </r>
  </si>
  <si>
    <r>
      <t>Innovation, Universities and Skills</t>
    </r>
    <r>
      <rPr>
        <b/>
        <vertAlign val="superscript"/>
        <sz val="10"/>
        <rFont val="Arial"/>
        <family val="2"/>
      </rPr>
      <t>2</t>
    </r>
  </si>
  <si>
    <r>
      <t>Department for Innovation, Universities and Skills</t>
    </r>
    <r>
      <rPr>
        <vertAlign val="superscript"/>
        <sz val="10"/>
        <rFont val="Arial"/>
        <family val="2"/>
      </rPr>
      <t>2</t>
    </r>
  </si>
  <si>
    <r>
      <t>Ministry of Justice (excl agencies)</t>
    </r>
    <r>
      <rPr>
        <vertAlign val="superscript"/>
        <sz val="10"/>
        <rFont val="Arial"/>
        <family val="2"/>
      </rPr>
      <t>3</t>
    </r>
  </si>
  <si>
    <t xml:space="preserve">    The Office of the Public Guardian</t>
  </si>
  <si>
    <t>Ofsted</t>
  </si>
  <si>
    <r>
      <t>Department for Transport</t>
    </r>
    <r>
      <rPr>
        <vertAlign val="superscript"/>
        <sz val="10"/>
        <rFont val="Arial"/>
        <family val="2"/>
      </rPr>
      <t>3</t>
    </r>
  </si>
  <si>
    <t>UK Statistics Authority</t>
  </si>
  <si>
    <t xml:space="preserve">     UK Statistics Authority</t>
  </si>
  <si>
    <t>Work and Pensions</t>
  </si>
  <si>
    <r>
      <t>DWP Corporate and Shared Services</t>
    </r>
    <r>
      <rPr>
        <vertAlign val="superscript"/>
        <sz val="10"/>
        <rFont val="Arial"/>
        <family val="2"/>
      </rPr>
      <t>3</t>
    </r>
  </si>
  <si>
    <r>
      <t>Pensions &amp; Disability Carers Service</t>
    </r>
    <r>
      <rPr>
        <vertAlign val="superscript"/>
        <sz val="10"/>
        <rFont val="Arial"/>
        <family val="2"/>
      </rPr>
      <t xml:space="preserve"> </t>
    </r>
  </si>
  <si>
    <r>
      <t>Child Maintenance Enforcement Commission</t>
    </r>
    <r>
      <rPr>
        <vertAlign val="superscript"/>
        <sz val="10"/>
        <rFont val="Arial"/>
        <family val="2"/>
      </rPr>
      <t>7</t>
    </r>
  </si>
  <si>
    <r>
      <t>The Rent Service</t>
    </r>
    <r>
      <rPr>
        <vertAlign val="superscript"/>
        <sz val="10"/>
        <rFont val="Arial"/>
        <family val="2"/>
      </rPr>
      <t>6</t>
    </r>
  </si>
  <si>
    <t>Scottish Government</t>
  </si>
  <si>
    <t>Scottish Government (excl agencies)</t>
  </si>
  <si>
    <r>
      <t>Fisheries Research Services</t>
    </r>
    <r>
      <rPr>
        <vertAlign val="superscript"/>
        <sz val="10"/>
        <rFont val="Arial"/>
        <family val="2"/>
      </rPr>
      <t>8</t>
    </r>
  </si>
  <si>
    <t xml:space="preserve">General Register Scotland </t>
  </si>
  <si>
    <r>
      <t>Scottish Fisheries Protection Agency</t>
    </r>
    <r>
      <rPr>
        <vertAlign val="superscript"/>
        <sz val="10"/>
        <rFont val="Arial"/>
        <family val="2"/>
      </rPr>
      <t>8</t>
    </r>
  </si>
  <si>
    <t>Scottish Prison Service Headquarters</t>
  </si>
  <si>
    <t>Office for the Scottish Charity Regulator</t>
  </si>
  <si>
    <r>
      <t>Mental Health Tribunal Scotland</t>
    </r>
    <r>
      <rPr>
        <vertAlign val="superscript"/>
        <sz val="10"/>
        <rFont val="Arial"/>
        <family val="2"/>
      </rPr>
      <t>9</t>
    </r>
  </si>
  <si>
    <r>
      <t>Disclosure Scotland</t>
    </r>
    <r>
      <rPr>
        <vertAlign val="superscript"/>
        <sz val="10"/>
        <rFont val="Arial"/>
        <family val="2"/>
      </rPr>
      <t>10</t>
    </r>
  </si>
  <si>
    <t>Total employment</t>
  </si>
  <si>
    <t>Source: Office for National Statistics</t>
  </si>
  <si>
    <t xml:space="preserve">1  Numbers are rounded to the nearest ten, and numbers less than five are represented by "..".  </t>
  </si>
  <si>
    <t xml:space="preserve">2 On 5 June 2009, Innovation, Universities and Skills merged with Business, Enterprise and Regulatory Reform to form Department of Business, Innovation and Skills. </t>
  </si>
  <si>
    <t>4 On 1 April 2009, the National Weights and Measures Laboratory changed its name to National Measurement Office (NMO).</t>
  </si>
  <si>
    <t>5 On 1 April 2009, Central Science Laboratory became part of the Food and Environment Research Agency (FERA).</t>
  </si>
  <si>
    <t>3 The UK Statistics Authority (the Authority) was established on 1 April 2008, when the 'Statistics and Registration Service Act 2007' came into effect. One of the functions of the Authority is to oversee the Office for National Statistics (ONS) - its executive agency.</t>
  </si>
  <si>
    <t>6 With effect from 1st April 2009 The Rent Service is now included within the Valuation Office.</t>
  </si>
  <si>
    <t>7 Child Maintenance and Enforcement Commission took responsibility for the Child Support Agency (CSA) in November 2008. Child Support Agency employees are now included under Child Maintenance Enforcement Commission.</t>
  </si>
  <si>
    <t>8 Fisheries Research Services and Scottish Fisheries Protection Agency are now included within Scottish Government.</t>
  </si>
  <si>
    <t>9 Mental Health Tribunal Scotland ceased to exist from 1st April 2009.  All employees transferred to Scottish Government.</t>
  </si>
  <si>
    <t>10 Disclosure Scotland became an agency on 1st April 2009.</t>
  </si>
  <si>
    <t>Q4 2009</t>
  </si>
  <si>
    <r>
      <t xml:space="preserve">         </t>
    </r>
    <r>
      <rPr>
        <b/>
        <sz val="10"/>
        <rFont val="Arial"/>
        <family val="2"/>
      </rPr>
      <t xml:space="preserve">     Q3 2009</t>
    </r>
  </si>
  <si>
    <t xml:space="preserve">Business, Innovation and Skills </t>
  </si>
  <si>
    <r>
      <t xml:space="preserve">Business, Innovation and Skills </t>
    </r>
    <r>
      <rPr>
        <vertAlign val="superscript"/>
        <sz val="10"/>
        <rFont val="Arial"/>
        <family val="2"/>
      </rPr>
      <t>2 3</t>
    </r>
  </si>
  <si>
    <r>
      <t xml:space="preserve">Department for Children, Schools and Families </t>
    </r>
    <r>
      <rPr>
        <vertAlign val="superscript"/>
        <sz val="10"/>
        <rFont val="Arial"/>
        <family val="2"/>
      </rPr>
      <t>2</t>
    </r>
  </si>
  <si>
    <r>
      <t xml:space="preserve">Department for Communities and Local Government </t>
    </r>
    <r>
      <rPr>
        <vertAlign val="superscript"/>
        <sz val="10"/>
        <rFont val="Arial"/>
        <family val="2"/>
      </rPr>
      <t>2</t>
    </r>
  </si>
  <si>
    <r>
      <t xml:space="preserve">Department for Culture Media and Sport </t>
    </r>
    <r>
      <rPr>
        <vertAlign val="superscript"/>
        <sz val="10"/>
        <rFont val="Arial"/>
        <family val="2"/>
      </rPr>
      <t>2</t>
    </r>
  </si>
  <si>
    <t xml:space="preserve">Department for Energy and Climate Change </t>
  </si>
  <si>
    <r>
      <t xml:space="preserve">Department for Environment Food and Rural Affairs </t>
    </r>
    <r>
      <rPr>
        <vertAlign val="superscript"/>
        <sz val="10"/>
        <rFont val="Arial"/>
        <family val="2"/>
      </rPr>
      <t>2</t>
    </r>
  </si>
  <si>
    <r>
      <t>Food &amp; Environment Research Agency</t>
    </r>
    <r>
      <rPr>
        <vertAlign val="superscript"/>
        <sz val="10"/>
        <rFont val="Arial"/>
        <family val="2"/>
      </rPr>
      <t xml:space="preserve"> 4</t>
    </r>
  </si>
  <si>
    <r>
      <t xml:space="preserve">Department of Health (excl agencies) </t>
    </r>
    <r>
      <rPr>
        <vertAlign val="superscript"/>
        <sz val="10"/>
        <rFont val="Arial"/>
        <family val="2"/>
      </rPr>
      <t>2</t>
    </r>
  </si>
  <si>
    <r>
      <t xml:space="preserve">Valuation Office </t>
    </r>
    <r>
      <rPr>
        <vertAlign val="superscript"/>
        <sz val="10"/>
        <rFont val="Arial"/>
        <family val="2"/>
      </rPr>
      <t>5</t>
    </r>
  </si>
  <si>
    <r>
      <t xml:space="preserve">Home Office (excl agencies) </t>
    </r>
    <r>
      <rPr>
        <vertAlign val="superscript"/>
        <sz val="10"/>
        <rFont val="Arial"/>
        <family val="2"/>
      </rPr>
      <t>2</t>
    </r>
  </si>
  <si>
    <r>
      <t xml:space="preserve">Ministry of Justice (excl agencies) </t>
    </r>
    <r>
      <rPr>
        <vertAlign val="superscript"/>
        <sz val="10"/>
        <rFont val="Arial"/>
        <family val="2"/>
      </rPr>
      <t>2</t>
    </r>
  </si>
  <si>
    <r>
      <t xml:space="preserve">Department for Transport </t>
    </r>
    <r>
      <rPr>
        <vertAlign val="superscript"/>
        <sz val="10"/>
        <rFont val="Arial"/>
        <family val="2"/>
      </rPr>
      <t>2</t>
    </r>
  </si>
  <si>
    <r>
      <t xml:space="preserve">DWP Corporate and Shared Services </t>
    </r>
    <r>
      <rPr>
        <vertAlign val="superscript"/>
        <sz val="10"/>
        <rFont val="Arial"/>
        <family val="2"/>
      </rPr>
      <t>2</t>
    </r>
  </si>
  <si>
    <t>Child Maintenance Enforcement Commission</t>
  </si>
  <si>
    <r>
      <t xml:space="preserve">Scottish Government (excl agencies) </t>
    </r>
    <r>
      <rPr>
        <vertAlign val="superscript"/>
        <sz val="10"/>
        <rFont val="Arial"/>
        <family val="2"/>
      </rPr>
      <t>6</t>
    </r>
  </si>
  <si>
    <r>
      <t xml:space="preserve">Disclosure Scotland </t>
    </r>
    <r>
      <rPr>
        <vertAlign val="superscript"/>
        <sz val="10"/>
        <rFont val="Arial"/>
        <family val="2"/>
      </rPr>
      <t>7</t>
    </r>
  </si>
  <si>
    <t>Scottish Law Commission</t>
  </si>
  <si>
    <t xml:space="preserve">1.  Numbers are rounded to the nearest ten, and numbers less than five are represented by "..".  </t>
  </si>
  <si>
    <t>2. Includes Government Office for the Regions employees</t>
  </si>
  <si>
    <t>3. Department for Innovation, Universities and Skills merged with Business, Enterprise and Regulatory Reform on 5 June 2009 to form Department of Business, Innovation and Skills.</t>
  </si>
  <si>
    <t>4. With effect from 1st April 2009 Central Science Laboratory along with parts of DEFRA have now formed a new department of  Food and Environment Research Agency.</t>
  </si>
  <si>
    <t>5. With effect from 1st April 2009 The Rent Service is now included within the Valuation Office.</t>
  </si>
  <si>
    <t>6. Mental Health Tribunal Scotland ceased to exist from 1st April 2009.  A small number of employees have been transferred to Scottish Government.</t>
  </si>
  <si>
    <t>7. Disclosure Scotland became an agency on 1st April 2009.</t>
  </si>
  <si>
    <r>
      <t>Civil Service employment by department</t>
    </r>
    <r>
      <rPr>
        <b/>
        <vertAlign val="superscript"/>
        <sz val="18"/>
        <rFont val="Arial"/>
        <family val="2"/>
      </rPr>
      <t xml:space="preserve">1 </t>
    </r>
  </si>
  <si>
    <t>Q2 2010</t>
  </si>
  <si>
    <t xml:space="preserve">              Q1 2010</t>
  </si>
  <si>
    <t>1a</t>
  </si>
  <si>
    <t>1e</t>
  </si>
  <si>
    <t>1b</t>
  </si>
  <si>
    <t>1c</t>
  </si>
  <si>
    <t>1d</t>
  </si>
  <si>
    <t>22a</t>
  </si>
  <si>
    <t>22b</t>
  </si>
  <si>
    <t>22c</t>
  </si>
  <si>
    <t>22d</t>
  </si>
  <si>
    <t>22e</t>
  </si>
  <si>
    <t>22f</t>
  </si>
  <si>
    <t>22g</t>
  </si>
  <si>
    <t>22i</t>
  </si>
  <si>
    <t>22j</t>
  </si>
  <si>
    <t>2a</t>
  </si>
  <si>
    <r>
      <t>Cabinet Office excl agencies</t>
    </r>
    <r>
      <rPr>
        <vertAlign val="superscript"/>
        <sz val="10"/>
        <rFont val="Arial"/>
        <family val="2"/>
      </rPr>
      <t xml:space="preserve"> 2</t>
    </r>
  </si>
  <si>
    <t>28a</t>
  </si>
  <si>
    <t>28b</t>
  </si>
  <si>
    <t>28d</t>
  </si>
  <si>
    <t>4a</t>
  </si>
  <si>
    <t>Department for Education</t>
  </si>
  <si>
    <t>30a</t>
  </si>
  <si>
    <r>
      <t xml:space="preserve">Department for Education </t>
    </r>
    <r>
      <rPr>
        <vertAlign val="superscript"/>
        <sz val="10"/>
        <rFont val="Arial"/>
        <family val="2"/>
      </rPr>
      <t>2</t>
    </r>
  </si>
  <si>
    <t>19a</t>
  </si>
  <si>
    <t>19b</t>
  </si>
  <si>
    <t>19c</t>
  </si>
  <si>
    <t>19d</t>
  </si>
  <si>
    <t>19e</t>
  </si>
  <si>
    <t>6a</t>
  </si>
  <si>
    <t>6b</t>
  </si>
  <si>
    <t>7a</t>
  </si>
  <si>
    <r>
      <t xml:space="preserve">Ministry of Defence </t>
    </r>
    <r>
      <rPr>
        <vertAlign val="superscript"/>
        <sz val="10"/>
        <rFont val="Arial"/>
        <family val="2"/>
      </rPr>
      <t>2</t>
    </r>
  </si>
  <si>
    <t>7b</t>
  </si>
  <si>
    <t>7c</t>
  </si>
  <si>
    <t>7d</t>
  </si>
  <si>
    <t>7e</t>
  </si>
  <si>
    <t>9a</t>
  </si>
  <si>
    <r>
      <t>Department for Environment Food and Rural Affairs</t>
    </r>
    <r>
      <rPr>
        <vertAlign val="superscript"/>
        <sz val="10"/>
        <rFont val="Arial"/>
        <family val="2"/>
      </rPr>
      <t xml:space="preserve"> 2</t>
    </r>
  </si>
  <si>
    <t>9b</t>
  </si>
  <si>
    <t>9c</t>
  </si>
  <si>
    <r>
      <t xml:space="preserve">Food &amp; Environment Research Agency </t>
    </r>
    <r>
      <rPr>
        <vertAlign val="superscript"/>
        <sz val="10"/>
        <rFont val="Arial"/>
        <family val="2"/>
      </rPr>
      <t>4</t>
    </r>
  </si>
  <si>
    <t>9d</t>
  </si>
  <si>
    <r>
      <t xml:space="preserve">Marine Fisheries Agency </t>
    </r>
    <r>
      <rPr>
        <vertAlign val="superscript"/>
        <sz val="10"/>
        <rFont val="Arial"/>
        <family val="2"/>
      </rPr>
      <t>5</t>
    </r>
  </si>
  <si>
    <t>9e</t>
  </si>
  <si>
    <t>9f</t>
  </si>
  <si>
    <t>9g</t>
  </si>
  <si>
    <t>9h</t>
  </si>
  <si>
    <t>9i</t>
  </si>
  <si>
    <t>10a</t>
  </si>
  <si>
    <t>12a</t>
  </si>
  <si>
    <t>12b</t>
  </si>
  <si>
    <t>13a</t>
  </si>
  <si>
    <t>13b</t>
  </si>
  <si>
    <r>
      <t xml:space="preserve">Food Standards Agency </t>
    </r>
    <r>
      <rPr>
        <vertAlign val="superscript"/>
        <sz val="10"/>
        <rFont val="Arial"/>
        <family val="2"/>
      </rPr>
      <t>6</t>
    </r>
  </si>
  <si>
    <t>13c</t>
  </si>
  <si>
    <r>
      <t>Meat Hygiene Service</t>
    </r>
    <r>
      <rPr>
        <vertAlign val="superscript"/>
        <sz val="10"/>
        <rFont val="Arial"/>
        <family val="2"/>
      </rPr>
      <t xml:space="preserve"> 6</t>
    </r>
  </si>
  <si>
    <t>13d</t>
  </si>
  <si>
    <t>13e</t>
  </si>
  <si>
    <r>
      <t xml:space="preserve">National Healthcare Purchasing and Supplies </t>
    </r>
    <r>
      <rPr>
        <vertAlign val="superscript"/>
        <sz val="10"/>
        <rFont val="Arial"/>
        <family val="2"/>
      </rPr>
      <t>7</t>
    </r>
  </si>
  <si>
    <t>13f</t>
  </si>
  <si>
    <t>14a</t>
  </si>
  <si>
    <r>
      <t xml:space="preserve">HM Revenue and Customs </t>
    </r>
    <r>
      <rPr>
        <vertAlign val="superscript"/>
        <sz val="10"/>
        <rFont val="Arial"/>
        <family val="2"/>
      </rPr>
      <t>2 8</t>
    </r>
  </si>
  <si>
    <t>14b</t>
  </si>
  <si>
    <r>
      <t>Valuation Office</t>
    </r>
    <r>
      <rPr>
        <vertAlign val="superscript"/>
        <sz val="10"/>
        <rFont val="Arial"/>
        <family val="2"/>
      </rPr>
      <t xml:space="preserve"> 9</t>
    </r>
  </si>
  <si>
    <t>29a</t>
  </si>
  <si>
    <r>
      <t xml:space="preserve">HM Treasury </t>
    </r>
    <r>
      <rPr>
        <vertAlign val="superscript"/>
        <sz val="10"/>
        <rFont val="Arial"/>
        <family val="2"/>
      </rPr>
      <t>2</t>
    </r>
  </si>
  <si>
    <t>3a</t>
  </si>
  <si>
    <t>3b</t>
  </si>
  <si>
    <t>3c</t>
  </si>
  <si>
    <t>3d</t>
  </si>
  <si>
    <t>3e</t>
  </si>
  <si>
    <t>3g</t>
  </si>
  <si>
    <t>15a</t>
  </si>
  <si>
    <r>
      <t>Home Office (excl agencies)</t>
    </r>
    <r>
      <rPr>
        <vertAlign val="superscript"/>
        <sz val="10"/>
        <rFont val="Arial"/>
        <family val="2"/>
      </rPr>
      <t xml:space="preserve"> 2</t>
    </r>
  </si>
  <si>
    <t>15b</t>
  </si>
  <si>
    <t>15c</t>
  </si>
  <si>
    <t>15d</t>
  </si>
  <si>
    <r>
      <t xml:space="preserve">UK Border Agency </t>
    </r>
    <r>
      <rPr>
        <vertAlign val="superscript"/>
        <sz val="10"/>
        <rFont val="Arial"/>
        <family val="2"/>
      </rPr>
      <t>8</t>
    </r>
  </si>
  <si>
    <t>17a</t>
  </si>
  <si>
    <t>5a</t>
  </si>
  <si>
    <t>5b</t>
  </si>
  <si>
    <t>5c</t>
  </si>
  <si>
    <t>5d</t>
  </si>
  <si>
    <t>5e</t>
  </si>
  <si>
    <t xml:space="preserve">   The Office of the Public Guardian</t>
  </si>
  <si>
    <t>5f</t>
  </si>
  <si>
    <t>5g</t>
  </si>
  <si>
    <t>5h</t>
  </si>
  <si>
    <t>5i</t>
  </si>
  <si>
    <t>5J</t>
  </si>
  <si>
    <t>18a</t>
  </si>
  <si>
    <t>20a</t>
  </si>
  <si>
    <t>Office of Qualifications and Examinations Regulation</t>
  </si>
  <si>
    <r>
      <t>Office of Qualifications and Examinations Regulation</t>
    </r>
    <r>
      <rPr>
        <vertAlign val="superscript"/>
        <sz val="10"/>
        <rFont val="Arial"/>
        <family val="2"/>
      </rPr>
      <t xml:space="preserve"> 10</t>
    </r>
  </si>
  <si>
    <t>21a</t>
  </si>
  <si>
    <t>23a</t>
  </si>
  <si>
    <t>23b</t>
  </si>
  <si>
    <t>23c</t>
  </si>
  <si>
    <t>23d</t>
  </si>
  <si>
    <t>23e</t>
  </si>
  <si>
    <t>23f</t>
  </si>
  <si>
    <t>23g</t>
  </si>
  <si>
    <t>23h</t>
  </si>
  <si>
    <t>23i</t>
  </si>
  <si>
    <t>32a</t>
  </si>
  <si>
    <t>24a</t>
  </si>
  <si>
    <t>24c</t>
  </si>
  <si>
    <t>24d</t>
  </si>
  <si>
    <t>Pensions &amp; Disability Carers Service</t>
  </si>
  <si>
    <t>24f</t>
  </si>
  <si>
    <t>24e</t>
  </si>
  <si>
    <t>26a</t>
  </si>
  <si>
    <r>
      <t>Scottish Government (excl agencies)</t>
    </r>
    <r>
      <rPr>
        <vertAlign val="superscript"/>
        <sz val="10"/>
        <rFont val="Arial"/>
        <family val="2"/>
      </rPr>
      <t xml:space="preserve"> 11</t>
    </r>
  </si>
  <si>
    <t>26b</t>
  </si>
  <si>
    <t>26c</t>
  </si>
  <si>
    <t>26d</t>
  </si>
  <si>
    <t>26e</t>
  </si>
  <si>
    <t>26f</t>
  </si>
  <si>
    <t>26g</t>
  </si>
  <si>
    <t>26h</t>
  </si>
  <si>
    <t>26i</t>
  </si>
  <si>
    <t>26j</t>
  </si>
  <si>
    <t>26k</t>
  </si>
  <si>
    <t>26l</t>
  </si>
  <si>
    <t>26m</t>
  </si>
  <si>
    <t>26n</t>
  </si>
  <si>
    <t>26o</t>
  </si>
  <si>
    <t>26p</t>
  </si>
  <si>
    <t>26q</t>
  </si>
  <si>
    <r>
      <t xml:space="preserve">Disclosure Scotland </t>
    </r>
    <r>
      <rPr>
        <vertAlign val="superscript"/>
        <sz val="10"/>
        <rFont val="Arial"/>
        <family val="2"/>
      </rPr>
      <t>12</t>
    </r>
  </si>
  <si>
    <t>26r</t>
  </si>
  <si>
    <t>27a</t>
  </si>
  <si>
    <t>27b</t>
  </si>
  <si>
    <t xml:space="preserve">1.Numbers are rounded to the nearest ten, and numbers less than five are represented by "..".  </t>
  </si>
  <si>
    <t>5. With effect from 1st April 2010, Marine Fisheries Agency was subsumed by Marine Management Organisation, a new NDPB of DEFRA.</t>
  </si>
  <si>
    <t xml:space="preserve">6. With effect from 1st April 2010, The Meat Hygiene Service merged with the Food Standards Agency. </t>
  </si>
  <si>
    <t>7. With effect from 31st March 2010, The National Health Service Purchasing and Supplies Agency ceased to exist.</t>
  </si>
  <si>
    <t>8.Approximately 4,800 staff transferred from HM Revenues and Customs to Home Office at Q2 2010.</t>
  </si>
  <si>
    <t>9. With effect from 1st April 2009 The Rent Service is now included within the Valuation Office.</t>
  </si>
  <si>
    <t>10. With effect from 1st April 2010, the Apprenticeship, Skills, Children and Learning Act formally established Ofqual as a non-ministerial government department.</t>
  </si>
  <si>
    <t>11. Mental Health Tribunal Scotland ceased to exist from 1st April 2009.  A small number of employees have been transferred to Scottish Government.</t>
  </si>
  <si>
    <t>12. Disclosure Scotland became an agency on 1st April 2009.</t>
  </si>
  <si>
    <r>
      <t xml:space="preserve">Civil Service employment by department </t>
    </r>
    <r>
      <rPr>
        <vertAlign val="superscript"/>
        <sz val="18"/>
        <rFont val="Arial"/>
        <family val="2"/>
      </rPr>
      <t xml:space="preserve">1 </t>
    </r>
  </si>
  <si>
    <t>Q3 2010</t>
  </si>
  <si>
    <t xml:space="preserve">              Q2 2010</t>
  </si>
  <si>
    <t>1g</t>
  </si>
  <si>
    <r>
      <t>National Fraud Authority</t>
    </r>
    <r>
      <rPr>
        <vertAlign val="superscript"/>
        <sz val="10"/>
        <rFont val="Arial"/>
        <family val="2"/>
      </rPr>
      <t xml:space="preserve"> 2</t>
    </r>
  </si>
  <si>
    <r>
      <t xml:space="preserve">Business, Innovation and Skills </t>
    </r>
    <r>
      <rPr>
        <vertAlign val="superscript"/>
        <sz val="10"/>
        <rFont val="Arial"/>
        <family val="2"/>
      </rPr>
      <t xml:space="preserve">3 </t>
    </r>
  </si>
  <si>
    <t>22k</t>
  </si>
  <si>
    <r>
      <t xml:space="preserve">Skills Funding Agency </t>
    </r>
    <r>
      <rPr>
        <vertAlign val="superscript"/>
        <sz val="10"/>
        <rFont val="Arial"/>
        <family val="2"/>
      </rPr>
      <t>4</t>
    </r>
  </si>
  <si>
    <r>
      <t xml:space="preserve">Cabinet Office excl agencies </t>
    </r>
    <r>
      <rPr>
        <vertAlign val="superscript"/>
        <sz val="10"/>
        <rFont val="Arial"/>
        <family val="2"/>
      </rPr>
      <t>3 5 6</t>
    </r>
  </si>
  <si>
    <t>28e</t>
  </si>
  <si>
    <r>
      <t>Buying Solutions</t>
    </r>
    <r>
      <rPr>
        <vertAlign val="superscript"/>
        <sz val="10"/>
        <rFont val="Arial"/>
        <family val="2"/>
      </rPr>
      <t xml:space="preserve"> 7</t>
    </r>
  </si>
  <si>
    <r>
      <t xml:space="preserve">Department for Education </t>
    </r>
    <r>
      <rPr>
        <vertAlign val="superscript"/>
        <sz val="10"/>
        <rFont val="Arial"/>
        <family val="2"/>
      </rPr>
      <t>3</t>
    </r>
  </si>
  <si>
    <r>
      <t xml:space="preserve">Department for Communities and Local Government </t>
    </r>
    <r>
      <rPr>
        <vertAlign val="superscript"/>
        <sz val="10"/>
        <rFont val="Arial"/>
        <family val="2"/>
      </rPr>
      <t>3</t>
    </r>
  </si>
  <si>
    <r>
      <t xml:space="preserve">Ministry of Defence </t>
    </r>
    <r>
      <rPr>
        <vertAlign val="superscript"/>
        <sz val="10"/>
        <rFont val="Arial"/>
        <family val="2"/>
      </rPr>
      <t>3</t>
    </r>
  </si>
  <si>
    <r>
      <t xml:space="preserve">Department for Environment Food and Rural Affairs </t>
    </r>
    <r>
      <rPr>
        <vertAlign val="superscript"/>
        <sz val="10"/>
        <rFont val="Arial"/>
        <family val="2"/>
      </rPr>
      <t>3</t>
    </r>
  </si>
  <si>
    <t>Food &amp; Environment Research Agency</t>
  </si>
  <si>
    <t>Medicines and Healthcare Products Regulatory Agency</t>
  </si>
  <si>
    <r>
      <t xml:space="preserve">HM Revenue and Customs </t>
    </r>
    <r>
      <rPr>
        <vertAlign val="superscript"/>
        <sz val="10"/>
        <rFont val="Arial"/>
        <family val="2"/>
      </rPr>
      <t>3</t>
    </r>
  </si>
  <si>
    <r>
      <t xml:space="preserve">HM Treasury </t>
    </r>
    <r>
      <rPr>
        <vertAlign val="superscript"/>
        <sz val="10"/>
        <rFont val="Arial"/>
        <family val="2"/>
      </rPr>
      <t>3 5</t>
    </r>
  </si>
  <si>
    <r>
      <t>Chancellor's other departments</t>
    </r>
    <r>
      <rPr>
        <b/>
        <vertAlign val="superscript"/>
        <sz val="10"/>
        <rFont val="Arial"/>
        <family val="2"/>
      </rPr>
      <t xml:space="preserve"> 7</t>
    </r>
  </si>
  <si>
    <r>
      <t xml:space="preserve">Royal Mint </t>
    </r>
    <r>
      <rPr>
        <vertAlign val="superscript"/>
        <sz val="10"/>
        <rFont val="Arial"/>
        <family val="2"/>
      </rPr>
      <t>8</t>
    </r>
  </si>
  <si>
    <r>
      <t xml:space="preserve">Home Office (excl agencies) </t>
    </r>
    <r>
      <rPr>
        <vertAlign val="superscript"/>
        <sz val="10"/>
        <rFont val="Arial"/>
        <family val="2"/>
      </rPr>
      <t xml:space="preserve"> 3</t>
    </r>
  </si>
  <si>
    <r>
      <t>Ministry of Justice (excl agencies)</t>
    </r>
    <r>
      <rPr>
        <vertAlign val="superscript"/>
        <sz val="10"/>
        <rFont val="Arial"/>
        <family val="2"/>
      </rPr>
      <t xml:space="preserve"> 3 9</t>
    </r>
  </si>
  <si>
    <r>
      <t xml:space="preserve">Department for Transport </t>
    </r>
    <r>
      <rPr>
        <vertAlign val="superscript"/>
        <sz val="10"/>
        <rFont val="Arial"/>
        <family val="2"/>
      </rPr>
      <t>3</t>
    </r>
  </si>
  <si>
    <t>32b</t>
  </si>
  <si>
    <r>
      <t xml:space="preserve">     Census Field</t>
    </r>
    <r>
      <rPr>
        <vertAlign val="superscript"/>
        <sz val="10"/>
        <rFont val="Arial"/>
        <family val="2"/>
      </rPr>
      <t xml:space="preserve"> 10</t>
    </r>
  </si>
  <si>
    <r>
      <t xml:space="preserve">DWP Corporate and Shared Services </t>
    </r>
    <r>
      <rPr>
        <vertAlign val="superscript"/>
        <sz val="10"/>
        <rFont val="Arial"/>
        <family val="2"/>
      </rPr>
      <t>3 6</t>
    </r>
  </si>
  <si>
    <t>2 The National Fraud Authority was established as an executive agency of Attorney General's Office in October 2008 and are being reported for the first time in Q2 2010. A back series will be taken on in Q4 2010.</t>
  </si>
  <si>
    <t>3  Includes Government Office for the Regions employees.</t>
  </si>
  <si>
    <t>4 The Skills Funding Agency was set up on 1 April 2010 as an agency of the Department for Business, Innovation and Skills.</t>
  </si>
  <si>
    <t>5 The Office of Government Commerce transferred from HM Treasury to Cabinet Office on 15 June 2010 to form part of the Efficiency and Reform Group.</t>
  </si>
  <si>
    <t>6 Directgov transferred from Department for Work and Pensions to Cabinet Office on 20 July 2010</t>
  </si>
  <si>
    <t>7 Buying Solutions transferred from Chancellor's other departments to Cabinet Office on 15 June 2010 to form part of the Efficiency and Reform Group.</t>
  </si>
  <si>
    <t>8 Royal Mint employees ceased to be civil servants on 1/01/2010 and will no longer be included as part of this table from Q4 2010.</t>
  </si>
  <si>
    <t>9 The return for Ministry of Justice now includes employees of the 'Criminal Injuries Compensation Authority'. A back series will be taken on in Q4 2010.</t>
  </si>
  <si>
    <t>10 Census Field Staff have been included from Q2 2010.</t>
  </si>
  <si>
    <t>Column1</t>
  </si>
  <si>
    <t>Department</t>
  </si>
  <si>
    <t>Detail</t>
  </si>
  <si>
    <t>Companies House</t>
  </si>
  <si>
    <t>Ordnance Survey</t>
  </si>
  <si>
    <t>Ministry of Defence</t>
  </si>
  <si>
    <t>Veterinary Medicines Directorate</t>
  </si>
  <si>
    <t>The Office of the Public Guardian</t>
  </si>
  <si>
    <t>General Register Scotland</t>
  </si>
  <si>
    <t>Registers of Scotland</t>
  </si>
  <si>
    <t>ESTYN</t>
  </si>
  <si>
    <t>Department for Business, Innovation and Skills</t>
  </si>
  <si>
    <t>Business, Enterprise and Regulatory Reform</t>
  </si>
  <si>
    <t>Department for Children, Schools and Families</t>
  </si>
  <si>
    <t>Department for Communities and Local Government</t>
  </si>
  <si>
    <t>Department for Culture Media and Sport</t>
  </si>
  <si>
    <t>Department for Environment Food and Rural Affairs</t>
  </si>
  <si>
    <t>Home Office (excl agencies)</t>
  </si>
  <si>
    <t>Department for Innovation, Universities and Skills</t>
  </si>
  <si>
    <t>Ministry of Justice (excl agencies)</t>
  </si>
  <si>
    <t>Department for Transport</t>
  </si>
  <si>
    <t>The Rent Service</t>
  </si>
  <si>
    <t>Fisheries Research Services</t>
  </si>
  <si>
    <t>Scottish Fisheries Protection Agency</t>
  </si>
  <si>
    <t>Mental Health Tribunal Scotland</t>
  </si>
  <si>
    <t/>
  </si>
  <si>
    <t>Business, Innovation and Skills</t>
  </si>
  <si>
    <t xml:space="preserve">HM Treasury </t>
  </si>
  <si>
    <t xml:space="preserve">Skills Funding Agency </t>
  </si>
  <si>
    <t xml:space="preserve">Buying Solutions </t>
  </si>
  <si>
    <t xml:space="preserve">Chancellor's other departments </t>
  </si>
  <si>
    <t>Q3 010</t>
  </si>
  <si>
    <t xml:space="preserve">National Fraud Authority </t>
  </si>
  <si>
    <t xml:space="preserve"> The National Fraud Authority was established as an executive agency of Attorney General's Office in October 008 and are being reported for the first time in Q 010. A back series will be taken on in Q4 010.</t>
  </si>
  <si>
    <t>4 The Skills Funding Agency was set up on 1 April 010 as an agency of the Department for Business, Innovation and Skills.</t>
  </si>
  <si>
    <t>5 The Office of Government Commerce transferred from HM Treasury to Cabinet Office on 15 June 010 to form part of the Efficiency and Reform Group.</t>
  </si>
  <si>
    <t>6 Directgov transferred from Department for Work and Pensions to Cabinet Office on 0 July 010</t>
  </si>
  <si>
    <t>7 Buying Solutions transferred from Chancellor's other departments to Cabinet Office on 15 June 010 to form part of the Efficiency and Reform Group.</t>
  </si>
  <si>
    <t>8 Royal Mint employees ceased to be civil servants on 1/01/010 and will no longer be included as part of this table from Q4 010.</t>
  </si>
  <si>
    <t>9 The return for Ministry of Justice now includes employees of the 'Criminal Injuries Compensation Authority'. A back series will be taken on in Q4 010.</t>
  </si>
  <si>
    <t>10 Census Field Staff have been included from Q 010.</t>
  </si>
  <si>
    <t>Skills Funding Agency</t>
  </si>
  <si>
    <t>Buying Solutions</t>
  </si>
  <si>
    <t>Census Field</t>
  </si>
  <si>
    <r>
      <t>Civil Service employment by department</t>
    </r>
    <r>
      <rPr>
        <vertAlign val="superscript"/>
        <sz val="18"/>
        <rFont val="Arial"/>
        <family val="2"/>
      </rPr>
      <t xml:space="preserve">1 </t>
    </r>
  </si>
  <si>
    <t>Q4 2010</t>
  </si>
  <si>
    <t xml:space="preserve">              Q3 2010</t>
  </si>
  <si>
    <r>
      <t xml:space="preserve">Business, Innovation and Skills </t>
    </r>
    <r>
      <rPr>
        <vertAlign val="superscript"/>
        <sz val="10"/>
        <rFont val="Arial"/>
        <family val="2"/>
      </rPr>
      <t>2</t>
    </r>
  </si>
  <si>
    <r>
      <t xml:space="preserve">Cabinet Office excl agencies </t>
    </r>
    <r>
      <rPr>
        <vertAlign val="superscript"/>
        <sz val="10"/>
        <rFont val="Arial"/>
        <family val="2"/>
      </rPr>
      <t xml:space="preserve">2 3 </t>
    </r>
  </si>
  <si>
    <r>
      <t>HM Revenue and Customs</t>
    </r>
    <r>
      <rPr>
        <vertAlign val="superscript"/>
        <sz val="10"/>
        <rFont val="Arial"/>
        <family val="2"/>
      </rPr>
      <t xml:space="preserve"> 2</t>
    </r>
  </si>
  <si>
    <r>
      <t xml:space="preserve">Ministry of Justice (excl agencies) </t>
    </r>
    <r>
      <rPr>
        <vertAlign val="superscript"/>
        <sz val="10"/>
        <rFont val="Arial"/>
        <family val="2"/>
      </rPr>
      <t>2 4</t>
    </r>
  </si>
  <si>
    <r>
      <t xml:space="preserve">  Census Field</t>
    </r>
    <r>
      <rPr>
        <vertAlign val="superscript"/>
        <sz val="10"/>
        <rFont val="Arial"/>
        <family val="2"/>
      </rPr>
      <t xml:space="preserve"> 5</t>
    </r>
  </si>
  <si>
    <r>
      <t xml:space="preserve">DWP Corporate and Shared Services </t>
    </r>
    <r>
      <rPr>
        <vertAlign val="superscript"/>
        <sz val="10"/>
        <rFont val="Arial"/>
        <family val="2"/>
      </rPr>
      <t>2 6</t>
    </r>
  </si>
  <si>
    <r>
      <t xml:space="preserve">GROS Census Field </t>
    </r>
    <r>
      <rPr>
        <vertAlign val="superscript"/>
        <sz val="10"/>
        <rFont val="Arial"/>
        <family val="2"/>
      </rPr>
      <t>7</t>
    </r>
  </si>
  <si>
    <t>2  Includes Government Office for the Regions employees.</t>
  </si>
  <si>
    <t>3 The Civil Service Commission is a new Executive NDPB, established under the Constitutional Reform and Governance Act 2010. The body formally came into existance on 11 November 2010 and staff are reported within the Cabinet Office from quarter 4 2010.</t>
  </si>
  <si>
    <t>4  Due to structural changes within MoJ, 1269 staff were moved from the National Offender Management Service into MoJ HQ</t>
  </si>
  <si>
    <t>5  Census Field Staff are included from Q2 2010.</t>
  </si>
  <si>
    <t>6  Directgov transferred from Department for Work and Pensions to Cabinet Office on 20 July 2010 although staff are still reported within Department for Work and Pensions.</t>
  </si>
  <si>
    <t>7  GROS Census Field are included from Q3 2010.</t>
  </si>
  <si>
    <t>GROS Census Field</t>
  </si>
  <si>
    <t>Innovation, Universities and Skills</t>
  </si>
  <si>
    <t>Dept</t>
  </si>
  <si>
    <t>AGO</t>
  </si>
  <si>
    <t>BIS</t>
  </si>
  <si>
    <t>CO</t>
  </si>
  <si>
    <t>DCMS</t>
  </si>
  <si>
    <t>MoD</t>
  </si>
  <si>
    <t>DEFRA</t>
  </si>
  <si>
    <t>FCO</t>
  </si>
  <si>
    <t>DH</t>
  </si>
  <si>
    <t>HMT</t>
  </si>
  <si>
    <t>HO</t>
  </si>
  <si>
    <t>MoJ</t>
  </si>
  <si>
    <t>DfT</t>
  </si>
  <si>
    <t>DWP</t>
  </si>
  <si>
    <t>DECC</t>
  </si>
  <si>
    <t>2009 Q1 FTE</t>
  </si>
  <si>
    <t>2009 Q2 FTE</t>
  </si>
  <si>
    <t>2009 Q3 FTE</t>
  </si>
  <si>
    <t>2009 Q4 FTE</t>
  </si>
  <si>
    <t>2010 Q1 FTE</t>
  </si>
  <si>
    <t>2010 Q2 FTE</t>
  </si>
  <si>
    <t>2010 Q3 FTE</t>
  </si>
  <si>
    <t>2010 Q4 FTE</t>
  </si>
  <si>
    <t>Headcount4</t>
  </si>
  <si>
    <t>Full Time Equivalent5</t>
  </si>
  <si>
    <t>Headcount Q2 2009</t>
  </si>
  <si>
    <t>Full Time Equivalent Q2 2009</t>
  </si>
  <si>
    <t>Headcount Q1 2009</t>
  </si>
  <si>
    <t>Full Time Equivalent Q1 2009</t>
  </si>
  <si>
    <t>GEO</t>
  </si>
  <si>
    <t>NIO</t>
  </si>
  <si>
    <t>Scot Gov</t>
  </si>
  <si>
    <t>Headcount Q4 2009</t>
  </si>
  <si>
    <t>Full Time Equivalent Q4 2009</t>
  </si>
  <si>
    <t>Headcount Q3 2009</t>
  </si>
  <si>
    <t>Full Time Equivalent Q3 2009</t>
  </si>
  <si>
    <t>Cleaned version of text detail</t>
  </si>
  <si>
    <t>Text detail</t>
  </si>
  <si>
    <t>Cleaned version of detail</t>
  </si>
  <si>
    <t>Text</t>
  </si>
  <si>
    <t>Cleaned text</t>
  </si>
  <si>
    <t>Headcount Q3 2010</t>
  </si>
  <si>
    <t>Headcount Q2 2010</t>
  </si>
  <si>
    <t>Full Time Equivalent Q2 2010</t>
  </si>
  <si>
    <t>Headcount Q1 2010</t>
  </si>
  <si>
    <t>Full Time Equivalent Q1 2010</t>
  </si>
  <si>
    <t>Headcount Q4 2010</t>
  </si>
  <si>
    <t>Full Time Equivalent Q4 2010</t>
  </si>
  <si>
    <t>Full Time Equivalent Q3 2010</t>
  </si>
  <si>
    <t>Children, Schools and Families / Department for Education</t>
  </si>
  <si>
    <t>Dept detail / Agency</t>
  </si>
  <si>
    <t>test1</t>
  </si>
  <si>
    <t>test2</t>
  </si>
  <si>
    <t>test</t>
  </si>
  <si>
    <t>test3</t>
  </si>
  <si>
    <t>test4</t>
  </si>
  <si>
    <t>test5</t>
  </si>
  <si>
    <t>test7</t>
  </si>
  <si>
    <t>Test2</t>
  </si>
  <si>
    <t>Why don't these match summed totals?</t>
  </si>
  <si>
    <t>DfID</t>
  </si>
  <si>
    <t>http://www.statistics.gov.uk/downloads/theme_labour/Table6AllDepts.xls</t>
  </si>
  <si>
    <t xml:space="preserve">Source: http://www.statistics.gov.uk/downloads/theme_labour/Table6AllDepts.xls </t>
  </si>
  <si>
    <t>Notes</t>
  </si>
  <si>
    <t xml:space="preserve">Source Data: </t>
  </si>
  <si>
    <t>For the latest individual data sources please see the individual source data pages at the back of the workbook (black tabs with the prefix "S. ")</t>
  </si>
  <si>
    <t>Whitehall?</t>
  </si>
  <si>
    <t>i) For the Ministry of Defence, the ONS figures for the department (labelled as "Ministry of Defence") appear to include headcount beyond the core 'Whitehall" element. Because of this, (and to maintain consistency with WHM#1), we have categorised all of this as 'Non-Whitehall Civil Service'</t>
  </si>
  <si>
    <t>DfE</t>
  </si>
  <si>
    <t>DCLG</t>
  </si>
  <si>
    <t>2011 Q1 FTE</t>
  </si>
  <si>
    <r>
      <t>Civil Service employment by department</t>
    </r>
    <r>
      <rPr>
        <vertAlign val="superscript"/>
        <sz val="18"/>
        <rFont val="Arial"/>
        <family val="2"/>
      </rPr>
      <t xml:space="preserve"> 1 </t>
    </r>
  </si>
  <si>
    <t>Q1 2011</t>
  </si>
  <si>
    <t xml:space="preserve">              Q4 2010</t>
  </si>
  <si>
    <r>
      <t xml:space="preserve">Cabinet Office excl agencies </t>
    </r>
    <r>
      <rPr>
        <vertAlign val="superscript"/>
        <sz val="10"/>
        <rFont val="Arial"/>
        <family val="2"/>
      </rPr>
      <t xml:space="preserve"> 3 4</t>
    </r>
  </si>
  <si>
    <t xml:space="preserve">HM Revenue and Customs </t>
  </si>
  <si>
    <t xml:space="preserve">Ministry of Justice (excl agencies) </t>
  </si>
  <si>
    <r>
      <t>Department for Transport</t>
    </r>
    <r>
      <rPr>
        <vertAlign val="superscript"/>
        <sz val="10"/>
        <rFont val="Arial"/>
        <family val="2"/>
      </rPr>
      <t xml:space="preserve"> 2</t>
    </r>
  </si>
  <si>
    <r>
      <t xml:space="preserve">Census Field </t>
    </r>
    <r>
      <rPr>
        <vertAlign val="superscript"/>
        <sz val="10"/>
        <rFont val="Arial"/>
        <family val="2"/>
      </rPr>
      <t>5</t>
    </r>
  </si>
  <si>
    <r>
      <t xml:space="preserve">DWP Corporate and Shared Services </t>
    </r>
    <r>
      <rPr>
        <vertAlign val="superscript"/>
        <sz val="10"/>
        <rFont val="Arial"/>
        <family val="2"/>
      </rPr>
      <t>2 4</t>
    </r>
  </si>
  <si>
    <r>
      <t xml:space="preserve">GROS Census Field </t>
    </r>
    <r>
      <rPr>
        <vertAlign val="superscript"/>
        <sz val="10"/>
        <rFont val="Arial"/>
        <family val="2"/>
      </rPr>
      <t>6</t>
    </r>
  </si>
  <si>
    <t>4 Directgov transferred from Department for Work and Pensions to Cabinet Office on 20 July 2010 and staff transferred to Cabinet Office payroll in February 2011.</t>
  </si>
  <si>
    <t>5 Census Field Staff (not recruited through UKSA) are included from Q2 2010.</t>
  </si>
  <si>
    <t>6 GROS Census Field are included from Q3 2010.</t>
  </si>
  <si>
    <t>text</t>
  </si>
  <si>
    <t>Headcount Q1 2011</t>
  </si>
  <si>
    <t>Full Time Equivalent Q1 2011</t>
  </si>
  <si>
    <t>Headcount change Q4 2010-Q1 2011</t>
  </si>
  <si>
    <t>Full Time Equivalent change Q4 2010-Q1 2011</t>
  </si>
  <si>
    <t>2011 Q2 FTE</t>
  </si>
  <si>
    <t>Change on Quarter</t>
  </si>
  <si>
    <t>Q2 2011</t>
  </si>
  <si>
    <t>Welsh Government</t>
  </si>
  <si>
    <r>
      <t xml:space="preserve">9  </t>
    </r>
    <r>
      <rPr>
        <b/>
        <sz val="24"/>
        <rFont val="Arial"/>
        <family val="2"/>
      </rPr>
      <t xml:space="preserve">Civil Service employment by department and agency </t>
    </r>
    <r>
      <rPr>
        <b/>
        <vertAlign val="superscript"/>
        <sz val="24"/>
        <rFont val="Arial"/>
        <family val="2"/>
      </rPr>
      <t xml:space="preserve">1 </t>
    </r>
  </si>
  <si>
    <r>
      <t xml:space="preserve">UK Space Agency </t>
    </r>
    <r>
      <rPr>
        <vertAlign val="superscript"/>
        <sz val="10"/>
        <rFont val="Arial"/>
        <family val="2"/>
      </rPr>
      <t>3</t>
    </r>
  </si>
  <si>
    <r>
      <t xml:space="preserve">Cabinet Office excl agencies  </t>
    </r>
    <r>
      <rPr>
        <vertAlign val="superscript"/>
        <sz val="10"/>
        <rFont val="Arial"/>
        <family val="2"/>
      </rPr>
      <t>4 5 11</t>
    </r>
  </si>
  <si>
    <r>
      <t xml:space="preserve">National School of Government </t>
    </r>
    <r>
      <rPr>
        <vertAlign val="superscript"/>
        <sz val="10"/>
        <rFont val="Arial"/>
        <family val="2"/>
      </rPr>
      <t>5</t>
    </r>
  </si>
  <si>
    <t>Government Procurement Service</t>
  </si>
  <si>
    <r>
      <t xml:space="preserve">Animal Health and Veterinary Laboratories Agency </t>
    </r>
    <r>
      <rPr>
        <vertAlign val="superscript"/>
        <sz val="10"/>
        <rFont val="Arial"/>
        <family val="2"/>
      </rPr>
      <t>6</t>
    </r>
  </si>
  <si>
    <r>
      <t xml:space="preserve">Veterinary Laboratories Agency </t>
    </r>
    <r>
      <rPr>
        <vertAlign val="superscript"/>
        <sz val="10"/>
        <rFont val="Arial"/>
        <family val="2"/>
      </rPr>
      <t>6</t>
    </r>
  </si>
  <si>
    <r>
      <t xml:space="preserve">Government Equalities Office </t>
    </r>
    <r>
      <rPr>
        <vertAlign val="superscript"/>
        <sz val="10"/>
        <rFont val="Arial"/>
        <family val="2"/>
      </rPr>
      <t>7</t>
    </r>
  </si>
  <si>
    <r>
      <t xml:space="preserve">Office for Budget Responsibility </t>
    </r>
    <r>
      <rPr>
        <vertAlign val="superscript"/>
        <sz val="10"/>
        <rFont val="Arial"/>
        <family val="2"/>
      </rPr>
      <t>8</t>
    </r>
  </si>
  <si>
    <r>
      <t xml:space="preserve">Home Office (excl agencies) </t>
    </r>
    <r>
      <rPr>
        <vertAlign val="superscript"/>
        <sz val="10"/>
        <rFont val="Arial"/>
        <family val="2"/>
      </rPr>
      <t xml:space="preserve"> 2 7</t>
    </r>
  </si>
  <si>
    <r>
      <t xml:space="preserve">Her Majesty's Courts and Tribunals Service </t>
    </r>
    <r>
      <rPr>
        <vertAlign val="superscript"/>
        <sz val="10"/>
        <rFont val="Arial"/>
        <family val="2"/>
      </rPr>
      <t>9</t>
    </r>
  </si>
  <si>
    <r>
      <t xml:space="preserve">Tribunals Service </t>
    </r>
    <r>
      <rPr>
        <vertAlign val="superscript"/>
        <sz val="10"/>
        <rFont val="Arial"/>
        <family val="2"/>
      </rPr>
      <t>9</t>
    </r>
  </si>
  <si>
    <r>
      <t xml:space="preserve">Census Field </t>
    </r>
    <r>
      <rPr>
        <vertAlign val="superscript"/>
        <sz val="10"/>
        <rFont val="Arial"/>
        <family val="2"/>
      </rPr>
      <t>10</t>
    </r>
  </si>
  <si>
    <r>
      <t xml:space="preserve">DWP Corporate and Shared Services </t>
    </r>
    <r>
      <rPr>
        <vertAlign val="superscript"/>
        <sz val="10"/>
        <rFont val="Arial"/>
        <family val="2"/>
      </rPr>
      <t>2 11</t>
    </r>
  </si>
  <si>
    <r>
      <t xml:space="preserve">General Register Scotland </t>
    </r>
    <r>
      <rPr>
        <vertAlign val="superscript"/>
        <sz val="10"/>
        <rFont val="Arial"/>
        <family val="2"/>
      </rPr>
      <t>12</t>
    </r>
  </si>
  <si>
    <r>
      <t xml:space="preserve">National Records of Scotland </t>
    </r>
    <r>
      <rPr>
        <vertAlign val="superscript"/>
        <sz val="10"/>
        <rFont val="Arial"/>
        <family val="2"/>
      </rPr>
      <t>12</t>
    </r>
  </si>
  <si>
    <r>
      <t xml:space="preserve">Social Work Inspection Agency </t>
    </r>
    <r>
      <rPr>
        <vertAlign val="superscript"/>
        <sz val="10"/>
        <rFont val="Arial"/>
        <family val="2"/>
      </rPr>
      <t>13</t>
    </r>
  </si>
  <si>
    <r>
      <t xml:space="preserve">GROS Census Field </t>
    </r>
    <r>
      <rPr>
        <vertAlign val="superscript"/>
        <sz val="10"/>
        <rFont val="Arial"/>
        <family val="2"/>
      </rPr>
      <t>14</t>
    </r>
  </si>
  <si>
    <t xml:space="preserve">Numbers are rounded to the nearest ten, and numbers less than five are represented by "..".  </t>
  </si>
  <si>
    <t>Includes Government Office for the Regions employees.</t>
  </si>
  <si>
    <t>The UK Space Agency was launched officially on 23 March 2010 and became an executive agency of BIS from 1 April 2011.</t>
  </si>
  <si>
    <t>The Civil Service Commission is a new Executive NDPB, established under the Constitutional Reform and Governance Act 2010. The body formally came into existence on 11 November 2010 and staff are reported within the Cabinet Office from quarter 4 2010.</t>
  </si>
  <si>
    <t>From 1 April 2011 the National School of Government will be reported within the Cabinet Office.</t>
  </si>
  <si>
    <t>Animal Health merged with the Veterinary Laboratories Agency on 1 April 2011 to form the Animal Health and Veterinary Laboratories Agency.</t>
  </si>
  <si>
    <t>From 1 April 2011 Government Equalities Office will be reported within the Home Office.</t>
  </si>
  <si>
    <t>The Office for Budget Responsibility was formed in May 2010 and were reported within HM Treasury from quarter 3 2010. They are reported separately from Q2 2011.</t>
  </si>
  <si>
    <t>From 1 April 2011 HMCS and Tribunals merged to form Her Majesty's Courts and Tribunals Service.</t>
  </si>
  <si>
    <t>Census Field Staff (not recruited through UKSA) are included from Q2 2010.</t>
  </si>
  <si>
    <t>Directgov transferred from Department for Work and Pensions to Cabinet Office on 20 July 2010 and staff transferred to Cabinet Office payroll in February 2011.</t>
  </si>
  <si>
    <t>From 1 April 2011, the General Register Office for Scotland merged with the National Archives of Scotland to become the National Records of Scotland (NRS).</t>
  </si>
  <si>
    <t>From 1 April 2011 Social Work Inspection Agency and the Care Commission merged to form Social Care and Social Work Improvement Scotland (SCSWIS). The new organisation is an NDPB and staff are public servants.</t>
  </si>
  <si>
    <t>GROS Census Field staff are included from Q3 2010.</t>
  </si>
  <si>
    <t>Headcount3</t>
  </si>
  <si>
    <t>Full Time Equivalent4</t>
  </si>
  <si>
    <t>Headcount5</t>
  </si>
  <si>
    <t>Full Time Equivalent6</t>
  </si>
  <si>
    <t>UK Space Agency</t>
  </si>
  <si>
    <r>
      <t>GROS Census Field</t>
    </r>
    <r>
      <rPr>
        <sz val="11"/>
        <color theme="1"/>
        <rFont val="Calibri"/>
        <family val="2"/>
        <scheme val="minor"/>
      </rPr>
      <t/>
    </r>
  </si>
  <si>
    <r>
      <t>Social Work Inspection Agency</t>
    </r>
    <r>
      <rPr>
        <sz val="11"/>
        <color theme="1"/>
        <rFont val="Calibri"/>
        <family val="2"/>
        <scheme val="minor"/>
      </rPr>
      <t/>
    </r>
  </si>
  <si>
    <r>
      <t>National Records of Scotland</t>
    </r>
    <r>
      <rPr>
        <sz val="11"/>
        <color theme="1"/>
        <rFont val="Calibri"/>
        <family val="2"/>
        <scheme val="minor"/>
      </rPr>
      <t/>
    </r>
  </si>
  <si>
    <r>
      <t>General Register Scotland</t>
    </r>
    <r>
      <rPr>
        <sz val="11"/>
        <color theme="1"/>
        <rFont val="Calibri"/>
        <family val="2"/>
        <scheme val="minor"/>
      </rPr>
      <t/>
    </r>
  </si>
  <si>
    <r>
      <t>DWP Corporate and Shared Services</t>
    </r>
    <r>
      <rPr>
        <sz val="11"/>
        <color theme="1"/>
        <rFont val="Calibri"/>
        <family val="2"/>
        <scheme val="minor"/>
      </rPr>
      <t/>
    </r>
  </si>
  <si>
    <r>
      <t>Census Field</t>
    </r>
    <r>
      <rPr>
        <sz val="11"/>
        <color theme="1"/>
        <rFont val="Calibri"/>
        <family val="2"/>
        <scheme val="minor"/>
      </rPr>
      <t/>
    </r>
  </si>
  <si>
    <t>Her Majesty's Courts and Tribunals Service</t>
  </si>
  <si>
    <t>Office for Budget Responsibility</t>
  </si>
  <si>
    <t>Animal Health and Veterinary Laboratories Agency</t>
  </si>
  <si>
    <t>New areas highlighted</t>
  </si>
  <si>
    <t>National Records of Scotland</t>
  </si>
  <si>
    <r>
      <t xml:space="preserve">9  Civil Service employment by department and agency </t>
    </r>
    <r>
      <rPr>
        <b/>
        <vertAlign val="superscript"/>
        <sz val="26"/>
        <rFont val="Arial"/>
        <family val="2"/>
      </rPr>
      <t xml:space="preserve">1 </t>
    </r>
  </si>
  <si>
    <t>Q3 2011</t>
  </si>
  <si>
    <r>
      <t>Skills Funding Agency</t>
    </r>
    <r>
      <rPr>
        <vertAlign val="superscript"/>
        <sz val="10"/>
        <rFont val="Arial"/>
        <family val="2"/>
      </rPr>
      <t xml:space="preserve"> </t>
    </r>
  </si>
  <si>
    <r>
      <t xml:space="preserve">HM Land Registry </t>
    </r>
    <r>
      <rPr>
        <vertAlign val="superscript"/>
        <sz val="10"/>
        <rFont val="Arial"/>
        <family val="2"/>
      </rPr>
      <t>3</t>
    </r>
  </si>
  <si>
    <r>
      <t xml:space="preserve">Met Office </t>
    </r>
    <r>
      <rPr>
        <vertAlign val="superscript"/>
        <sz val="10"/>
        <rFont val="Arial"/>
        <family val="2"/>
      </rPr>
      <t>3</t>
    </r>
  </si>
  <si>
    <r>
      <t xml:space="preserve">Ordnance Survey </t>
    </r>
    <r>
      <rPr>
        <vertAlign val="superscript"/>
        <sz val="10"/>
        <rFont val="Arial"/>
        <family val="2"/>
      </rPr>
      <t>3</t>
    </r>
  </si>
  <si>
    <r>
      <t xml:space="preserve">Cabinet Office excl agencies </t>
    </r>
    <r>
      <rPr>
        <vertAlign val="superscript"/>
        <sz val="10"/>
        <rFont val="Arial"/>
        <family val="2"/>
      </rPr>
      <t xml:space="preserve"> </t>
    </r>
  </si>
  <si>
    <r>
      <t>Ministry of Defence</t>
    </r>
    <r>
      <rPr>
        <vertAlign val="superscript"/>
        <sz val="10"/>
        <rFont val="Arial"/>
        <family val="2"/>
      </rPr>
      <t xml:space="preserve"> </t>
    </r>
  </si>
  <si>
    <r>
      <t xml:space="preserve">Meteorological Office </t>
    </r>
    <r>
      <rPr>
        <vertAlign val="superscript"/>
        <sz val="10"/>
        <rFont val="Arial"/>
        <family val="2"/>
      </rPr>
      <t>3</t>
    </r>
  </si>
  <si>
    <t xml:space="preserve">Office for Budget Responsibility </t>
  </si>
  <si>
    <t xml:space="preserve">   Asset Protection Agency</t>
  </si>
  <si>
    <r>
      <t xml:space="preserve">Home Office (excl agencies)  </t>
    </r>
    <r>
      <rPr>
        <vertAlign val="superscript"/>
        <sz val="10"/>
        <rFont val="Arial"/>
        <family val="2"/>
      </rPr>
      <t xml:space="preserve">2 </t>
    </r>
  </si>
  <si>
    <r>
      <t xml:space="preserve">National Fraud Authority </t>
    </r>
    <r>
      <rPr>
        <vertAlign val="superscript"/>
        <sz val="10"/>
        <rFont val="Arial"/>
        <family val="2"/>
      </rPr>
      <t>4</t>
    </r>
  </si>
  <si>
    <r>
      <t>Ministry of Justice (excl agencies)</t>
    </r>
    <r>
      <rPr>
        <vertAlign val="superscript"/>
        <sz val="10"/>
        <rFont val="Arial"/>
        <family val="2"/>
      </rPr>
      <t xml:space="preserve"> </t>
    </r>
  </si>
  <si>
    <r>
      <t>Her Majesty's Couts and Tribunals Service</t>
    </r>
    <r>
      <rPr>
        <vertAlign val="superscript"/>
        <sz val="10"/>
        <rFont val="Arial"/>
        <family val="2"/>
      </rPr>
      <t xml:space="preserve"> </t>
    </r>
  </si>
  <si>
    <r>
      <t xml:space="preserve">Land Registry </t>
    </r>
    <r>
      <rPr>
        <vertAlign val="superscript"/>
        <sz val="10"/>
        <rFont val="Arial"/>
        <family val="2"/>
      </rPr>
      <t>3</t>
    </r>
  </si>
  <si>
    <r>
      <t>Census Field</t>
    </r>
    <r>
      <rPr>
        <vertAlign val="superscript"/>
        <sz val="10"/>
        <rFont val="Arial"/>
        <family val="2"/>
      </rPr>
      <t xml:space="preserve"> 5</t>
    </r>
  </si>
  <si>
    <t xml:space="preserve">   Wales Office</t>
  </si>
  <si>
    <r>
      <t>DWP Corporate and Shared Services</t>
    </r>
    <r>
      <rPr>
        <vertAlign val="superscript"/>
        <sz val="10"/>
        <rFont val="Arial"/>
        <family val="2"/>
      </rPr>
      <t xml:space="preserve"> 2 </t>
    </r>
  </si>
  <si>
    <t xml:space="preserve">National Records of Scotland </t>
  </si>
  <si>
    <r>
      <t>GROS Census Field</t>
    </r>
    <r>
      <rPr>
        <vertAlign val="superscript"/>
        <sz val="10"/>
        <rFont val="Arial"/>
        <family val="2"/>
      </rPr>
      <t xml:space="preserve"> 6</t>
    </r>
  </si>
  <si>
    <r>
      <t xml:space="preserve">Education Scotland </t>
    </r>
    <r>
      <rPr>
        <vertAlign val="superscript"/>
        <sz val="10"/>
        <rFont val="Arial"/>
        <family val="2"/>
      </rPr>
      <t>7</t>
    </r>
  </si>
  <si>
    <t>On 18 July 2011 HM Land Registry, Met Office and Ordnance Survey transferred to the Department of Business, Innovation and Skills from Ministry of Justice, Ministry of Defence and Department for Communities and Local Government respectively.</t>
  </si>
  <si>
    <t>National Fraud Authority are reported as an agency of Home Office from Q2 2011. The return is a manual one as the data will have not migrated fully until the end of December 2011.</t>
  </si>
  <si>
    <t>Census Field staff were included from Q2 2010. The last remaining contracts ended in Q3 2011.</t>
  </si>
  <si>
    <t>GROS Census Field staff were included from Q3 2010. The last remaining contracts ended in Q3 2011.</t>
  </si>
  <si>
    <t>HM Inspectorate of Education and Learning Teaching Scotland (LTS) merged to form Education Scotland on 1 July 2011.</t>
  </si>
  <si>
    <t>2011 Q3 FTE</t>
  </si>
  <si>
    <t>Full Time Equivalent Q3 2011</t>
  </si>
  <si>
    <t>Headcount Q3 2011</t>
  </si>
  <si>
    <t>Full Time Equivalent Q2 2011</t>
  </si>
  <si>
    <t>Headcount Q2 2011</t>
  </si>
  <si>
    <t>Headcount change on quarter Q2-Q3 2011</t>
  </si>
  <si>
    <t>Full Time Equivalent change on quarter Q2-Q3 2011</t>
  </si>
  <si>
    <t>HM Land Registry</t>
  </si>
  <si>
    <t>Met Office</t>
  </si>
  <si>
    <t>Education Scotland</t>
  </si>
  <si>
    <t>Asset Protection Agency</t>
  </si>
  <si>
    <t>Her Majesty's Couts and Tribunals Service</t>
  </si>
  <si>
    <t>Ordnance Survey [DCLG]</t>
  </si>
  <si>
    <t>National Fraud Authority [AGO]</t>
  </si>
  <si>
    <r>
      <rPr>
        <b/>
        <sz val="24"/>
        <rFont val="Arial"/>
        <family val="2"/>
      </rPr>
      <t>9</t>
    </r>
    <r>
      <rPr>
        <b/>
        <sz val="18"/>
        <rFont val="Arial"/>
        <family val="2"/>
      </rPr>
      <t xml:space="preserve">    Civil Service employment by department </t>
    </r>
    <r>
      <rPr>
        <b/>
        <vertAlign val="superscript"/>
        <sz val="18"/>
        <rFont val="Arial"/>
        <family val="2"/>
      </rPr>
      <t xml:space="preserve">1 </t>
    </r>
  </si>
  <si>
    <t>Q4 2011</t>
  </si>
  <si>
    <r>
      <t xml:space="preserve">Business, Innovation and Skills </t>
    </r>
    <r>
      <rPr>
        <vertAlign val="superscript"/>
        <sz val="8"/>
        <rFont val="Arial"/>
        <family val="2"/>
      </rPr>
      <t>2</t>
    </r>
  </si>
  <si>
    <r>
      <t xml:space="preserve">Postal Services Commission </t>
    </r>
    <r>
      <rPr>
        <vertAlign val="superscript"/>
        <sz val="8"/>
        <rFont val="Arial"/>
        <family val="2"/>
      </rPr>
      <t>3</t>
    </r>
  </si>
  <si>
    <t xml:space="preserve">UK Space Agency </t>
  </si>
  <si>
    <t xml:space="preserve">HM Land Registry </t>
  </si>
  <si>
    <t xml:space="preserve">Met Office </t>
  </si>
  <si>
    <t xml:space="preserve">Cabinet Office excl agencies  </t>
  </si>
  <si>
    <r>
      <t xml:space="preserve">Department for Education </t>
    </r>
    <r>
      <rPr>
        <vertAlign val="superscript"/>
        <sz val="8"/>
        <rFont val="Arial"/>
        <family val="2"/>
      </rPr>
      <t>2</t>
    </r>
  </si>
  <si>
    <r>
      <t xml:space="preserve">Standards and Testing Agency </t>
    </r>
    <r>
      <rPr>
        <vertAlign val="superscript"/>
        <sz val="8"/>
        <rFont val="Arial"/>
        <family val="2"/>
      </rPr>
      <t>4</t>
    </r>
  </si>
  <si>
    <r>
      <t xml:space="preserve">Department for Communities and Local Government </t>
    </r>
    <r>
      <rPr>
        <vertAlign val="superscript"/>
        <sz val="8"/>
        <rFont val="Arial"/>
        <family val="2"/>
      </rPr>
      <t>2</t>
    </r>
  </si>
  <si>
    <t xml:space="preserve">Department for Culture Media and Sport </t>
  </si>
  <si>
    <r>
      <t xml:space="preserve">Department for Environment Food and Rural Affairs </t>
    </r>
    <r>
      <rPr>
        <vertAlign val="superscript"/>
        <sz val="8"/>
        <rFont val="Arial"/>
        <family val="2"/>
      </rPr>
      <t>2</t>
    </r>
  </si>
  <si>
    <t xml:space="preserve">Animal Health and Veterinary Laboratories Agency </t>
  </si>
  <si>
    <r>
      <t xml:space="preserve">Home Office (excl agencies) </t>
    </r>
    <r>
      <rPr>
        <vertAlign val="superscript"/>
        <sz val="8"/>
        <rFont val="Arial"/>
        <family val="2"/>
      </rPr>
      <t>2</t>
    </r>
    <r>
      <rPr>
        <sz val="8"/>
        <rFont val="Arial"/>
        <family val="2"/>
      </rPr>
      <t xml:space="preserve"> </t>
    </r>
  </si>
  <si>
    <r>
      <t xml:space="preserve">National Fraud Authority </t>
    </r>
    <r>
      <rPr>
        <vertAlign val="superscript"/>
        <sz val="8"/>
        <rFont val="Arial"/>
        <family val="2"/>
      </rPr>
      <t>5</t>
    </r>
  </si>
  <si>
    <t xml:space="preserve">Her Majesty's Courts and Tribunals Service </t>
  </si>
  <si>
    <t xml:space="preserve">Scotland Office </t>
  </si>
  <si>
    <r>
      <t xml:space="preserve">Department for Transport </t>
    </r>
    <r>
      <rPr>
        <vertAlign val="superscript"/>
        <sz val="8"/>
        <rFont val="Arial"/>
        <family val="2"/>
      </rPr>
      <t>2</t>
    </r>
  </si>
  <si>
    <t xml:space="preserve">Wales Office </t>
  </si>
  <si>
    <r>
      <t xml:space="preserve">Department for Work and Pensions </t>
    </r>
    <r>
      <rPr>
        <vertAlign val="superscript"/>
        <sz val="8"/>
        <rFont val="Arial"/>
        <family val="2"/>
      </rPr>
      <t>6</t>
    </r>
  </si>
  <si>
    <r>
      <t xml:space="preserve">DWP Corporate and Shared Services </t>
    </r>
    <r>
      <rPr>
        <vertAlign val="superscript"/>
        <sz val="8"/>
        <rFont val="Arial"/>
        <family val="2"/>
      </rPr>
      <t>2 6</t>
    </r>
  </si>
  <si>
    <r>
      <t xml:space="preserve">Jobcentre Plus </t>
    </r>
    <r>
      <rPr>
        <vertAlign val="superscript"/>
        <sz val="8"/>
        <rFont val="Arial"/>
        <family val="2"/>
      </rPr>
      <t>6</t>
    </r>
  </si>
  <si>
    <r>
      <t xml:space="preserve">Pensions &amp; Disability Carers Service </t>
    </r>
    <r>
      <rPr>
        <vertAlign val="superscript"/>
        <sz val="8"/>
        <rFont val="Arial"/>
        <family val="2"/>
      </rPr>
      <t>6</t>
    </r>
  </si>
  <si>
    <t xml:space="preserve">Education Scotland </t>
  </si>
  <si>
    <t>Includes Government Office for the Regions employees for Q3 2011 only.</t>
  </si>
  <si>
    <t>The Postal Services Commission was abolished on 1 October 2011.</t>
  </si>
  <si>
    <t xml:space="preserve">The Standards and Testing Agency is a new executive agency of the Department for Education and commenced operating on </t>
  </si>
  <si>
    <t>3 October 2011.</t>
  </si>
  <si>
    <t>National Fraud Authority are reported as an agency of Home Office from Q2 2011. The return is a manual one as the data will have not migrated full until the end of March 2012.</t>
  </si>
  <si>
    <t>Jobcentre Plus and Disability and Carers Service ceased to have legal status from 2 October 2011. This information has been aggregated with that of DWP Corporate and Shared Services to produce one figure for the Department for Work and Pensions. The Child Maintenance Enforcement Commission and the Health and Safety Executive are unaffected by this change and remain Crown Non Departmental Public Bodies.</t>
  </si>
  <si>
    <r>
      <t xml:space="preserve">Business, Innovation and Skills </t>
    </r>
    <r>
      <rPr>
        <vertAlign val="superscript"/>
        <sz val="8"/>
        <rFont val="Arial"/>
        <family val="2"/>
      </rPr>
      <t>3</t>
    </r>
    <r>
      <rPr>
        <sz val="11"/>
        <color theme="1"/>
        <rFont val="Calibri"/>
        <family val="2"/>
        <scheme val="minor"/>
      </rPr>
      <t/>
    </r>
  </si>
  <si>
    <r>
      <t xml:space="preserve">Postal Services Commission </t>
    </r>
    <r>
      <rPr>
        <vertAlign val="superscript"/>
        <sz val="8"/>
        <rFont val="Arial"/>
        <family val="2"/>
      </rPr>
      <t>4</t>
    </r>
    <r>
      <rPr>
        <sz val="11"/>
        <color theme="1"/>
        <rFont val="Calibri"/>
        <family val="2"/>
        <scheme val="minor"/>
      </rPr>
      <t/>
    </r>
  </si>
  <si>
    <r>
      <t xml:space="preserve">Department for Education </t>
    </r>
    <r>
      <rPr>
        <vertAlign val="superscript"/>
        <sz val="8"/>
        <rFont val="Arial"/>
        <family val="2"/>
      </rPr>
      <t>3</t>
    </r>
    <r>
      <rPr>
        <sz val="11"/>
        <color theme="1"/>
        <rFont val="Calibri"/>
        <family val="2"/>
        <scheme val="minor"/>
      </rPr>
      <t/>
    </r>
  </si>
  <si>
    <r>
      <t xml:space="preserve">Standards and Testing Agency </t>
    </r>
    <r>
      <rPr>
        <vertAlign val="superscript"/>
        <sz val="8"/>
        <rFont val="Arial"/>
        <family val="2"/>
      </rPr>
      <t>5</t>
    </r>
    <r>
      <rPr>
        <sz val="11"/>
        <color theme="1"/>
        <rFont val="Calibri"/>
        <family val="2"/>
        <scheme val="minor"/>
      </rPr>
      <t/>
    </r>
  </si>
  <si>
    <r>
      <t xml:space="preserve">Department for Communities and Local Government </t>
    </r>
    <r>
      <rPr>
        <vertAlign val="superscript"/>
        <sz val="8"/>
        <rFont val="Arial"/>
        <family val="2"/>
      </rPr>
      <t>3</t>
    </r>
    <r>
      <rPr>
        <sz val="11"/>
        <color theme="1"/>
        <rFont val="Calibri"/>
        <family val="2"/>
        <scheme val="minor"/>
      </rPr>
      <t/>
    </r>
  </si>
  <si>
    <r>
      <t xml:space="preserve">Department for Environment Food and Rural Affairs </t>
    </r>
    <r>
      <rPr>
        <vertAlign val="superscript"/>
        <sz val="8"/>
        <rFont val="Arial"/>
        <family val="2"/>
      </rPr>
      <t>3</t>
    </r>
    <r>
      <rPr>
        <sz val="11"/>
        <color theme="1"/>
        <rFont val="Calibri"/>
        <family val="2"/>
        <scheme val="minor"/>
      </rPr>
      <t/>
    </r>
  </si>
  <si>
    <r>
      <t xml:space="preserve">Home Office (excl agencies) </t>
    </r>
    <r>
      <rPr>
        <vertAlign val="superscript"/>
        <sz val="8"/>
        <rFont val="Arial"/>
        <family val="2"/>
      </rPr>
      <t>3</t>
    </r>
    <r>
      <rPr>
        <sz val="8"/>
        <rFont val="Arial"/>
        <family val="2"/>
      </rPr>
      <t/>
    </r>
  </si>
  <si>
    <r>
      <t xml:space="preserve">National Fraud Authority </t>
    </r>
    <r>
      <rPr>
        <vertAlign val="superscript"/>
        <sz val="8"/>
        <rFont val="Arial"/>
        <family val="2"/>
      </rPr>
      <t>6</t>
    </r>
    <r>
      <rPr>
        <sz val="11"/>
        <color theme="1"/>
        <rFont val="Calibri"/>
        <family val="2"/>
        <scheme val="minor"/>
      </rPr>
      <t/>
    </r>
  </si>
  <si>
    <r>
      <t xml:space="preserve">Department for Transport </t>
    </r>
    <r>
      <rPr>
        <vertAlign val="superscript"/>
        <sz val="8"/>
        <rFont val="Arial"/>
        <family val="2"/>
      </rPr>
      <t>3</t>
    </r>
    <r>
      <rPr>
        <sz val="11"/>
        <color theme="1"/>
        <rFont val="Calibri"/>
        <family val="2"/>
        <scheme val="minor"/>
      </rPr>
      <t/>
    </r>
  </si>
  <si>
    <r>
      <t xml:space="preserve">Department for Work and Pensions </t>
    </r>
    <r>
      <rPr>
        <vertAlign val="superscript"/>
        <sz val="8"/>
        <rFont val="Arial"/>
        <family val="2"/>
      </rPr>
      <t>7</t>
    </r>
    <r>
      <rPr>
        <sz val="11"/>
        <color theme="1"/>
        <rFont val="Calibri"/>
        <family val="2"/>
        <scheme val="minor"/>
      </rPr>
      <t/>
    </r>
  </si>
  <si>
    <r>
      <t xml:space="preserve">DWP Corporate and Shared Services </t>
    </r>
    <r>
      <rPr>
        <vertAlign val="superscript"/>
        <sz val="8"/>
        <rFont val="Arial"/>
        <family val="2"/>
      </rPr>
      <t>2 7</t>
    </r>
    <r>
      <rPr>
        <sz val="11"/>
        <color theme="1"/>
        <rFont val="Calibri"/>
        <family val="2"/>
        <scheme val="minor"/>
      </rPr>
      <t/>
    </r>
  </si>
  <si>
    <r>
      <t xml:space="preserve">Jobcentre Plus </t>
    </r>
    <r>
      <rPr>
        <vertAlign val="superscript"/>
        <sz val="8"/>
        <rFont val="Arial"/>
        <family val="2"/>
      </rPr>
      <t>7</t>
    </r>
    <r>
      <rPr>
        <sz val="11"/>
        <color theme="1"/>
        <rFont val="Calibri"/>
        <family val="2"/>
        <scheme val="minor"/>
      </rPr>
      <t/>
    </r>
  </si>
  <si>
    <r>
      <t xml:space="preserve">Pensions &amp; Disability Carers Service </t>
    </r>
    <r>
      <rPr>
        <vertAlign val="superscript"/>
        <sz val="8"/>
        <rFont val="Arial"/>
        <family val="2"/>
      </rPr>
      <t>7</t>
    </r>
    <r>
      <rPr>
        <sz val="11"/>
        <color theme="1"/>
        <rFont val="Calibri"/>
        <family val="2"/>
        <scheme val="minor"/>
      </rPr>
      <t/>
    </r>
  </si>
  <si>
    <t xml:space="preserve">Department for Education </t>
  </si>
  <si>
    <t xml:space="preserve">Department for Communities and Local Government </t>
  </si>
  <si>
    <t xml:space="preserve">Department for Environment Food and Rural Affairs </t>
  </si>
  <si>
    <t xml:space="preserve">Home Office (excl agencies) </t>
  </si>
  <si>
    <t xml:space="preserve">Department for Transport </t>
  </si>
  <si>
    <t xml:space="preserve">Postal Services Commission </t>
  </si>
  <si>
    <t xml:space="preserve">Standards and Testing Agency </t>
  </si>
  <si>
    <t xml:space="preserve">Department for Work and Pensions </t>
  </si>
  <si>
    <t xml:space="preserve">DWP Corporate and Shared Services  </t>
  </si>
  <si>
    <t xml:space="preserve">Jobcentre Plus </t>
  </si>
  <si>
    <t xml:space="preserve">Pensions &amp; Disability Carers Service </t>
  </si>
  <si>
    <t>Check against main sheet</t>
  </si>
  <si>
    <t>2011 Q4 FTE</t>
  </si>
  <si>
    <t>2009 Q1 Headcount</t>
  </si>
  <si>
    <t>2009 Q2 Headcount</t>
  </si>
  <si>
    <t>2009 Q3 Headcount</t>
  </si>
  <si>
    <t>2009 Q4 Headcount</t>
  </si>
  <si>
    <t>2010 Q1 Headcount</t>
  </si>
  <si>
    <t>2012 Q1 FTE</t>
  </si>
  <si>
    <t>2010 Q3 Headcount</t>
  </si>
  <si>
    <t>2010 Q4 Headcount</t>
  </si>
  <si>
    <t>2011 Q1 Headcount</t>
  </si>
  <si>
    <t>2011 Q2 Headcount</t>
  </si>
  <si>
    <t>2011 Q3 Headcount</t>
  </si>
  <si>
    <t>2010 Q2 Headcount</t>
  </si>
  <si>
    <t>2011 Q4 Headcount</t>
  </si>
  <si>
    <t>2012 Q1 Headcount</t>
  </si>
  <si>
    <r>
      <t xml:space="preserve">9    Civil Service employment by department </t>
    </r>
    <r>
      <rPr>
        <b/>
        <vertAlign val="superscript"/>
        <sz val="18"/>
        <rFont val="Arial"/>
        <family val="2"/>
      </rPr>
      <t xml:space="preserve">1 </t>
    </r>
  </si>
  <si>
    <t>Q1 2012</t>
  </si>
  <si>
    <r>
      <t xml:space="preserve">Cabinet Office excl agencies </t>
    </r>
    <r>
      <rPr>
        <vertAlign val="superscript"/>
        <sz val="8"/>
        <rFont val="Arial"/>
        <family val="2"/>
      </rPr>
      <t xml:space="preserve"> </t>
    </r>
  </si>
  <si>
    <t>Education</t>
  </si>
  <si>
    <r>
      <t>Ministry of Defence</t>
    </r>
    <r>
      <rPr>
        <vertAlign val="superscript"/>
        <sz val="8"/>
        <rFont val="Arial"/>
        <family val="2"/>
      </rPr>
      <t xml:space="preserve"> </t>
    </r>
  </si>
  <si>
    <r>
      <t xml:space="preserve">Home Office (excl agencies) </t>
    </r>
    <r>
      <rPr>
        <vertAlign val="superscript"/>
        <sz val="8"/>
        <rFont val="Arial"/>
        <family val="2"/>
      </rPr>
      <t xml:space="preserve">2 </t>
    </r>
  </si>
  <si>
    <r>
      <t xml:space="preserve">UK Border Agency </t>
    </r>
    <r>
      <rPr>
        <vertAlign val="superscript"/>
        <sz val="8"/>
        <rFont val="Arial"/>
        <family val="2"/>
      </rPr>
      <t>2</t>
    </r>
  </si>
  <si>
    <r>
      <t>Ministry of Justice (excl agencies)</t>
    </r>
    <r>
      <rPr>
        <vertAlign val="superscript"/>
        <sz val="8"/>
        <rFont val="Arial"/>
        <family val="2"/>
      </rPr>
      <t xml:space="preserve"> </t>
    </r>
  </si>
  <si>
    <r>
      <t>Her Majesty's Courts and Tribunals Service</t>
    </r>
    <r>
      <rPr>
        <vertAlign val="superscript"/>
        <sz val="8"/>
        <rFont val="Arial"/>
        <family val="2"/>
      </rPr>
      <t xml:space="preserve"> </t>
    </r>
  </si>
  <si>
    <t>Scotland Office (incl. Office of the Advocate General for Scotland)</t>
  </si>
  <si>
    <t xml:space="preserve">  UK Supreme Court</t>
  </si>
  <si>
    <r>
      <t>Department for Work and Pensions</t>
    </r>
    <r>
      <rPr>
        <vertAlign val="superscript"/>
        <sz val="8"/>
        <rFont val="Arial"/>
        <family val="2"/>
      </rPr>
      <t xml:space="preserve"> </t>
    </r>
  </si>
  <si>
    <t>Accountant in Bankruptcy</t>
  </si>
  <si>
    <t>Crown Office and Procurator Fiscal</t>
  </si>
  <si>
    <t>On 01/03/2012, UK Border Agency (UKBA) employees with a FTE of 7,466, moved from UKBA to Home Office HQ in an internal restructure.</t>
  </si>
  <si>
    <t>HC Q1</t>
  </si>
  <si>
    <t>FTE Q1</t>
  </si>
  <si>
    <t>HC Q4</t>
  </si>
  <si>
    <t>FTE Q4</t>
  </si>
  <si>
    <t>Check</t>
  </si>
  <si>
    <t>Change HC</t>
  </si>
  <si>
    <t>Change FTE</t>
  </si>
  <si>
    <t>Department for Work and Pensions</t>
  </si>
  <si>
    <t>Standards and Testing Agency</t>
  </si>
  <si>
    <t>v) As of 31st March 2012, 7466 FTE have been moved from UKBA to HO HQ. As a result of this, HO as a whole is now categorized as Non-Whitehall. The spending review baseline has been adjusted to reflect this change.</t>
  </si>
  <si>
    <t>Q2 2012</t>
  </si>
  <si>
    <t>Office for Standards in Education</t>
  </si>
  <si>
    <t>2012 Q2 FTE</t>
  </si>
  <si>
    <t>2012 Q2 headcount</t>
  </si>
  <si>
    <r>
      <t xml:space="preserve">9     Civil Service employment by department </t>
    </r>
    <r>
      <rPr>
        <b/>
        <vertAlign val="superscript"/>
        <sz val="18"/>
        <rFont val="Arial"/>
        <family val="2"/>
      </rPr>
      <t xml:space="preserve">1 </t>
    </r>
  </si>
  <si>
    <r>
      <t xml:space="preserve">Department for Business, Innovation and Skills (excluding Agencies) </t>
    </r>
    <r>
      <rPr>
        <vertAlign val="superscript"/>
        <sz val="9"/>
        <rFont val="Arial"/>
        <family val="2"/>
      </rPr>
      <t>2</t>
    </r>
  </si>
  <si>
    <r>
      <t xml:space="preserve">Cabinet Office excl agencies </t>
    </r>
    <r>
      <rPr>
        <vertAlign val="superscript"/>
        <sz val="9"/>
        <rFont val="Arial"/>
        <family val="2"/>
      </rPr>
      <t>3</t>
    </r>
  </si>
  <si>
    <r>
      <t xml:space="preserve">Central Office of Information </t>
    </r>
    <r>
      <rPr>
        <vertAlign val="superscript"/>
        <sz val="9"/>
        <rFont val="Arial"/>
        <family val="2"/>
      </rPr>
      <t>3</t>
    </r>
  </si>
  <si>
    <r>
      <t>Ministry of Defence</t>
    </r>
    <r>
      <rPr>
        <vertAlign val="superscript"/>
        <sz val="9"/>
        <rFont val="Arial"/>
        <family val="2"/>
      </rPr>
      <t xml:space="preserve"> </t>
    </r>
  </si>
  <si>
    <t>Department for Education (excluding Executive Agencies)</t>
  </si>
  <si>
    <r>
      <t xml:space="preserve">Education Funding Agency </t>
    </r>
    <r>
      <rPr>
        <vertAlign val="superscript"/>
        <sz val="9"/>
        <rFont val="Arial"/>
        <family val="2"/>
      </rPr>
      <t>4</t>
    </r>
  </si>
  <si>
    <r>
      <t xml:space="preserve">National College </t>
    </r>
    <r>
      <rPr>
        <vertAlign val="superscript"/>
        <sz val="9"/>
        <rFont val="Arial"/>
        <family val="2"/>
      </rPr>
      <t>4</t>
    </r>
  </si>
  <si>
    <r>
      <t xml:space="preserve">Teaching Agency </t>
    </r>
    <r>
      <rPr>
        <vertAlign val="superscript"/>
        <sz val="9"/>
        <rFont val="Arial"/>
        <family val="2"/>
      </rPr>
      <t>4</t>
    </r>
  </si>
  <si>
    <t xml:space="preserve">Department of Energy and Climate Change </t>
  </si>
  <si>
    <r>
      <t xml:space="preserve">HM Treasury </t>
    </r>
    <r>
      <rPr>
        <vertAlign val="superscript"/>
        <sz val="9"/>
        <rFont val="Arial"/>
        <family val="2"/>
      </rPr>
      <t>3</t>
    </r>
  </si>
  <si>
    <r>
      <t>Ministry of Justice (excl agencies)</t>
    </r>
    <r>
      <rPr>
        <vertAlign val="superscript"/>
        <sz val="9"/>
        <rFont val="Arial"/>
        <family val="2"/>
      </rPr>
      <t xml:space="preserve"> 5</t>
    </r>
  </si>
  <si>
    <r>
      <t>Her Majesty's Courts and Tribunals Service</t>
    </r>
    <r>
      <rPr>
        <vertAlign val="superscript"/>
        <sz val="9"/>
        <rFont val="Arial"/>
        <family val="2"/>
      </rPr>
      <t xml:space="preserve"> </t>
    </r>
  </si>
  <si>
    <r>
      <t xml:space="preserve">National Offender Management Service </t>
    </r>
    <r>
      <rPr>
        <vertAlign val="superscript"/>
        <sz val="9"/>
        <rFont val="Arial"/>
        <family val="2"/>
      </rPr>
      <t>5</t>
    </r>
  </si>
  <si>
    <r>
      <t>Department for Work and Pensions</t>
    </r>
    <r>
      <rPr>
        <vertAlign val="superscript"/>
        <sz val="9"/>
        <rFont val="Arial"/>
        <family val="2"/>
      </rPr>
      <t xml:space="preserve"> </t>
    </r>
  </si>
  <si>
    <t>Child Maintenance and Enforcement Commission</t>
  </si>
  <si>
    <t>The Better Regulation Delivery Office, with a headcount of approximately 30, transferred in to the main Department of Business, Innovation and Skills (DBIS) during Q2 2012.</t>
  </si>
  <si>
    <t>30 staff transferred from HM Treasury to Cabinet Office on 1 April 2012. A further 68 staff transferred into Cabinet Office from the Central Office of Information following the closure of the Central Office of Information.</t>
  </si>
  <si>
    <t>The Education Funding Agency, National College and Teaching Agency are newly created agencies established on 1 April 2012.</t>
  </si>
  <si>
    <t>During Q2 2012, approximately 200 staff transferred from the National Offenders Management Service to the Ministry of Justice.</t>
  </si>
  <si>
    <t>HC Q2 2012</t>
  </si>
  <si>
    <t>FTE Q2 2012</t>
  </si>
  <si>
    <t>HC Q1 2012</t>
  </si>
  <si>
    <t>FTE Q1 2012</t>
  </si>
  <si>
    <t>Name</t>
  </si>
  <si>
    <t>Edited name</t>
  </si>
  <si>
    <t>Cleaned name</t>
  </si>
  <si>
    <t>Education Funding Agency</t>
  </si>
  <si>
    <t>National College</t>
  </si>
  <si>
    <t>Teaching Agency</t>
  </si>
  <si>
    <t>Welsh Gov</t>
  </si>
  <si>
    <t>Organisation</t>
  </si>
  <si>
    <t>Description short</t>
  </si>
  <si>
    <t>ONS note</t>
  </si>
  <si>
    <t>Whitehall</t>
  </si>
  <si>
    <t>DeptCorrected</t>
  </si>
  <si>
    <t>FTE Q3 2010</t>
  </si>
  <si>
    <t>FTE Q2 2010</t>
  </si>
  <si>
    <t>HC Change</t>
  </si>
  <si>
    <t>FTE change</t>
  </si>
  <si>
    <t>ONS Q1 2009-Q2 2009</t>
  </si>
  <si>
    <t>ONS Q3 2009-Q4 2009</t>
  </si>
  <si>
    <t>ONS Q1 2010-Q2 2010</t>
  </si>
  <si>
    <t>ONS Q2 2010-Q3 2010</t>
  </si>
  <si>
    <t>ONS Q3 2010-Q4 2010</t>
  </si>
  <si>
    <t>ONS Q4 2010-Q1 2011</t>
  </si>
  <si>
    <t>ONS Q1 2011-Q2 2011</t>
  </si>
  <si>
    <t>ONS Q2 2011-Q3 2011</t>
  </si>
  <si>
    <t>ONS Q3 2011-Q4 2011</t>
  </si>
  <si>
    <t>ONS Q4 2011-Q1 2012</t>
  </si>
  <si>
    <t>ONS Q1 2012-Q2 2012</t>
  </si>
  <si>
    <t>Period &amp; measure</t>
  </si>
  <si>
    <t>Change Date</t>
  </si>
  <si>
    <t>Due to structural changes within MoJ, 1269 staff were moved from the National Offender Management Service into MoJ HQ</t>
  </si>
  <si>
    <t>HMRC</t>
  </si>
  <si>
    <t>Note</t>
  </si>
  <si>
    <t>In Q2 2012, approx. 200 FTE moved from NOMS to MoJ</t>
  </si>
  <si>
    <t>Met office transferred from MoD to BIS</t>
  </si>
  <si>
    <t>Ordnance Survey transferred from DCLG to BIS</t>
  </si>
  <si>
    <t>NFA from AGO to HO</t>
  </si>
  <si>
    <t>68 FTE from COI to CO</t>
  </si>
  <si>
    <t>GEO counted in HO</t>
  </si>
  <si>
    <t>30 FTE transferred from HMT to CO</t>
  </si>
  <si>
    <t>Organisation type</t>
  </si>
  <si>
    <t>Ministerial Department</t>
  </si>
  <si>
    <t>Non-Ministerial Department</t>
  </si>
  <si>
    <t>Executive Agency</t>
  </si>
  <si>
    <t>Executive Non-Departmental Public Body</t>
  </si>
  <si>
    <t>OTHER</t>
  </si>
  <si>
    <t>Crown Non Departmental Public Body</t>
  </si>
  <si>
    <t>???</t>
  </si>
  <si>
    <t>non-Ministerial Department*</t>
  </si>
  <si>
    <t>Ministerial Department (exclude)</t>
  </si>
  <si>
    <t>Land Registry transferred from MoJ to BIS</t>
  </si>
  <si>
    <t>Dept Check</t>
  </si>
  <si>
    <t>?</t>
  </si>
  <si>
    <t>2013 Q4</t>
  </si>
  <si>
    <t>2012 Q3 headcount</t>
  </si>
  <si>
    <t>2012 Q3 FTE</t>
  </si>
  <si>
    <r>
      <t xml:space="preserve">10    Civil Service employment by department and agency </t>
    </r>
    <r>
      <rPr>
        <b/>
        <vertAlign val="superscript"/>
        <sz val="18"/>
        <rFont val="Arial"/>
        <family val="2"/>
      </rPr>
      <t xml:space="preserve">1 </t>
    </r>
  </si>
  <si>
    <t>Q3 2012</t>
  </si>
  <si>
    <t>Department for Business, Innovation and Skills (excluding agencies)</t>
  </si>
  <si>
    <t>Cabinet Office (excluding agencies)</t>
  </si>
  <si>
    <t>Department for Communities and Local Government (excluding agencies)</t>
  </si>
  <si>
    <t>Department for Culture Media and Sport (excluding agencies)</t>
  </si>
  <si>
    <t>Ministry of Defence (excluding trading funds)</t>
  </si>
  <si>
    <t xml:space="preserve">Department for Education (excluding agencies) </t>
  </si>
  <si>
    <t>Department for Environment Food and Rural Affairs (excluding agencies)</t>
  </si>
  <si>
    <t>Foreign and Commonwealth Office (excluding agencies)</t>
  </si>
  <si>
    <t>Foreign and Commonowealth Office Services</t>
  </si>
  <si>
    <t>Department of Health (excluding agencies)</t>
  </si>
  <si>
    <t>HM Revenue and Customs (excluding agencies)</t>
  </si>
  <si>
    <t>HM Treasury (excluding agencies)</t>
  </si>
  <si>
    <t>Home Office (excluding agencies)</t>
  </si>
  <si>
    <r>
      <t xml:space="preserve">Ministry of Justice (excluding agencies) </t>
    </r>
    <r>
      <rPr>
        <vertAlign val="superscript"/>
        <sz val="9"/>
        <rFont val="Arial"/>
        <family val="2"/>
      </rPr>
      <t>2</t>
    </r>
  </si>
  <si>
    <r>
      <t xml:space="preserve">Her Majesty's Courts and Tribunals Service </t>
    </r>
    <r>
      <rPr>
        <vertAlign val="superscript"/>
        <sz val="9"/>
        <rFont val="Arial"/>
        <family val="2"/>
      </rPr>
      <t>2</t>
    </r>
  </si>
  <si>
    <t>Department for Transport (excuding agencies)</t>
  </si>
  <si>
    <r>
      <t xml:space="preserve">Department for Work and Pensions </t>
    </r>
    <r>
      <rPr>
        <vertAlign val="superscript"/>
        <sz val="9"/>
        <rFont val="Arial"/>
        <family val="2"/>
      </rPr>
      <t>3</t>
    </r>
  </si>
  <si>
    <r>
      <t xml:space="preserve">Child Maintenance and Enforcement Commission </t>
    </r>
    <r>
      <rPr>
        <vertAlign val="superscript"/>
        <sz val="9"/>
        <rFont val="Arial"/>
        <family val="2"/>
      </rPr>
      <t>3</t>
    </r>
  </si>
  <si>
    <t>Scottish Government (excluding agencies)</t>
  </si>
  <si>
    <t>Her Majesty's Courts and Tribunals Service transferred approximately 100 staff to the Ministry of Justice.</t>
  </si>
  <si>
    <t xml:space="preserve">The Child Maintenance and Enforcement Commission was subsumed into the Department for Work and Pensions in July 2012. </t>
  </si>
  <si>
    <t>HC Q3 2012</t>
  </si>
  <si>
    <t>FTE Q3 2012</t>
  </si>
  <si>
    <t>CMEC abolition, move of staff into DWP</t>
  </si>
  <si>
    <t>Census</t>
  </si>
  <si>
    <t>No</t>
  </si>
  <si>
    <t>Yes</t>
  </si>
  <si>
    <r>
      <t xml:space="preserve">10   Civil Service employment by department and agency </t>
    </r>
    <r>
      <rPr>
        <b/>
        <vertAlign val="superscript"/>
        <sz val="18"/>
        <rFont val="Arial"/>
        <family val="2"/>
      </rPr>
      <t xml:space="preserve">1 </t>
    </r>
  </si>
  <si>
    <t>Q4 2012</t>
  </si>
  <si>
    <t>Business, Innovation and Skills (excluding agencies)</t>
  </si>
  <si>
    <r>
      <t xml:space="preserve">Asset Protection Agency </t>
    </r>
    <r>
      <rPr>
        <vertAlign val="superscript"/>
        <sz val="9"/>
        <rFont val="Arial"/>
        <family val="2"/>
      </rPr>
      <t>2</t>
    </r>
  </si>
  <si>
    <r>
      <t xml:space="preserve">Home Office (excluding agencies) </t>
    </r>
    <r>
      <rPr>
        <vertAlign val="superscript"/>
        <sz val="9"/>
        <rFont val="Arial"/>
        <family val="2"/>
      </rPr>
      <t>3</t>
    </r>
  </si>
  <si>
    <r>
      <t xml:space="preserve">Criminal Records Bureau </t>
    </r>
    <r>
      <rPr>
        <vertAlign val="superscript"/>
        <sz val="9"/>
        <rFont val="Arial"/>
        <family val="2"/>
      </rPr>
      <t>4</t>
    </r>
  </si>
  <si>
    <r>
      <t xml:space="preserve">Ministry of Justice (excluding agencies) </t>
    </r>
    <r>
      <rPr>
        <vertAlign val="superscript"/>
        <sz val="9"/>
        <rFont val="Arial"/>
        <family val="2"/>
      </rPr>
      <t>5</t>
    </r>
  </si>
  <si>
    <r>
      <t xml:space="preserve">Her Majesty's Courts and Tribunals Service </t>
    </r>
    <r>
      <rPr>
        <vertAlign val="superscript"/>
        <sz val="9"/>
        <rFont val="Arial"/>
        <family val="2"/>
      </rPr>
      <t>5</t>
    </r>
  </si>
  <si>
    <t>The Asset Protection Agency closed down on 31 October 2012.</t>
  </si>
  <si>
    <t>During Q4 2012 approximately 520 staff transferred into the Home Office from the National Policing Improvement Agency.</t>
  </si>
  <si>
    <t>On 1 December 2012, the Criminal Records Bureau (CRB) merged with the Independent Safeguarding Authority (ISA) to create a new Non-Departmental Public Body, the Disclosure and Barring Service (DBS).</t>
  </si>
  <si>
    <t>During Q4 2012 Her Majesty's Courts and Tribunals Service transferred approximately 25 staff to the Ministry of Justice.</t>
  </si>
  <si>
    <t>HC Q4 2012</t>
  </si>
  <si>
    <t>FTE Q4 2012</t>
  </si>
  <si>
    <t>Foreign and Commonwealth Office Services</t>
  </si>
  <si>
    <t>2012 Q4 headcount</t>
  </si>
  <si>
    <t>2012 Q4 FTE</t>
  </si>
  <si>
    <t>NA</t>
  </si>
  <si>
    <t>From</t>
  </si>
  <si>
    <t>To</t>
  </si>
  <si>
    <t>From/to</t>
  </si>
  <si>
    <t>Non-CS</t>
  </si>
  <si>
    <t>July 2012</t>
  </si>
  <si>
    <t>TA established from NDPBs</t>
  </si>
  <si>
    <t>EFA established from NDPBs [and part of DfE core]</t>
  </si>
  <si>
    <t>NC established from NDPBs</t>
  </si>
  <si>
    <t>BRDO move into BIS with staff from LBRDO</t>
  </si>
  <si>
    <t>As of March 2012, approximately 50 Government Property Unit staff moved from the Department of Business,Innovation and Skills to Cabinet Office.</t>
  </si>
  <si>
    <t>March 2012</t>
  </si>
  <si>
    <t>ONS footnote number</t>
  </si>
  <si>
    <t>During Q4 2012 approximately 520 staff transferred into the Home Office from the National Policing Improvement Agency. [In the ONS bulletin, this is specified to be 510 FTE)</t>
  </si>
  <si>
    <t>[GEO counted in HO]</t>
  </si>
  <si>
    <t>2013 Q1 FTE</t>
  </si>
  <si>
    <t>Last update of data:</t>
  </si>
  <si>
    <t>Placeholder</t>
  </si>
  <si>
    <t>ONS note does not give figure - assuming the same FTE as previous quarter moved to DWP</t>
  </si>
  <si>
    <t>Dept_copy</t>
  </si>
  <si>
    <t>Date of release of latest ONS data</t>
  </si>
  <si>
    <t>ONS Public Sector Employment</t>
  </si>
  <si>
    <t>Institute for Government</t>
  </si>
  <si>
    <t>Available at:</t>
  </si>
  <si>
    <t>http://www.instituteforgovernment.org.uk/our-work/more-effective-whitehall/whitehall-monitor</t>
  </si>
  <si>
    <t>NOTES ON THE DATA</t>
  </si>
  <si>
    <t>Provided by:</t>
  </si>
  <si>
    <r>
      <t xml:space="preserve">10  Civil Service employment by department </t>
    </r>
    <r>
      <rPr>
        <b/>
        <vertAlign val="superscript"/>
        <sz val="18"/>
        <rFont val="Arial"/>
        <family val="2"/>
      </rPr>
      <t xml:space="preserve">1 </t>
    </r>
  </si>
  <si>
    <t>Q1 2013</t>
  </si>
  <si>
    <r>
      <t xml:space="preserve">Land Registry </t>
    </r>
    <r>
      <rPr>
        <vertAlign val="superscript"/>
        <sz val="9"/>
        <rFont val="Arial"/>
        <family val="2"/>
      </rPr>
      <t>2</t>
    </r>
  </si>
  <si>
    <r>
      <t xml:space="preserve">Ordnance Survey </t>
    </r>
    <r>
      <rPr>
        <vertAlign val="superscript"/>
        <sz val="9"/>
        <rFont val="Arial"/>
        <family val="2"/>
      </rPr>
      <t>2</t>
    </r>
  </si>
  <si>
    <t>Government in Parliament</t>
  </si>
  <si>
    <r>
      <t xml:space="preserve">Department for Communities and Local Government (excluding agencies) </t>
    </r>
    <r>
      <rPr>
        <vertAlign val="superscript"/>
        <sz val="9"/>
        <rFont val="Arial"/>
        <family val="2"/>
      </rPr>
      <t>3</t>
    </r>
  </si>
  <si>
    <r>
      <t xml:space="preserve">Fire Service College </t>
    </r>
    <r>
      <rPr>
        <vertAlign val="superscript"/>
        <sz val="9"/>
        <rFont val="Arial"/>
        <family val="2"/>
      </rPr>
      <t>4</t>
    </r>
  </si>
  <si>
    <t>FCO Services</t>
  </si>
  <si>
    <r>
      <t xml:space="preserve">Home Office (excluding agencies) </t>
    </r>
    <r>
      <rPr>
        <vertAlign val="superscript"/>
        <sz val="9"/>
        <rFont val="Arial"/>
        <family val="2"/>
      </rPr>
      <t>3 5</t>
    </r>
  </si>
  <si>
    <r>
      <t xml:space="preserve">UK Border Agency </t>
    </r>
    <r>
      <rPr>
        <vertAlign val="superscript"/>
        <sz val="9"/>
        <rFont val="Arial"/>
        <family val="2"/>
      </rPr>
      <t>5</t>
    </r>
  </si>
  <si>
    <t>Ministry of Justice (excluding agencies)</t>
  </si>
  <si>
    <r>
      <t xml:space="preserve">Welsh Government </t>
    </r>
    <r>
      <rPr>
        <vertAlign val="superscript"/>
        <sz val="9"/>
        <rFont val="Arial"/>
        <family val="2"/>
      </rPr>
      <t>6</t>
    </r>
  </si>
  <si>
    <t>During Q1 2013, approximately 20 staff transferred from Land Registry to Ordnance Survey</t>
  </si>
  <si>
    <t>During Q1 2013, the Government Equalities Office transferred from Home Office (excluding agencies) to the Department for Communities and Local Government. This resulted in the transfer of staff with an approximated full-time equivalent of 100.</t>
  </si>
  <si>
    <t>As of 28th February 2013 the Fire Service College ceased being part of the Civil Service.</t>
  </si>
  <si>
    <t>During Q1 2013, the Enforcement and Crime Group, with approximately 240 staff, transferred from the UK Border Agency to Home Office (excluding agencies).</t>
  </si>
  <si>
    <t>During Q1 2013, approximately 40 staff transferred from the Environment Agency (an Executive Non-Departmental Public Body) to Welsh Government.</t>
  </si>
  <si>
    <t>HC Q1 2013</t>
  </si>
  <si>
    <t>FTE Q1 2013</t>
  </si>
  <si>
    <t>20 FTE from LR to OS</t>
  </si>
  <si>
    <t>240 FTE UKBA -&gt; HO core</t>
  </si>
  <si>
    <t>FSC moved outside CS</t>
  </si>
  <si>
    <t>40 FTE from Env Ag to Welsh Gov</t>
  </si>
  <si>
    <t>GEO from HO to DCLG</t>
  </si>
  <si>
    <t>Non-Whitehall</t>
  </si>
  <si>
    <t>Corrected by ONS 2013-16-13, updated here based on corrected ONS spreadsheet.</t>
  </si>
  <si>
    <t>http://www.ons.gov.uk/ons/rel/pse/public-sector-employment/index.html</t>
  </si>
  <si>
    <t>2013 Q1 headcount</t>
  </si>
  <si>
    <t>This file contains data up to quarter</t>
  </si>
  <si>
    <t>ending</t>
  </si>
  <si>
    <t xml:space="preserve">4) Some Non-Ministerial Depts, Agencies, ALBs etc have been grouped in with the department whose Minister is responsible for their legislation (e.g. Ofsted is grouped with DfE).
</t>
  </si>
  <si>
    <t>5) We have 'hidden' various tabs, rows &amp; columns within the workbook. This is with the sole purpose of making the workbook easier to view. All of 5he hidden sections can be 'unhidden' should you wish to view them.</t>
  </si>
  <si>
    <t xml:space="preserve">1) The 'ONS COLLATION' Tab contains the main data table. 
The source data comes from the Office of National Statistics. A copy of the data is included (dark gray tabs marked with prefix "S.") at the back of the workbook. </t>
  </si>
  <si>
    <t>Note:</t>
  </si>
  <si>
    <t>ONS total</t>
  </si>
  <si>
    <t>Total Employment</t>
  </si>
  <si>
    <t>Total Employment ONS total</t>
  </si>
  <si>
    <t>Defra</t>
  </si>
  <si>
    <t>Q2 2013</t>
  </si>
  <si>
    <r>
      <t xml:space="preserve">Treasury Solicitor </t>
    </r>
    <r>
      <rPr>
        <vertAlign val="superscript"/>
        <sz val="9"/>
        <rFont val="Arial"/>
        <family val="2"/>
      </rPr>
      <t>2</t>
    </r>
  </si>
  <si>
    <t xml:space="preserve">Land Registry </t>
  </si>
  <si>
    <r>
      <t xml:space="preserve">Department for Communities and Local Government (excluding agencies) </t>
    </r>
    <r>
      <rPr>
        <vertAlign val="superscript"/>
        <sz val="9"/>
        <rFont val="Arial"/>
        <family val="2"/>
      </rPr>
      <t>2</t>
    </r>
  </si>
  <si>
    <r>
      <t xml:space="preserve">National College </t>
    </r>
    <r>
      <rPr>
        <vertAlign val="superscript"/>
        <sz val="9"/>
        <rFont val="Arial"/>
        <family val="2"/>
      </rPr>
      <t>3</t>
    </r>
  </si>
  <si>
    <r>
      <t xml:space="preserve">Teaching Agency </t>
    </r>
    <r>
      <rPr>
        <vertAlign val="superscript"/>
        <sz val="9"/>
        <rFont val="Arial"/>
        <family val="2"/>
      </rPr>
      <t>3</t>
    </r>
  </si>
  <si>
    <r>
      <t xml:space="preserve">National College for Teaching and Leadership </t>
    </r>
    <r>
      <rPr>
        <vertAlign val="superscript"/>
        <sz val="9"/>
        <rFont val="Arial"/>
        <family val="2"/>
      </rPr>
      <t>3</t>
    </r>
  </si>
  <si>
    <r>
      <t xml:space="preserve">Public Health England </t>
    </r>
    <r>
      <rPr>
        <vertAlign val="superscript"/>
        <sz val="9"/>
        <rFont val="Arial"/>
        <family val="2"/>
      </rPr>
      <t>4</t>
    </r>
  </si>
  <si>
    <r>
      <t xml:space="preserve">Home Office (excluding agencies) </t>
    </r>
    <r>
      <rPr>
        <vertAlign val="superscript"/>
        <sz val="9"/>
        <rFont val="Arial"/>
        <family val="2"/>
      </rPr>
      <t>5</t>
    </r>
  </si>
  <si>
    <r>
      <t xml:space="preserve">Legal Aid Agency </t>
    </r>
    <r>
      <rPr>
        <vertAlign val="superscript"/>
        <sz val="9"/>
        <rFont val="Arial"/>
        <family val="2"/>
      </rPr>
      <t>6</t>
    </r>
  </si>
  <si>
    <r>
      <t xml:space="preserve">Department for Transport (excuding agencies) </t>
    </r>
    <r>
      <rPr>
        <vertAlign val="superscript"/>
        <sz val="9"/>
        <rFont val="Arial"/>
        <family val="2"/>
      </rPr>
      <t>7</t>
    </r>
  </si>
  <si>
    <r>
      <t xml:space="preserve">Government Car and Despatch Agency </t>
    </r>
    <r>
      <rPr>
        <vertAlign val="superscript"/>
        <sz val="9"/>
        <rFont val="Arial"/>
        <family val="2"/>
      </rPr>
      <t>7</t>
    </r>
  </si>
  <si>
    <r>
      <t xml:space="preserve">Department for Work and Pensions </t>
    </r>
    <r>
      <rPr>
        <vertAlign val="superscript"/>
        <sz val="9"/>
        <rFont val="Arial"/>
        <family val="2"/>
      </rPr>
      <t>2</t>
    </r>
  </si>
  <si>
    <t xml:space="preserve">Welsh Government </t>
  </si>
  <si>
    <t>During Q2 approximately 70 staff transferred to Treasury Solicitor from Department for Work and Pensions and Department for Communities and Local Government.</t>
  </si>
  <si>
    <t>Teaching Agency and National College merged on 1 April 2013 to become National College for Teaching and Leadership.</t>
  </si>
  <si>
    <t xml:space="preserve">Public Health England came into operation 01/04/13 having taken over the roles and responsibilities of Health Protection Agency.  It is an executive agency of the Department of Health.
</t>
  </si>
  <si>
    <t>UK Border Agency was subsumed into the Home Office (excluding agencies) on 1 April 2013 and all staff, approximately 11,150, were transferred.</t>
  </si>
  <si>
    <t>The Legal Aid Agency (LAA) was established 1 April 2013.  It replaces the Legal Service Commission (this was an executive non-departmental public body, abolished on 31 March 2013). Approximately 1,600 staff transferred from LSC to LAA when LAA was established.</t>
  </si>
  <si>
    <t xml:space="preserve">During Q2 Government Car and Despatch Agency was subsumed into Department of Transport, resulting in the transfer of approximately 90 staff.  </t>
  </si>
  <si>
    <t>HC Q2 2013</t>
  </si>
  <si>
    <t>FTE Q2 2013</t>
  </si>
  <si>
    <t xml:space="preserve">Treasury Solicitor </t>
  </si>
  <si>
    <t>National College for Teaching and Leadership</t>
  </si>
  <si>
    <t>Public Health England</t>
  </si>
  <si>
    <t>Legal Aid Agency</t>
  </si>
  <si>
    <t>2013 Q2 FTE</t>
  </si>
  <si>
    <t>70 FTE from DWP to Tsol</t>
  </si>
  <si>
    <t>Merger with Teaching Agency</t>
  </si>
  <si>
    <t>Merger with National College</t>
  </si>
  <si>
    <t>Created by merger of National College with Teaching Agency</t>
  </si>
  <si>
    <t>Body created</t>
  </si>
  <si>
    <t>Public Health England came into operation 01/04/13 having taken over the roles and responsibilities of Health Protection Agency.  It is an executive agency of the Department of Health.</t>
  </si>
  <si>
    <t>Body took over from Health Protection Agency</t>
  </si>
  <si>
    <t>Body merged into HO</t>
  </si>
  <si>
    <t>UK Border Agency merged into HO</t>
  </si>
  <si>
    <t>Body subsumed by DfT</t>
  </si>
  <si>
    <t>IfG Comment</t>
  </si>
  <si>
    <t>Used equivalent FTE number instead of that quoted in footnote</t>
  </si>
  <si>
    <t>Q3 2013</t>
  </si>
  <si>
    <r>
      <t xml:space="preserve">Home Office (excluding agencies) </t>
    </r>
    <r>
      <rPr>
        <vertAlign val="superscript"/>
        <sz val="9"/>
        <rFont val="Arial"/>
        <family val="2"/>
      </rPr>
      <t>2</t>
    </r>
  </si>
  <si>
    <t xml:space="preserve">Historic Scotland </t>
  </si>
  <si>
    <t xml:space="preserve">    Numbers are rounded to the nearest ten, and numbers less than five are represented by "..".  </t>
  </si>
  <si>
    <t xml:space="preserve">    During Q3 approximately 60 staff transferred from Home Office to the Treasury Solicitor. </t>
  </si>
  <si>
    <t>HC Q3 2013</t>
  </si>
  <si>
    <t>FTE Q3 2013</t>
  </si>
  <si>
    <t>2013 Q3 FTE</t>
  </si>
  <si>
    <t>60 staff transferred to Tsol</t>
  </si>
  <si>
    <t xml:space="preserve">During Q3 approximately 60 staff transferred from Home Office to the Treasury Solicitor. </t>
  </si>
  <si>
    <t>2013 Q2 headcount</t>
  </si>
  <si>
    <t>2013 Q3 headcount</t>
  </si>
  <si>
    <t># IfG data for Whitehall Monitor 47 - Civil Service Staff Numbers Q3 2013, December 2013</t>
  </si>
  <si>
    <t># source: ONS Public Sector Employment data, latest for Q3 2013 (30 September 2013), published on 18 Dec 2013</t>
  </si>
  <si>
    <t>IFG Note</t>
  </si>
  <si>
    <t>2013 Q4 FTE</t>
  </si>
  <si>
    <t>2013 Q3 - restated</t>
  </si>
  <si>
    <t>2013 Q3 Diff</t>
  </si>
  <si>
    <t>2013 Q2 FTE restated</t>
  </si>
  <si>
    <t>2013 Q4 headcount</t>
  </si>
  <si>
    <r>
      <t xml:space="preserve">9  Civil Service employment by department and agency </t>
    </r>
    <r>
      <rPr>
        <b/>
        <vertAlign val="superscript"/>
        <sz val="18"/>
        <rFont val="Arial"/>
        <family val="2"/>
      </rPr>
      <t>1 4</t>
    </r>
  </si>
  <si>
    <t>Q4 2013</t>
  </si>
  <si>
    <r>
      <t xml:space="preserve">Animal Health and Veterinary Laboratories Agency </t>
    </r>
    <r>
      <rPr>
        <vertAlign val="superscript"/>
        <sz val="9"/>
        <rFont val="Arial"/>
        <family val="2"/>
      </rPr>
      <t>3</t>
    </r>
  </si>
  <si>
    <r>
      <t xml:space="preserve">Food and Environment Research Agency </t>
    </r>
    <r>
      <rPr>
        <vertAlign val="superscript"/>
        <sz val="9"/>
        <rFont val="Arial"/>
        <family val="2"/>
      </rPr>
      <t>3</t>
    </r>
  </si>
  <si>
    <t>Department for Transport (excluding agencies)</t>
  </si>
  <si>
    <t>Home Office (excluding agencies) transferred 80 staff to Treasury Solicitor during Q4 2013.</t>
  </si>
  <si>
    <t>Food and Environment Agency transferred approximately 80 staff to Animal Health and Veterinary Laboratories Agency during Q4 2013.</t>
  </si>
  <si>
    <t>The National Crime Agency (NCA) should be classified to the Civil Service from Q4 2013.  ONS was unable to process this change in time for inclusion in this release but the revision will be taken on in the next release of quarterly Public Sector Employment figures, in June 2014.  If NCA were included in the Civil Service in this release the total number of civil servants for Q4 2013 would be 445 thousand (headcount) and 411 thousand (full-time equivalent).</t>
  </si>
  <si>
    <t>HC Q4 2013</t>
  </si>
  <si>
    <t>FTE Q4 2013</t>
  </si>
  <si>
    <t>HC Q3 20132</t>
  </si>
  <si>
    <t>80 staff transferred to TSOL</t>
  </si>
  <si>
    <t>80 staff transferred from Home Office</t>
  </si>
  <si>
    <t xml:space="preserve">During Q4 approximately 80 staff transferred from Home Office to the Treasury Solicitor. </t>
  </si>
  <si>
    <t>80 staff transferred from Food &amp; Environment Research Agency</t>
  </si>
  <si>
    <t>80 staff transferred to Animal Health and Veterinary Laboratories Agency</t>
  </si>
  <si>
    <t>2) The 'ONS RECLASSIFICATIONS' tab contains data on reclassifications of staff between bodies (or changes in what department a body is part of in the ONS data). Normally each reclassification is entered twice - for body from which and to which the staff are reclassified.</t>
  </si>
  <si>
    <t>3) We have categorised the data into core 'Whitehall' departments and Non-Whitehall Civil Service. In most cases this reflects how these have been separated out within the ONS data. Exceptions are listed below</t>
  </si>
  <si>
    <t>ii) The Welsh and Scotish Government (along with their associated bodies) are listed as 'Non Whitehall Civil Service'</t>
  </si>
  <si>
    <t>iv) From Q4 2011 Jobcentre Plus and Disability and Carers Service ceased to be reported separately &amp; the figures were aggregated with that of DWP Corporate and Shared Services to produce one figure for the Department for Work and Pensions. Because it is no longer possible to separate out the 'core Whitehall' element of the department, we have decided to treat DWP and its associated bodies in the same manner as MoD and classify them all as 'Non-Whitehall Civil Service'. This  change has been applied to the baseline.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</si>
</sst>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7" formatCode="dd\ mmm\ yyyy"/>
  </numFmts>
  <fonts count="53" x14ac:knownFonts="1">
    <font>
      <sz val="11"/>
      <color theme="1"/>
      <name val="Calibri"/>
      <family val="2"/>
      <scheme val="minor"/>
    </font>
    <font>
      <sz val="10"/>
      <name val="Arial"/>
      <family val="2"/>
    </font>
    <font>
      <b/>
      <sz val="10"/>
      <name val="Arial"/>
      <family val="2"/>
    </font>
    <font>
      <b/>
      <sz val="10"/>
      <name val="Arial"/>
      <family val="2"/>
    </font>
    <font>
      <sz val="10"/>
      <name val="Arial"/>
      <family val="2"/>
    </font>
    <font>
      <b/>
      <vertAlign val="superscript"/>
      <sz val="10"/>
      <name val="Arial"/>
      <family val="2"/>
    </font>
    <font>
      <sz val="9"/>
      <name val="Arial"/>
      <family val="2"/>
    </font>
    <font>
      <vertAlign val="superscript"/>
      <sz val="10"/>
      <name val="Arial"/>
      <family val="2"/>
    </font>
    <font>
      <sz val="9"/>
      <name val="Arial"/>
      <family val="2"/>
    </font>
    <font>
      <i/>
      <sz val="9"/>
      <name val="Arial"/>
      <family val="2"/>
    </font>
    <font>
      <vertAlign val="superscript"/>
      <sz val="18"/>
      <name val="Arial"/>
      <family val="2"/>
    </font>
    <font>
      <sz val="18"/>
      <name val="Arial"/>
      <family val="2"/>
    </font>
    <font>
      <b/>
      <vertAlign val="superscript"/>
      <sz val="18"/>
      <name val="Arial"/>
      <family val="2"/>
    </font>
    <font>
      <b/>
      <sz val="18"/>
      <name val="Arial"/>
      <family val="2"/>
    </font>
    <font>
      <sz val="18"/>
      <name val="Arial"/>
      <family val="2"/>
    </font>
    <font>
      <sz val="9"/>
      <color indexed="81"/>
      <name val="Tahoma"/>
      <family val="2"/>
    </font>
    <font>
      <b/>
      <sz val="9"/>
      <color indexed="81"/>
      <name val="Tahoma"/>
      <family val="2"/>
    </font>
    <font>
      <b/>
      <sz val="11"/>
      <color theme="1"/>
      <name val="Calibri"/>
      <family val="2"/>
      <scheme val="minor"/>
    </font>
    <font>
      <u/>
      <sz val="11"/>
      <color theme="10"/>
      <name val="Calibri"/>
      <family val="2"/>
    </font>
    <font>
      <b/>
      <sz val="18"/>
      <color theme="1"/>
      <name val="Calibri"/>
      <family val="2"/>
      <scheme val="minor"/>
    </font>
    <font>
      <sz val="10"/>
      <color theme="1"/>
      <name val="Calibri"/>
      <family val="2"/>
      <scheme val="minor"/>
    </font>
    <font>
      <sz val="18"/>
      <name val="Arial"/>
      <family val="2"/>
    </font>
    <font>
      <sz val="10"/>
      <name val="Arial"/>
      <family val="2"/>
    </font>
    <font>
      <b/>
      <sz val="10"/>
      <name val="Arial"/>
      <family val="2"/>
    </font>
    <font>
      <sz val="9"/>
      <name val="Arial"/>
      <family val="2"/>
    </font>
    <font>
      <b/>
      <sz val="28"/>
      <name val="Arial"/>
      <family val="2"/>
    </font>
    <font>
      <sz val="10"/>
      <name val="Arial"/>
      <family val="2"/>
    </font>
    <font>
      <b/>
      <sz val="24"/>
      <name val="Arial"/>
      <family val="2"/>
    </font>
    <font>
      <b/>
      <vertAlign val="superscript"/>
      <sz val="24"/>
      <name val="Arial"/>
      <family val="2"/>
    </font>
    <font>
      <b/>
      <sz val="10"/>
      <name val="Arial"/>
      <family val="2"/>
    </font>
    <font>
      <b/>
      <sz val="26"/>
      <name val="Arial"/>
      <family val="2"/>
    </font>
    <font>
      <b/>
      <vertAlign val="superscript"/>
      <sz val="26"/>
      <name val="Arial"/>
      <family val="2"/>
    </font>
    <font>
      <sz val="26"/>
      <name val="Arial"/>
      <family val="2"/>
    </font>
    <font>
      <sz val="10"/>
      <name val="Arial"/>
      <family val="2"/>
    </font>
    <font>
      <sz val="9"/>
      <color theme="1"/>
      <name val="Calibri"/>
      <family val="2"/>
      <scheme val="minor"/>
    </font>
    <font>
      <b/>
      <sz val="8"/>
      <name val="Arial"/>
      <family val="2"/>
    </font>
    <font>
      <sz val="8"/>
      <name val="Arial"/>
      <family val="2"/>
    </font>
    <font>
      <vertAlign val="superscript"/>
      <sz val="8"/>
      <name val="Arial"/>
      <family val="2"/>
    </font>
    <font>
      <i/>
      <sz val="8"/>
      <name val="Arial"/>
      <family val="2"/>
    </font>
    <font>
      <b/>
      <sz val="9"/>
      <color theme="1"/>
      <name val="Arial"/>
      <family val="2"/>
    </font>
    <font>
      <b/>
      <sz val="9"/>
      <name val="Arial"/>
      <family val="2"/>
    </font>
    <font>
      <vertAlign val="superscript"/>
      <sz val="9"/>
      <name val="Arial"/>
      <family val="2"/>
    </font>
    <font>
      <sz val="11"/>
      <color theme="1"/>
      <name val="Calibri"/>
      <family val="2"/>
      <scheme val="minor"/>
    </font>
    <font>
      <sz val="9"/>
      <color theme="1"/>
      <name val="Arial"/>
      <family val="2"/>
    </font>
    <font>
      <sz val="11"/>
      <color indexed="8"/>
      <name val="Arial"/>
      <family val="2"/>
    </font>
    <font>
      <sz val="10"/>
      <color theme="1"/>
      <name val="Calibri"/>
      <family val="2"/>
      <scheme val="major"/>
    </font>
    <font>
      <sz val="10"/>
      <name val="Calibri"/>
      <family val="2"/>
      <scheme val="major"/>
    </font>
    <font>
      <b/>
      <sz val="10"/>
      <color theme="1"/>
      <name val="Calibri"/>
      <family val="2"/>
      <scheme val="major"/>
    </font>
    <font>
      <b/>
      <sz val="10"/>
      <name val="Calibri"/>
      <family val="2"/>
      <scheme val="major"/>
    </font>
    <font>
      <u/>
      <sz val="11"/>
      <color theme="11"/>
      <name val="Calibri"/>
      <family val="2"/>
      <scheme val="minor"/>
    </font>
    <font>
      <b/>
      <sz val="9"/>
      <color theme="0"/>
      <name val="Arial"/>
      <family val="2"/>
    </font>
    <font>
      <sz val="8"/>
      <color theme="1"/>
      <name val="Arial"/>
      <family val="2"/>
    </font>
    <font>
      <u/>
      <sz val="10"/>
      <color indexed="12"/>
      <name val="Arial"/>
      <family val="2"/>
    </font>
  </fonts>
  <fills count="13">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indexed="9"/>
        <bgColor indexed="64"/>
      </patternFill>
    </fill>
    <fill>
      <patternFill patternType="solid">
        <fgColor theme="5"/>
        <bgColor indexed="64"/>
      </patternFill>
    </fill>
    <fill>
      <patternFill patternType="solid">
        <fgColor rgb="FF00B0F0"/>
        <bgColor indexed="64"/>
      </patternFill>
    </fill>
    <fill>
      <patternFill patternType="solid">
        <fgColor theme="7"/>
        <bgColor indexed="64"/>
      </patternFill>
    </fill>
    <fill>
      <patternFill patternType="solid">
        <fgColor rgb="FFCF0072"/>
        <bgColor indexed="64"/>
      </patternFill>
    </fill>
    <fill>
      <patternFill patternType="solid">
        <fgColor theme="8"/>
        <bgColor indexed="64"/>
      </patternFill>
    </fill>
    <fill>
      <patternFill patternType="solid">
        <fgColor rgb="FFACC0C6"/>
        <bgColor indexed="64"/>
      </patternFill>
    </fill>
    <fill>
      <patternFill patternType="solid">
        <fgColor theme="4"/>
        <bgColor theme="4"/>
      </patternFill>
    </fill>
    <fill>
      <patternFill patternType="solid">
        <fgColor theme="4" tint="0.79998168889431442"/>
        <bgColor indexed="64"/>
      </patternFill>
    </fill>
  </fills>
  <borders count="17">
    <border>
      <left/>
      <right/>
      <top/>
      <bottom/>
      <diagonal/>
    </border>
    <border>
      <left/>
      <right/>
      <top style="thin">
        <color auto="1"/>
      </top>
      <bottom/>
      <diagonal/>
    </border>
    <border>
      <left/>
      <right/>
      <top/>
      <bottom style="thin">
        <color auto="1"/>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right/>
      <top style="thin">
        <color auto="1"/>
      </top>
      <bottom style="thin">
        <color auto="1"/>
      </bottom>
      <diagonal/>
    </border>
    <border>
      <left/>
      <right/>
      <top style="medium">
        <color auto="1"/>
      </top>
      <bottom/>
      <diagonal/>
    </border>
    <border>
      <left/>
      <right/>
      <top style="medium">
        <color auto="1"/>
      </top>
      <bottom style="thin">
        <color auto="1"/>
      </bottom>
      <diagonal/>
    </border>
    <border>
      <left style="thin">
        <color theme="4"/>
      </left>
      <right/>
      <top/>
      <bottom/>
      <diagonal/>
    </border>
    <border>
      <left/>
      <right style="thin">
        <color theme="4"/>
      </right>
      <top/>
      <bottom/>
      <diagonal/>
    </border>
    <border>
      <left/>
      <right/>
      <top style="thin">
        <color theme="4"/>
      </top>
      <bottom/>
      <diagonal/>
    </border>
  </borders>
  <cellStyleXfs count="44">
    <xf numFmtId="0" fontId="0" fillId="0" borderId="0"/>
    <xf numFmtId="0" fontId="1" fillId="0" borderId="0"/>
    <xf numFmtId="0" fontId="4" fillId="0" borderId="0"/>
    <xf numFmtId="0" fontId="18" fillId="0" borderId="0" applyNumberFormat="0" applyFill="0" applyBorder="0" applyAlignment="0" applyProtection="0">
      <alignment vertical="top"/>
      <protection locked="0"/>
    </xf>
    <xf numFmtId="43" fontId="1" fillId="0" borderId="0" applyFont="0" applyFill="0" applyBorder="0" applyAlignment="0" applyProtection="0"/>
    <xf numFmtId="43" fontId="42" fillId="0" borderId="0" applyFont="0" applyFill="0" applyBorder="0" applyAlignment="0" applyProtection="0"/>
    <xf numFmtId="0" fontId="4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xf numFmtId="43" fontId="51" fillId="0" borderId="0" applyFont="0" applyFill="0" applyBorder="0" applyAlignment="0" applyProtection="0"/>
    <xf numFmtId="0" fontId="52" fillId="0" borderId="0" applyNumberFormat="0" applyFill="0" applyBorder="0" applyAlignment="0" applyProtection="0">
      <alignment vertical="top"/>
      <protection locked="0"/>
    </xf>
  </cellStyleXfs>
  <cellXfs count="920">
    <xf numFmtId="0" fontId="0" fillId="0" borderId="0" xfId="0"/>
    <xf numFmtId="1" fontId="2" fillId="0" borderId="2" xfId="1" applyNumberFormat="1" applyFont="1" applyBorder="1" applyAlignment="1">
      <alignment wrapText="1"/>
    </xf>
    <xf numFmtId="0" fontId="1" fillId="0" borderId="0" xfId="1" applyFont="1" applyFill="1"/>
    <xf numFmtId="1" fontId="1" fillId="0" borderId="2" xfId="1" applyNumberFormat="1" applyBorder="1"/>
    <xf numFmtId="0" fontId="1" fillId="0" borderId="2" xfId="1" applyFont="1" applyFill="1" applyBorder="1"/>
    <xf numFmtId="0" fontId="1" fillId="0" borderId="0" xfId="1"/>
    <xf numFmtId="0" fontId="4" fillId="0" borderId="0" xfId="1" applyFont="1" applyFill="1" applyAlignment="1">
      <alignment horizontal="left" indent="1"/>
    </xf>
    <xf numFmtId="0" fontId="2" fillId="0" borderId="0" xfId="1" applyFont="1" applyFill="1" applyBorder="1"/>
    <xf numFmtId="0" fontId="4" fillId="0" borderId="0" xfId="1" applyFont="1" applyFill="1" applyAlignment="1">
      <alignment horizontal="left"/>
    </xf>
    <xf numFmtId="1" fontId="2" fillId="0" borderId="0" xfId="1" applyNumberFormat="1" applyFont="1" applyBorder="1"/>
    <xf numFmtId="0" fontId="3" fillId="0" borderId="0" xfId="1" applyFont="1" applyFill="1" applyBorder="1"/>
    <xf numFmtId="1" fontId="1" fillId="0" borderId="0" xfId="1" applyNumberFormat="1" applyBorder="1"/>
    <xf numFmtId="0" fontId="1" fillId="0" borderId="0" xfId="1" applyFont="1" applyFill="1" applyAlignment="1">
      <alignment horizontal="left" indent="1"/>
    </xf>
    <xf numFmtId="1" fontId="1" fillId="0" borderId="0" xfId="1" applyNumberFormat="1" applyBorder="1" applyAlignment="1">
      <alignment horizontal="right"/>
    </xf>
    <xf numFmtId="0" fontId="4" fillId="0" borderId="0" xfId="1" applyFont="1" applyFill="1" applyBorder="1"/>
    <xf numFmtId="1" fontId="1" fillId="0" borderId="0" xfId="1" applyNumberFormat="1" applyBorder="1" applyAlignment="1">
      <alignment horizontal="center"/>
    </xf>
    <xf numFmtId="0" fontId="1" fillId="0" borderId="0" xfId="1" applyFont="1" applyFill="1" applyAlignment="1"/>
    <xf numFmtId="0" fontId="2" fillId="0" borderId="0" xfId="1" applyFont="1" applyFill="1" applyAlignment="1"/>
    <xf numFmtId="0" fontId="4" fillId="0" borderId="0" xfId="1" applyFont="1" applyFill="1"/>
    <xf numFmtId="0" fontId="4" fillId="0" borderId="0" xfId="1" applyFont="1" applyFill="1" applyBorder="1" applyAlignment="1">
      <alignment horizontal="left" indent="1"/>
    </xf>
    <xf numFmtId="0" fontId="1" fillId="0" borderId="0" xfId="1" applyFont="1" applyFill="1" applyAlignment="1">
      <alignment horizontal="left"/>
    </xf>
    <xf numFmtId="0" fontId="3" fillId="0" borderId="0" xfId="1" applyFont="1" applyFill="1"/>
    <xf numFmtId="0" fontId="4" fillId="0" borderId="0" xfId="1" applyFont="1" applyAlignment="1">
      <alignment horizontal="left"/>
    </xf>
    <xf numFmtId="0" fontId="2" fillId="0" borderId="0" xfId="1" applyFont="1"/>
    <xf numFmtId="1" fontId="1" fillId="0" borderId="0" xfId="1" applyNumberFormat="1"/>
    <xf numFmtId="0" fontId="9" fillId="0" borderId="0" xfId="1" applyFont="1" applyAlignment="1">
      <alignment horizontal="right"/>
    </xf>
    <xf numFmtId="0" fontId="1" fillId="0" borderId="0" xfId="1" applyFont="1" applyAlignment="1">
      <alignment horizontal="left" wrapText="1"/>
    </xf>
    <xf numFmtId="0" fontId="6" fillId="0" borderId="0" xfId="1" applyFont="1" applyAlignment="1">
      <alignment wrapText="1"/>
    </xf>
    <xf numFmtId="0" fontId="4" fillId="0" borderId="0" xfId="1" applyNumberFormat="1" applyFont="1" applyFill="1" applyAlignment="1">
      <alignment horizontal="left" wrapText="1"/>
    </xf>
    <xf numFmtId="0" fontId="1" fillId="0" borderId="0" xfId="1" applyFont="1" applyFill="1" applyAlignment="1">
      <alignment horizontal="left" wrapText="1"/>
    </xf>
    <xf numFmtId="0" fontId="1" fillId="0" borderId="0" xfId="1" applyFont="1" applyFill="1" applyAlignment="1">
      <alignment wrapText="1"/>
    </xf>
    <xf numFmtId="0" fontId="4" fillId="0" borderId="0" xfId="1" applyNumberFormat="1" applyFont="1" applyFill="1"/>
    <xf numFmtId="0" fontId="1" fillId="0" borderId="0" xfId="1" applyFill="1"/>
    <xf numFmtId="0" fontId="1" fillId="0" borderId="0" xfId="1"/>
    <xf numFmtId="0" fontId="1" fillId="0" borderId="0" xfId="1" applyFont="1" applyFill="1"/>
    <xf numFmtId="0" fontId="1" fillId="0" borderId="2" xfId="1" applyFont="1" applyFill="1" applyBorder="1"/>
    <xf numFmtId="1" fontId="1" fillId="0" borderId="2" xfId="1" applyNumberFormat="1" applyBorder="1"/>
    <xf numFmtId="1" fontId="2" fillId="0" borderId="0" xfId="1" applyNumberFormat="1" applyFont="1" applyBorder="1"/>
    <xf numFmtId="0" fontId="3" fillId="0" borderId="0" xfId="1" applyFont="1" applyFill="1" applyBorder="1"/>
    <xf numFmtId="1" fontId="1" fillId="0" borderId="0" xfId="1" applyNumberFormat="1" applyBorder="1"/>
    <xf numFmtId="0" fontId="1" fillId="0" borderId="0" xfId="1" applyFont="1" applyFill="1" applyAlignment="1">
      <alignment horizontal="left" indent="1"/>
    </xf>
    <xf numFmtId="1" fontId="1" fillId="0" borderId="0" xfId="1" applyNumberFormat="1" applyBorder="1" applyAlignment="1">
      <alignment horizontal="right"/>
    </xf>
    <xf numFmtId="1" fontId="1" fillId="0" borderId="0" xfId="1" applyNumberFormat="1" applyBorder="1" applyAlignment="1">
      <alignment horizontal="center"/>
    </xf>
    <xf numFmtId="0" fontId="1" fillId="0" borderId="0" xfId="1" applyFont="1" applyFill="1" applyAlignment="1"/>
    <xf numFmtId="0" fontId="2" fillId="0" borderId="0" xfId="1" applyFont="1" applyFill="1" applyAlignment="1"/>
    <xf numFmtId="0" fontId="4" fillId="0" borderId="0" xfId="1" applyFont="1" applyFill="1"/>
    <xf numFmtId="0" fontId="4" fillId="0" borderId="0" xfId="1" applyFont="1" applyFill="1" applyBorder="1" applyAlignment="1">
      <alignment horizontal="left" indent="1"/>
    </xf>
    <xf numFmtId="0" fontId="1" fillId="0" borderId="0" xfId="1" applyFont="1" applyFill="1" applyAlignment="1">
      <alignment horizontal="left"/>
    </xf>
    <xf numFmtId="0" fontId="3" fillId="0" borderId="0" xfId="1" applyFont="1" applyFill="1"/>
    <xf numFmtId="0" fontId="4" fillId="0" borderId="0" xfId="1" applyFont="1" applyAlignment="1">
      <alignment horizontal="left"/>
    </xf>
    <xf numFmtId="0" fontId="2" fillId="0" borderId="0" xfId="1" applyFont="1"/>
    <xf numFmtId="0" fontId="6" fillId="0" borderId="0" xfId="1" applyFont="1" applyAlignment="1">
      <alignment wrapText="1"/>
    </xf>
    <xf numFmtId="0" fontId="1" fillId="0" borderId="0" xfId="1" applyFont="1" applyFill="1" applyAlignment="1">
      <alignment wrapText="1"/>
    </xf>
    <xf numFmtId="0" fontId="9" fillId="0" borderId="0" xfId="1" applyFont="1" applyAlignment="1">
      <alignment horizontal="right"/>
    </xf>
    <xf numFmtId="0" fontId="6" fillId="0" borderId="0" xfId="1" applyFont="1" applyAlignment="1">
      <alignment horizontal="left" wrapText="1"/>
    </xf>
    <xf numFmtId="0" fontId="4" fillId="0" borderId="0" xfId="1" applyNumberFormat="1" applyFont="1" applyFill="1"/>
    <xf numFmtId="0" fontId="1" fillId="0" borderId="0" xfId="1"/>
    <xf numFmtId="0" fontId="4" fillId="0" borderId="0" xfId="1" applyFont="1" applyAlignment="1">
      <alignment horizontal="left"/>
    </xf>
    <xf numFmtId="0" fontId="1" fillId="0" borderId="2" xfId="1" applyFont="1" applyFill="1" applyBorder="1"/>
    <xf numFmtId="1" fontId="1" fillId="0" borderId="2" xfId="1" applyNumberFormat="1" applyBorder="1"/>
    <xf numFmtId="1" fontId="2" fillId="0" borderId="0" xfId="1" applyNumberFormat="1" applyFont="1" applyBorder="1"/>
    <xf numFmtId="0" fontId="1" fillId="0" borderId="0" xfId="1" applyFont="1" applyFill="1" applyAlignment="1">
      <alignment horizontal="left" indent="1"/>
    </xf>
    <xf numFmtId="0" fontId="1" fillId="0" borderId="0" xfId="1" applyFont="1" applyFill="1" applyAlignment="1"/>
    <xf numFmtId="1" fontId="1" fillId="0" borderId="0" xfId="1" applyNumberFormat="1"/>
    <xf numFmtId="0" fontId="2" fillId="0" borderId="0" xfId="1" applyFont="1"/>
    <xf numFmtId="0" fontId="6" fillId="0" borderId="0" xfId="1" applyFont="1" applyAlignment="1">
      <alignment wrapText="1"/>
    </xf>
    <xf numFmtId="0" fontId="2" fillId="0" borderId="0" xfId="1" applyFont="1" applyAlignment="1">
      <alignment horizontal="left"/>
    </xf>
    <xf numFmtId="0" fontId="2" fillId="0" borderId="0" xfId="1" applyFont="1" applyFill="1" applyAlignment="1">
      <alignment horizontal="left"/>
    </xf>
    <xf numFmtId="1" fontId="2" fillId="0" borderId="0" xfId="1" applyNumberFormat="1" applyFont="1" applyBorder="1" applyAlignment="1">
      <alignment horizontal="right"/>
    </xf>
    <xf numFmtId="0" fontId="1" fillId="0" borderId="0" xfId="1" applyFont="1" applyFill="1" applyAlignment="1">
      <alignment wrapText="1"/>
    </xf>
    <xf numFmtId="0" fontId="9" fillId="0" borderId="0" xfId="1" applyFont="1" applyAlignment="1">
      <alignment horizontal="right"/>
    </xf>
    <xf numFmtId="0" fontId="6" fillId="0" borderId="0" xfId="1" applyFont="1" applyAlignment="1">
      <alignment horizontal="left" wrapText="1"/>
    </xf>
    <xf numFmtId="0" fontId="8" fillId="0" borderId="0" xfId="1" applyNumberFormat="1" applyFont="1" applyFill="1"/>
    <xf numFmtId="0" fontId="4" fillId="0" borderId="0" xfId="1" applyNumberFormat="1" applyFont="1" applyFill="1"/>
    <xf numFmtId="1" fontId="8" fillId="0" borderId="0" xfId="1" applyNumberFormat="1" applyFont="1"/>
    <xf numFmtId="0" fontId="8" fillId="0" borderId="0" xfId="1" applyFont="1" applyFill="1"/>
    <xf numFmtId="0" fontId="8" fillId="0" borderId="0" xfId="1" applyFont="1" applyFill="1" applyAlignment="1"/>
    <xf numFmtId="0" fontId="1" fillId="0" borderId="0" xfId="1"/>
    <xf numFmtId="0" fontId="4" fillId="0" borderId="0" xfId="1" applyFont="1" applyAlignment="1">
      <alignment horizontal="left"/>
    </xf>
    <xf numFmtId="0" fontId="1" fillId="0" borderId="2" xfId="1" applyFont="1" applyFill="1" applyBorder="1"/>
    <xf numFmtId="1" fontId="1" fillId="0" borderId="2" xfId="1" applyNumberFormat="1" applyBorder="1"/>
    <xf numFmtId="0" fontId="1" fillId="0" borderId="0" xfId="1" applyFont="1" applyFill="1"/>
    <xf numFmtId="1" fontId="2" fillId="0" borderId="2" xfId="1" applyNumberFormat="1" applyFont="1" applyBorder="1" applyAlignment="1">
      <alignment horizontal="center" wrapText="1"/>
    </xf>
    <xf numFmtId="1" fontId="2" fillId="0" borderId="0" xfId="1" applyNumberFormat="1" applyFont="1" applyBorder="1"/>
    <xf numFmtId="0" fontId="3" fillId="0" borderId="0" xfId="1" applyFont="1" applyFill="1" applyBorder="1"/>
    <xf numFmtId="1" fontId="1" fillId="0" borderId="0" xfId="1" applyNumberFormat="1" applyBorder="1"/>
    <xf numFmtId="0" fontId="1" fillId="0" borderId="0" xfId="1" applyFont="1" applyFill="1" applyAlignment="1">
      <alignment horizontal="left" indent="1"/>
    </xf>
    <xf numFmtId="1" fontId="1" fillId="0" borderId="0" xfId="1" applyNumberFormat="1" applyBorder="1" applyAlignment="1">
      <alignment horizontal="right"/>
    </xf>
    <xf numFmtId="1" fontId="1" fillId="0" borderId="0" xfId="1" applyNumberFormat="1" applyBorder="1" applyAlignment="1">
      <alignment horizontal="center"/>
    </xf>
    <xf numFmtId="0" fontId="1" fillId="0" borderId="0" xfId="1" applyFont="1" applyFill="1" applyAlignment="1"/>
    <xf numFmtId="0" fontId="2" fillId="0" borderId="0" xfId="1" applyFont="1" applyFill="1" applyAlignment="1"/>
    <xf numFmtId="1" fontId="1" fillId="0" borderId="0" xfId="1" applyNumberFormat="1"/>
    <xf numFmtId="0" fontId="4" fillId="0" borderId="0" xfId="1" applyFont="1" applyFill="1"/>
    <xf numFmtId="0" fontId="4" fillId="0" borderId="0" xfId="1" applyFont="1" applyFill="1" applyBorder="1" applyAlignment="1">
      <alignment horizontal="left" indent="1"/>
    </xf>
    <xf numFmtId="0" fontId="4" fillId="0" borderId="0" xfId="1" applyFont="1" applyFill="1" applyBorder="1"/>
    <xf numFmtId="0" fontId="1" fillId="0" borderId="0" xfId="1" applyFont="1" applyFill="1" applyAlignment="1">
      <alignment horizontal="left"/>
    </xf>
    <xf numFmtId="0" fontId="3" fillId="0" borderId="0" xfId="1" applyFont="1" applyFill="1"/>
    <xf numFmtId="0" fontId="2" fillId="0" borderId="0" xfId="1" applyFont="1"/>
    <xf numFmtId="0" fontId="6" fillId="0" borderId="0" xfId="1" applyFont="1" applyAlignment="1">
      <alignment wrapText="1"/>
    </xf>
    <xf numFmtId="0" fontId="2" fillId="0" borderId="0" xfId="1" applyFont="1" applyFill="1" applyAlignment="1">
      <alignment horizontal="left"/>
    </xf>
    <xf numFmtId="0" fontId="1" fillId="0" borderId="0" xfId="1" applyFont="1" applyFill="1" applyAlignment="1">
      <alignment wrapText="1"/>
    </xf>
    <xf numFmtId="0" fontId="9" fillId="0" borderId="0" xfId="1" applyFont="1" applyAlignment="1">
      <alignment horizontal="right"/>
    </xf>
    <xf numFmtId="0" fontId="1" fillId="0" borderId="0" xfId="1" applyFont="1" applyFill="1" applyAlignment="1">
      <alignment horizontal="left" wrapText="1"/>
    </xf>
    <xf numFmtId="0" fontId="1" fillId="0" borderId="0" xfId="1" applyAlignment="1">
      <alignment horizontal="left" wrapText="1"/>
    </xf>
    <xf numFmtId="0" fontId="1" fillId="0" borderId="0" xfId="1" applyAlignment="1">
      <alignment horizontal="left"/>
    </xf>
    <xf numFmtId="0" fontId="1" fillId="0" borderId="0" xfId="1" applyAlignment="1"/>
    <xf numFmtId="0" fontId="4" fillId="0" borderId="0" xfId="1" applyNumberFormat="1" applyFont="1" applyFill="1"/>
    <xf numFmtId="1" fontId="1" fillId="0" borderId="2" xfId="1" applyNumberFormat="1" applyBorder="1" applyAlignment="1"/>
    <xf numFmtId="0" fontId="1" fillId="0" borderId="0" xfId="1" applyFont="1" applyAlignment="1">
      <alignment horizontal="left" wrapText="1"/>
    </xf>
    <xf numFmtId="0" fontId="0" fillId="0" borderId="0" xfId="0" applyNumberFormat="1"/>
    <xf numFmtId="1" fontId="4" fillId="0" borderId="0" xfId="1" applyNumberFormat="1" applyFont="1" applyFill="1"/>
    <xf numFmtId="0" fontId="4" fillId="0" borderId="0" xfId="2"/>
    <xf numFmtId="0" fontId="4" fillId="0" borderId="0" xfId="2" applyFont="1" applyAlignment="1">
      <alignment horizontal="left"/>
    </xf>
    <xf numFmtId="0" fontId="4" fillId="0" borderId="2" xfId="2" applyFont="1" applyFill="1" applyBorder="1"/>
    <xf numFmtId="1" fontId="4" fillId="0" borderId="2" xfId="2" applyNumberFormat="1" applyBorder="1"/>
    <xf numFmtId="0" fontId="4" fillId="0" borderId="0" xfId="2" applyFont="1" applyFill="1"/>
    <xf numFmtId="1" fontId="2" fillId="0" borderId="2" xfId="2" applyNumberFormat="1" applyFont="1" applyBorder="1" applyAlignment="1">
      <alignment horizontal="center" wrapText="1"/>
    </xf>
    <xf numFmtId="0" fontId="4" fillId="0" borderId="0" xfId="2" applyFont="1" applyBorder="1" applyAlignment="1">
      <alignment horizontal="left"/>
    </xf>
    <xf numFmtId="0" fontId="2" fillId="0" borderId="0" xfId="2" applyFont="1" applyFill="1" applyBorder="1"/>
    <xf numFmtId="1" fontId="4" fillId="0" borderId="0" xfId="2" applyNumberFormat="1" applyBorder="1"/>
    <xf numFmtId="0" fontId="4" fillId="0" borderId="0" xfId="2" applyFont="1" applyFill="1" applyAlignment="1">
      <alignment horizontal="left" indent="1"/>
    </xf>
    <xf numFmtId="1" fontId="4" fillId="0" borderId="0" xfId="2" applyNumberFormat="1" applyBorder="1" applyAlignment="1">
      <alignment horizontal="right"/>
    </xf>
    <xf numFmtId="0" fontId="4" fillId="0" borderId="0" xfId="2" applyNumberFormat="1" applyFont="1" applyFill="1" applyAlignment="1">
      <alignment horizontal="left" indent="1"/>
    </xf>
    <xf numFmtId="1" fontId="4" fillId="0" borderId="0" xfId="2" applyNumberFormat="1" applyBorder="1" applyAlignment="1">
      <alignment horizontal="center"/>
    </xf>
    <xf numFmtId="0" fontId="4" fillId="0" borderId="0" xfId="2" applyFont="1" applyFill="1" applyAlignment="1"/>
    <xf numFmtId="0" fontId="2" fillId="0" borderId="0" xfId="2" applyFont="1" applyFill="1" applyAlignment="1"/>
    <xf numFmtId="1" fontId="4" fillId="0" borderId="0" xfId="2" applyNumberFormat="1"/>
    <xf numFmtId="0" fontId="4" fillId="0" borderId="0" xfId="2" applyFont="1" applyFill="1" applyBorder="1" applyAlignment="1">
      <alignment horizontal="left" indent="1"/>
    </xf>
    <xf numFmtId="0" fontId="4" fillId="0" borderId="0" xfId="2" applyFont="1" applyFill="1" applyBorder="1"/>
    <xf numFmtId="0" fontId="4" fillId="0" borderId="0" xfId="2" applyFont="1" applyFill="1" applyAlignment="1">
      <alignment horizontal="left"/>
    </xf>
    <xf numFmtId="0" fontId="2" fillId="0" borderId="0" xfId="2" applyFont="1" applyFill="1"/>
    <xf numFmtId="0" fontId="2" fillId="0" borderId="0" xfId="2" applyFont="1"/>
    <xf numFmtId="0" fontId="8" fillId="0" borderId="0" xfId="2" applyFont="1" applyAlignment="1">
      <alignment wrapText="1"/>
    </xf>
    <xf numFmtId="0" fontId="2" fillId="0" borderId="0" xfId="2" applyFont="1" applyAlignment="1">
      <alignment horizontal="left"/>
    </xf>
    <xf numFmtId="0" fontId="4" fillId="0" borderId="0" xfId="2" applyFont="1" applyFill="1" applyAlignment="1">
      <alignment wrapText="1"/>
    </xf>
    <xf numFmtId="0" fontId="9" fillId="0" borderId="0" xfId="2" applyFont="1" applyAlignment="1">
      <alignment horizontal="right"/>
    </xf>
    <xf numFmtId="0" fontId="4" fillId="0" borderId="0" xfId="2" applyFont="1" applyFill="1" applyAlignment="1">
      <alignment horizontal="left" wrapText="1"/>
    </xf>
    <xf numFmtId="0" fontId="4" fillId="0" borderId="0" xfId="2" applyAlignment="1">
      <alignment horizontal="left" wrapText="1"/>
    </xf>
    <xf numFmtId="0" fontId="4" fillId="0" borderId="0" xfId="2" applyAlignment="1"/>
    <xf numFmtId="0" fontId="4" fillId="0" borderId="0" xfId="2" applyNumberFormat="1" applyFont="1" applyFill="1"/>
    <xf numFmtId="1" fontId="4" fillId="0" borderId="0" xfId="2" applyNumberFormat="1" applyFill="1"/>
    <xf numFmtId="1" fontId="0" fillId="0" borderId="0" xfId="0" applyNumberFormat="1"/>
    <xf numFmtId="0" fontId="1" fillId="0" borderId="0" xfId="1" applyNumberFormat="1"/>
    <xf numFmtId="0" fontId="3" fillId="0" borderId="0" xfId="1" applyNumberFormat="1" applyFont="1" applyFill="1" applyBorder="1"/>
    <xf numFmtId="0" fontId="1" fillId="0" borderId="0" xfId="1" applyNumberFormat="1" applyFont="1" applyFill="1" applyAlignment="1">
      <alignment horizontal="left" indent="1"/>
    </xf>
    <xf numFmtId="0" fontId="4" fillId="0" borderId="0" xfId="1" applyNumberFormat="1" applyFont="1" applyFill="1" applyBorder="1"/>
    <xf numFmtId="0" fontId="1" fillId="0" borderId="0" xfId="1" applyNumberFormat="1" applyFont="1" applyFill="1" applyAlignment="1"/>
    <xf numFmtId="0" fontId="2" fillId="0" borderId="0" xfId="1" applyNumberFormat="1" applyFont="1" applyFill="1" applyAlignment="1"/>
    <xf numFmtId="0" fontId="4" fillId="0" borderId="0" xfId="1" applyNumberFormat="1" applyFont="1" applyFill="1" applyBorder="1" applyAlignment="1">
      <alignment horizontal="left" indent="1"/>
    </xf>
    <xf numFmtId="0" fontId="1" fillId="0" borderId="0" xfId="1" applyNumberFormat="1" applyFont="1" applyFill="1" applyAlignment="1">
      <alignment horizontal="left"/>
    </xf>
    <xf numFmtId="0" fontId="3" fillId="0" borderId="0" xfId="1" applyNumberFormat="1" applyFont="1" applyFill="1"/>
    <xf numFmtId="0" fontId="4" fillId="0" borderId="2" xfId="1" applyFont="1" applyFill="1" applyBorder="1" applyAlignment="1">
      <alignment wrapText="1"/>
    </xf>
    <xf numFmtId="0" fontId="4" fillId="0" borderId="0" xfId="1" applyNumberFormat="1" applyFont="1" applyFill="1" applyAlignment="1">
      <alignment horizontal="left" indent="1"/>
    </xf>
    <xf numFmtId="1" fontId="4" fillId="0" borderId="0" xfId="1" applyNumberFormat="1" applyFont="1"/>
    <xf numFmtId="1" fontId="4" fillId="0" borderId="0" xfId="1" applyNumberFormat="1" applyFont="1" applyBorder="1"/>
    <xf numFmtId="0" fontId="0" fillId="0" borderId="0" xfId="0" applyAlignment="1">
      <alignment horizontal="lef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4" fillId="0" borderId="0" xfId="2" applyNumberFormat="1" applyBorder="1"/>
    <xf numFmtId="1" fontId="4" fillId="0" borderId="0" xfId="2" applyNumberFormat="1" applyBorder="1" applyAlignment="1">
      <alignment horizontal="right"/>
    </xf>
    <xf numFmtId="1" fontId="2" fillId="0" borderId="2" xfId="2" applyNumberFormat="1" applyFont="1" applyBorder="1" applyAlignment="1">
      <alignment horizontal="center" wrapText="1"/>
    </xf>
    <xf numFmtId="0" fontId="4" fillId="0" borderId="0" xfId="2"/>
    <xf numFmtId="0" fontId="4" fillId="0" borderId="2" xfId="2" applyFont="1" applyFill="1" applyBorder="1"/>
    <xf numFmtId="1" fontId="4" fillId="0" borderId="2" xfId="2" applyNumberFormat="1" applyBorder="1"/>
    <xf numFmtId="0" fontId="4" fillId="0" borderId="0" xfId="2" applyFont="1" applyFill="1"/>
    <xf numFmtId="0" fontId="4" fillId="0" borderId="2" xfId="2" applyFont="1" applyFill="1" applyBorder="1" applyAlignment="1">
      <alignment wrapText="1"/>
    </xf>
    <xf numFmtId="1" fontId="2" fillId="0" borderId="2" xfId="2" applyNumberFormat="1" applyFont="1" applyBorder="1" applyAlignment="1">
      <alignment wrapText="1"/>
    </xf>
    <xf numFmtId="1" fontId="2" fillId="0" borderId="0" xfId="2" applyNumberFormat="1" applyFont="1" applyBorder="1"/>
    <xf numFmtId="0" fontId="2" fillId="0" borderId="0" xfId="2" applyFont="1" applyFill="1" applyBorder="1"/>
    <xf numFmtId="1" fontId="4" fillId="0" borderId="0" xfId="2" applyNumberFormat="1" applyBorder="1"/>
    <xf numFmtId="0" fontId="4" fillId="0" borderId="0" xfId="2" applyFont="1" applyFill="1" applyAlignment="1">
      <alignment horizontal="left" indent="1"/>
    </xf>
    <xf numFmtId="1" fontId="4" fillId="0" borderId="0" xfId="2" applyNumberFormat="1" applyBorder="1" applyAlignment="1">
      <alignment horizontal="right"/>
    </xf>
    <xf numFmtId="0" fontId="4" fillId="0" borderId="0" xfId="2" applyFont="1" applyFill="1" applyBorder="1"/>
    <xf numFmtId="1" fontId="4" fillId="0" borderId="0" xfId="2" applyNumberFormat="1" applyBorder="1" applyAlignment="1">
      <alignment horizontal="center"/>
    </xf>
    <xf numFmtId="0" fontId="4" fillId="0" borderId="0" xfId="2" applyFont="1" applyFill="1" applyAlignment="1"/>
    <xf numFmtId="0" fontId="2" fillId="0" borderId="0" xfId="2" applyFont="1" applyFill="1" applyAlignment="1"/>
    <xf numFmtId="0" fontId="4" fillId="0" borderId="0" xfId="2" applyFont="1" applyFill="1" applyBorder="1" applyAlignment="1">
      <alignment horizontal="left" indent="1"/>
    </xf>
    <xf numFmtId="0" fontId="4" fillId="0" borderId="0" xfId="2" applyFont="1" applyFill="1" applyAlignment="1">
      <alignment horizontal="left"/>
    </xf>
    <xf numFmtId="0" fontId="2" fillId="0" borderId="0" xfId="2" applyFont="1" applyFill="1"/>
    <xf numFmtId="0" fontId="4" fillId="0" borderId="0" xfId="2" applyFont="1" applyAlignment="1">
      <alignment horizontal="left"/>
    </xf>
    <xf numFmtId="0" fontId="2" fillId="0" borderId="0" xfId="2" applyFont="1" applyFill="1" applyAlignment="1">
      <alignment horizontal="left"/>
    </xf>
    <xf numFmtId="1" fontId="2" fillId="0" borderId="0" xfId="2" applyNumberFormat="1" applyFont="1" applyBorder="1" applyAlignment="1">
      <alignment horizontal="right"/>
    </xf>
    <xf numFmtId="0" fontId="2" fillId="0" borderId="0" xfId="2" applyFont="1"/>
    <xf numFmtId="1" fontId="4" fillId="0" borderId="0" xfId="2" applyNumberFormat="1"/>
    <xf numFmtId="0" fontId="9" fillId="0" borderId="0" xfId="2" applyFont="1" applyAlignment="1">
      <alignment horizontal="right"/>
    </xf>
    <xf numFmtId="0" fontId="8" fillId="0" borderId="0" xfId="2" applyFont="1" applyAlignment="1">
      <alignment wrapText="1"/>
    </xf>
    <xf numFmtId="0" fontId="4" fillId="0" borderId="0" xfId="2" applyFont="1" applyFill="1" applyAlignment="1">
      <alignment horizontal="left" wrapText="1"/>
    </xf>
    <xf numFmtId="0" fontId="4" fillId="0" borderId="0" xfId="2" applyFont="1" applyFill="1" applyAlignment="1">
      <alignment wrapText="1"/>
    </xf>
    <xf numFmtId="0" fontId="4" fillId="0" borderId="0" xfId="2" applyNumberFormat="1" applyFont="1" applyFill="1"/>
    <xf numFmtId="0" fontId="4" fillId="0" borderId="0" xfId="2" applyFill="1"/>
    <xf numFmtId="1" fontId="2" fillId="0" borderId="2" xfId="1" applyNumberFormat="1" applyFont="1" applyFill="1" applyBorder="1" applyAlignment="1">
      <alignment wrapText="1"/>
    </xf>
    <xf numFmtId="0" fontId="1" fillId="2" borderId="0" xfId="1" applyNumberFormat="1" applyFont="1" applyFill="1" applyAlignment="1">
      <alignment horizontal="left" indent="1"/>
    </xf>
    <xf numFmtId="1" fontId="1" fillId="2" borderId="0" xfId="1" applyNumberFormat="1" applyFill="1" applyBorder="1"/>
    <xf numFmtId="0" fontId="4" fillId="0" borderId="2" xfId="0" applyFont="1" applyFill="1" applyBorder="1"/>
    <xf numFmtId="1" fontId="0" fillId="0" borderId="2" xfId="0" applyNumberFormat="1" applyBorder="1"/>
    <xf numFmtId="0" fontId="4" fillId="0" borderId="0" xfId="0" applyFont="1" applyFill="1"/>
    <xf numFmtId="0" fontId="4" fillId="0" borderId="2" xfId="0" applyFont="1" applyFill="1" applyBorder="1" applyAlignment="1">
      <alignment wrapText="1"/>
    </xf>
    <xf numFmtId="1" fontId="2" fillId="0" borderId="2" xfId="0" applyNumberFormat="1" applyFont="1" applyBorder="1" applyAlignment="1">
      <alignment horizontal="center" wrapText="1"/>
    </xf>
    <xf numFmtId="0" fontId="0" fillId="0" borderId="0" xfId="0" applyAlignment="1">
      <alignment wrapText="1"/>
    </xf>
    <xf numFmtId="1" fontId="2" fillId="0" borderId="0" xfId="0" applyNumberFormat="1" applyFont="1" applyBorder="1"/>
    <xf numFmtId="0" fontId="2" fillId="0" borderId="0" xfId="0" applyFont="1" applyFill="1" applyBorder="1"/>
    <xf numFmtId="1" fontId="0" fillId="0" borderId="0" xfId="0" applyNumberFormat="1" applyBorder="1"/>
    <xf numFmtId="0" fontId="4" fillId="0" borderId="0" xfId="0" applyFont="1" applyFill="1" applyAlignment="1">
      <alignment horizontal="left" indent="1"/>
    </xf>
    <xf numFmtId="1" fontId="0" fillId="0" borderId="0" xfId="0" applyNumberFormat="1" applyBorder="1" applyAlignment="1">
      <alignment horizontal="right"/>
    </xf>
    <xf numFmtId="1" fontId="0" fillId="0" borderId="0" xfId="0" applyNumberFormat="1" applyBorder="1" applyAlignment="1">
      <alignment horizontal="center"/>
    </xf>
    <xf numFmtId="0" fontId="4" fillId="0" borderId="0" xfId="0" applyFont="1" applyFill="1" applyAlignment="1"/>
    <xf numFmtId="0" fontId="2" fillId="0" borderId="0" xfId="0" applyFont="1" applyFill="1" applyAlignment="1"/>
    <xf numFmtId="0" fontId="4" fillId="0" borderId="0" xfId="0" applyFont="1" applyFill="1" applyBorder="1" applyAlignment="1">
      <alignment horizontal="left" indent="1"/>
    </xf>
    <xf numFmtId="0" fontId="4" fillId="0" borderId="0" xfId="0" applyFont="1" applyFill="1" applyAlignment="1">
      <alignment horizontal="left"/>
    </xf>
    <xf numFmtId="0" fontId="2" fillId="0" borderId="0" xfId="0" applyFont="1" applyFill="1"/>
    <xf numFmtId="0" fontId="4" fillId="0" borderId="0" xfId="0" applyFont="1" applyAlignment="1">
      <alignment horizontal="left"/>
    </xf>
    <xf numFmtId="0" fontId="2" fillId="0" borderId="0" xfId="0" applyFont="1"/>
    <xf numFmtId="0" fontId="8" fillId="0" borderId="0" xfId="0" applyFont="1" applyAlignment="1">
      <alignment wrapText="1"/>
    </xf>
    <xf numFmtId="0" fontId="2" fillId="0" borderId="0" xfId="0" applyFont="1" applyFill="1" applyAlignment="1">
      <alignment horizontal="left"/>
    </xf>
    <xf numFmtId="1" fontId="2" fillId="0" borderId="0" xfId="0" applyNumberFormat="1" applyFont="1" applyBorder="1" applyAlignment="1">
      <alignment horizontal="right"/>
    </xf>
    <xf numFmtId="0" fontId="4" fillId="0" borderId="0" xfId="0" applyFont="1" applyFill="1" applyAlignment="1">
      <alignment wrapText="1"/>
    </xf>
    <xf numFmtId="0" fontId="9" fillId="0" borderId="0" xfId="0" applyFont="1" applyAlignment="1">
      <alignment horizontal="right"/>
    </xf>
    <xf numFmtId="0" fontId="8" fillId="0" borderId="0" xfId="0" applyFont="1" applyAlignment="1">
      <alignment horizontal="left" wrapText="1"/>
    </xf>
    <xf numFmtId="0" fontId="4" fillId="0" borderId="0" xfId="0" applyNumberFormat="1" applyFont="1" applyFill="1"/>
    <xf numFmtId="0" fontId="4" fillId="0" borderId="0" xfId="1" applyNumberFormat="1" applyFont="1" applyFill="1" applyAlignment="1">
      <alignment horizontal="left"/>
    </xf>
    <xf numFmtId="0" fontId="4" fillId="0" borderId="0" xfId="0" applyFont="1" applyAlignment="1">
      <alignment horizontal="left" wrapText="1"/>
    </xf>
    <xf numFmtId="0" fontId="4" fillId="0" borderId="0" xfId="0" applyFont="1" applyBorder="1" applyAlignment="1">
      <alignment horizontal="left"/>
    </xf>
    <xf numFmtId="0" fontId="4" fillId="0" borderId="0" xfId="0" applyFont="1" applyFill="1" applyBorder="1"/>
    <xf numFmtId="0" fontId="2" fillId="0" borderId="0" xfId="0" applyFont="1" applyAlignment="1">
      <alignment horizontal="left"/>
    </xf>
    <xf numFmtId="0" fontId="8" fillId="0" borderId="0" xfId="0" applyNumberFormat="1" applyFont="1" applyFill="1"/>
    <xf numFmtId="1" fontId="8" fillId="0" borderId="0" xfId="0" applyNumberFormat="1" applyFont="1"/>
    <xf numFmtId="0" fontId="8" fillId="0" borderId="0" xfId="0" applyFont="1" applyFill="1"/>
    <xf numFmtId="0" fontId="8" fillId="0" borderId="0" xfId="0" applyFont="1" applyFill="1" applyAlignment="1"/>
    <xf numFmtId="0" fontId="4" fillId="0" borderId="0" xfId="0" applyFont="1" applyFill="1" applyAlignment="1">
      <alignment horizontal="left" wrapText="1"/>
    </xf>
    <xf numFmtId="0" fontId="0" fillId="0" borderId="0" xfId="0" applyAlignment="1">
      <alignment horizontal="left" wrapText="1"/>
    </xf>
    <xf numFmtId="0" fontId="0" fillId="0" borderId="0" xfId="0" applyAlignment="1"/>
    <xf numFmtId="1" fontId="2" fillId="0" borderId="0" xfId="1" applyNumberFormat="1" applyFont="1" applyBorder="1" applyAlignment="1">
      <alignment horizontal="center" wrapText="1"/>
    </xf>
    <xf numFmtId="0" fontId="4" fillId="0" borderId="0" xfId="0" applyNumberFormat="1" applyFont="1" applyFill="1" applyAlignment="1">
      <alignment horizontal="left" indent="1"/>
    </xf>
    <xf numFmtId="0" fontId="4" fillId="0" borderId="0" xfId="2" applyFont="1" applyFill="1" applyAlignment="1"/>
    <xf numFmtId="0" fontId="4" fillId="0" borderId="0" xfId="2" applyAlignment="1"/>
    <xf numFmtId="0" fontId="0" fillId="0" borderId="0" xfId="0" applyAlignment="1"/>
    <xf numFmtId="0" fontId="4" fillId="0" borderId="0" xfId="2" applyNumberFormat="1" applyFont="1" applyFill="1" applyAlignment="1">
      <alignment horizontal="left"/>
    </xf>
    <xf numFmtId="0" fontId="8" fillId="0" borderId="0" xfId="2" applyFont="1" applyAlignment="1"/>
    <xf numFmtId="0" fontId="2" fillId="0" borderId="0" xfId="2" applyFont="1" applyAlignment="1"/>
    <xf numFmtId="1" fontId="4" fillId="0" borderId="0" xfId="2" applyNumberFormat="1" applyAlignment="1"/>
    <xf numFmtId="0" fontId="4" fillId="0" borderId="0" xfId="2" applyFont="1" applyAlignment="1"/>
    <xf numFmtId="0" fontId="18" fillId="0" borderId="0" xfId="3" applyAlignment="1" applyProtection="1"/>
    <xf numFmtId="0" fontId="19" fillId="0" borderId="0" xfId="0" applyFont="1"/>
    <xf numFmtId="0" fontId="0" fillId="0" borderId="4" xfId="0" applyBorder="1"/>
    <xf numFmtId="0" fontId="0" fillId="0" borderId="5" xfId="0" applyBorder="1"/>
    <xf numFmtId="0" fontId="0" fillId="0" borderId="9" xfId="0" applyBorder="1"/>
    <xf numFmtId="0" fontId="0" fillId="0" borderId="10" xfId="0" applyBorder="1"/>
    <xf numFmtId="0" fontId="18" fillId="0" borderId="4" xfId="3" applyBorder="1" applyAlignment="1" applyProtection="1"/>
    <xf numFmtId="0" fontId="0" fillId="0" borderId="6" xfId="0" applyBorder="1"/>
    <xf numFmtId="0" fontId="17" fillId="0" borderId="8" xfId="0" applyFont="1" applyBorder="1"/>
    <xf numFmtId="0" fontId="0" fillId="0" borderId="0" xfId="0" applyAlignment="1"/>
    <xf numFmtId="0" fontId="1" fillId="0" borderId="0" xfId="0" applyFont="1" applyAlignment="1">
      <alignment horizontal="left"/>
    </xf>
    <xf numFmtId="0" fontId="22" fillId="0" borderId="2" xfId="0" applyFont="1" applyFill="1" applyBorder="1"/>
    <xf numFmtId="0" fontId="22" fillId="0" borderId="0" xfId="0" applyFont="1" applyFill="1"/>
    <xf numFmtId="0" fontId="1" fillId="0" borderId="0" xfId="0" applyFont="1" applyAlignment="1">
      <alignment horizontal="left" wrapText="1"/>
    </xf>
    <xf numFmtId="0" fontId="22" fillId="0" borderId="2" xfId="0" applyFont="1" applyFill="1" applyBorder="1" applyAlignment="1">
      <alignment wrapText="1"/>
    </xf>
    <xf numFmtId="0" fontId="1" fillId="0" borderId="0" xfId="0" applyFont="1" applyBorder="1" applyAlignment="1">
      <alignment horizontal="left"/>
    </xf>
    <xf numFmtId="0" fontId="23" fillId="0" borderId="0" xfId="0" applyFont="1" applyFill="1" applyBorder="1"/>
    <xf numFmtId="0" fontId="22" fillId="0" borderId="0" xfId="0" applyFont="1" applyFill="1" applyAlignment="1">
      <alignment horizontal="left" indent="1"/>
    </xf>
    <xf numFmtId="0" fontId="22" fillId="0" borderId="0" xfId="0" applyFont="1" applyFill="1" applyAlignment="1"/>
    <xf numFmtId="0" fontId="1" fillId="0" borderId="0" xfId="0" applyFont="1" applyFill="1" applyAlignment="1">
      <alignment horizontal="left" indent="1"/>
    </xf>
    <xf numFmtId="0" fontId="1" fillId="0" borderId="0" xfId="0" applyFont="1" applyFill="1" applyBorder="1" applyAlignment="1">
      <alignment horizontal="left" indent="1"/>
    </xf>
    <xf numFmtId="0" fontId="1" fillId="0" borderId="0" xfId="0" applyFont="1" applyFill="1" applyBorder="1"/>
    <xf numFmtId="0" fontId="22" fillId="0" borderId="0" xfId="0" applyFont="1" applyFill="1" applyAlignment="1">
      <alignment horizontal="left"/>
    </xf>
    <xf numFmtId="0" fontId="23" fillId="0" borderId="0" xfId="0" applyFont="1" applyFill="1"/>
    <xf numFmtId="0" fontId="24" fillId="0" borderId="0" xfId="0" applyFont="1" applyAlignment="1">
      <alignment wrapText="1"/>
    </xf>
    <xf numFmtId="0" fontId="22" fillId="0" borderId="0" xfId="0" applyFont="1" applyFill="1" applyAlignment="1">
      <alignment wrapText="1"/>
    </xf>
    <xf numFmtId="0" fontId="22" fillId="0" borderId="0" xfId="0" applyFont="1" applyFill="1" applyAlignment="1">
      <alignment horizontal="left" wrapText="1"/>
    </xf>
    <xf numFmtId="0" fontId="1" fillId="0" borderId="0" xfId="0" applyNumberFormat="1" applyFont="1" applyFill="1"/>
    <xf numFmtId="1" fontId="1" fillId="0" borderId="0" xfId="2" applyNumberFormat="1" applyFont="1" applyFill="1"/>
    <xf numFmtId="0" fontId="1" fillId="0" borderId="2" xfId="0" applyFont="1" applyFill="1" applyBorder="1" applyAlignment="1">
      <alignment wrapText="1"/>
    </xf>
    <xf numFmtId="0" fontId="22" fillId="0" borderId="0" xfId="0" applyNumberFormat="1" applyFont="1" applyFill="1"/>
    <xf numFmtId="0" fontId="23" fillId="0" borderId="0" xfId="0" applyNumberFormat="1" applyFont="1" applyFill="1" applyBorder="1"/>
    <xf numFmtId="0" fontId="22" fillId="0" borderId="0" xfId="0" applyNumberFormat="1" applyFont="1" applyFill="1" applyAlignment="1">
      <alignment horizontal="left" indent="1"/>
    </xf>
    <xf numFmtId="0" fontId="22" fillId="0" borderId="0" xfId="0" applyNumberFormat="1" applyFont="1" applyFill="1" applyAlignment="1"/>
    <xf numFmtId="0" fontId="2" fillId="0" borderId="0" xfId="0" applyNumberFormat="1" applyFont="1" applyFill="1" applyAlignment="1"/>
    <xf numFmtId="0" fontId="1" fillId="0" borderId="0" xfId="0" applyNumberFormat="1" applyFont="1" applyFill="1" applyAlignment="1">
      <alignment horizontal="left" indent="1"/>
    </xf>
    <xf numFmtId="0" fontId="1" fillId="0" borderId="0" xfId="0" applyNumberFormat="1" applyFont="1" applyFill="1" applyBorder="1" applyAlignment="1">
      <alignment horizontal="left" indent="1"/>
    </xf>
    <xf numFmtId="0" fontId="1" fillId="0" borderId="0" xfId="0" applyNumberFormat="1" applyFont="1" applyFill="1" applyBorder="1"/>
    <xf numFmtId="0" fontId="22" fillId="0" borderId="0" xfId="0" applyNumberFormat="1" applyFont="1" applyFill="1" applyAlignment="1">
      <alignment horizontal="left"/>
    </xf>
    <xf numFmtId="0" fontId="23" fillId="0" borderId="0" xfId="0" applyNumberFormat="1" applyFont="1" applyFill="1"/>
    <xf numFmtId="0" fontId="2" fillId="0" borderId="0" xfId="0" applyNumberFormat="1" applyFont="1" applyFill="1" applyAlignment="1">
      <alignment horizontal="left"/>
    </xf>
    <xf numFmtId="1" fontId="2" fillId="0" borderId="11" xfId="0" applyNumberFormat="1" applyFont="1" applyBorder="1" applyAlignment="1"/>
    <xf numFmtId="1" fontId="0" fillId="0" borderId="11" xfId="0" applyNumberFormat="1" applyBorder="1" applyAlignment="1"/>
    <xf numFmtId="0" fontId="0" fillId="0" borderId="0" xfId="0" applyFill="1"/>
    <xf numFmtId="0" fontId="0" fillId="0" borderId="0" xfId="0" applyAlignment="1"/>
    <xf numFmtId="0" fontId="0" fillId="0" borderId="0" xfId="0" applyFill="1" applyAlignment="1"/>
    <xf numFmtId="3" fontId="6" fillId="0" borderId="0" xfId="0" applyNumberFormat="1" applyFont="1" applyAlignment="1">
      <alignment horizontal="right"/>
    </xf>
    <xf numFmtId="0" fontId="26" fillId="0" borderId="0" xfId="0" applyFont="1" applyFill="1"/>
    <xf numFmtId="0" fontId="0" fillId="0" borderId="12" xfId="0" applyBorder="1" applyAlignment="1"/>
    <xf numFmtId="0" fontId="0" fillId="0" borderId="0" xfId="0" applyBorder="1" applyAlignment="1"/>
    <xf numFmtId="0" fontId="26" fillId="0" borderId="2" xfId="0" applyFont="1" applyFill="1" applyBorder="1"/>
    <xf numFmtId="3" fontId="1" fillId="0" borderId="0" xfId="0" applyNumberFormat="1" applyFont="1" applyBorder="1" applyAlignment="1">
      <alignment horizontal="right"/>
    </xf>
    <xf numFmtId="3" fontId="1" fillId="0" borderId="2" xfId="0" applyNumberFormat="1" applyFont="1" applyBorder="1" applyAlignment="1">
      <alignment horizontal="right" wrapText="1"/>
    </xf>
    <xf numFmtId="3" fontId="1" fillId="0" borderId="0" xfId="0" applyNumberFormat="1" applyFont="1" applyAlignment="1">
      <alignment horizontal="right" wrapText="1"/>
    </xf>
    <xf numFmtId="3" fontId="1" fillId="0" borderId="0" xfId="0" applyNumberFormat="1" applyFont="1" applyAlignment="1">
      <alignment horizontal="right"/>
    </xf>
    <xf numFmtId="3" fontId="1" fillId="0" borderId="0" xfId="0" applyNumberFormat="1" applyFont="1" applyFill="1" applyAlignment="1">
      <alignment horizontal="right"/>
    </xf>
    <xf numFmtId="0" fontId="26" fillId="0" borderId="0" xfId="0" applyFont="1" applyFill="1" applyAlignment="1">
      <alignment horizontal="left" indent="1"/>
    </xf>
    <xf numFmtId="3" fontId="2" fillId="0" borderId="0" xfId="0" applyNumberFormat="1" applyFont="1" applyAlignment="1">
      <alignment horizontal="right"/>
    </xf>
    <xf numFmtId="1" fontId="2" fillId="0" borderId="0" xfId="0" applyNumberFormat="1" applyFont="1"/>
    <xf numFmtId="3" fontId="1" fillId="0" borderId="2" xfId="0" applyNumberFormat="1" applyFont="1" applyBorder="1" applyAlignment="1">
      <alignment horizontal="right"/>
    </xf>
    <xf numFmtId="0" fontId="26" fillId="0" borderId="0" xfId="0" applyFont="1" applyAlignment="1">
      <alignment horizontal="left" wrapText="1"/>
    </xf>
    <xf numFmtId="0" fontId="26" fillId="0" borderId="0" xfId="0" applyFont="1" applyFill="1" applyAlignment="1">
      <alignment horizontal="left" vertical="top"/>
    </xf>
    <xf numFmtId="0" fontId="0" fillId="0" borderId="0" xfId="0" applyAlignment="1">
      <alignment horizontal="left" vertical="top"/>
    </xf>
    <xf numFmtId="0" fontId="26" fillId="0" borderId="0" xfId="0" applyFont="1" applyFill="1" applyAlignment="1"/>
    <xf numFmtId="0" fontId="26" fillId="0" borderId="0" xfId="0" applyNumberFormat="1" applyFont="1" applyFill="1" applyAlignment="1"/>
    <xf numFmtId="0" fontId="1" fillId="0" borderId="2" xfId="0" applyFont="1" applyBorder="1" applyAlignment="1">
      <alignment horizontal="left"/>
    </xf>
    <xf numFmtId="0" fontId="29" fillId="0" borderId="0" xfId="0" applyFont="1" applyFill="1" applyBorder="1" applyAlignment="1"/>
    <xf numFmtId="0" fontId="1" fillId="0" borderId="0" xfId="0" applyFont="1" applyFill="1" applyAlignment="1">
      <alignment horizontal="left"/>
    </xf>
    <xf numFmtId="0" fontId="26" fillId="0" borderId="0" xfId="0" applyNumberFormat="1" applyFont="1" applyFill="1" applyAlignment="1">
      <alignment horizontal="left" indent="1"/>
    </xf>
    <xf numFmtId="0" fontId="26" fillId="0" borderId="0" xfId="0" applyFont="1" applyFill="1" applyBorder="1"/>
    <xf numFmtId="0" fontId="0" fillId="0" borderId="0" xfId="0" applyNumberFormat="1" applyBorder="1" applyAlignment="1"/>
    <xf numFmtId="0" fontId="29" fillId="0" borderId="0" xfId="0" applyNumberFormat="1" applyFont="1" applyFill="1" applyBorder="1" applyAlignment="1"/>
    <xf numFmtId="0" fontId="26" fillId="2" borderId="0" xfId="0" applyNumberFormat="1" applyFont="1" applyFill="1" applyAlignment="1">
      <alignment horizontal="left" indent="1"/>
    </xf>
    <xf numFmtId="0" fontId="1" fillId="2" borderId="0" xfId="0" applyNumberFormat="1" applyFont="1" applyFill="1" applyAlignment="1">
      <alignment horizontal="left" indent="1"/>
    </xf>
    <xf numFmtId="0" fontId="1" fillId="0" borderId="0" xfId="0" applyFont="1" applyFill="1"/>
    <xf numFmtId="0" fontId="17" fillId="0" borderId="3" xfId="0" applyFont="1" applyFill="1" applyBorder="1"/>
    <xf numFmtId="0" fontId="0" fillId="0" borderId="0" xfId="0" applyAlignment="1"/>
    <xf numFmtId="3" fontId="2" fillId="0" borderId="13" xfId="0" applyNumberFormat="1" applyFont="1" applyBorder="1" applyAlignment="1">
      <alignment horizontal="center"/>
    </xf>
    <xf numFmtId="0" fontId="0" fillId="0" borderId="0" xfId="0" applyAlignment="1">
      <alignment horizontal="left" vertical="top" wrapText="1" indent="1"/>
    </xf>
    <xf numFmtId="0" fontId="0" fillId="0" borderId="0" xfId="0" applyFill="1" applyAlignment="1"/>
    <xf numFmtId="0" fontId="1" fillId="0" borderId="2" xfId="0" applyFont="1" applyBorder="1" applyAlignment="1">
      <alignment horizontal="left"/>
    </xf>
    <xf numFmtId="0" fontId="0" fillId="0" borderId="2" xfId="0" applyBorder="1" applyAlignment="1"/>
    <xf numFmtId="0" fontId="1" fillId="0" borderId="0" xfId="0" applyFont="1" applyFill="1" applyAlignment="1">
      <alignment horizontal="left" indent="1"/>
    </xf>
    <xf numFmtId="0" fontId="33" fillId="0" borderId="2" xfId="0" applyFont="1" applyFill="1" applyBorder="1"/>
    <xf numFmtId="3" fontId="2" fillId="0" borderId="12" xfId="0" applyNumberFormat="1" applyFont="1" applyBorder="1" applyAlignment="1">
      <alignment horizontal="center"/>
    </xf>
    <xf numFmtId="0" fontId="33" fillId="0" borderId="0" xfId="0" applyFont="1" applyFill="1" applyAlignment="1">
      <alignment horizontal="left" indent="1"/>
    </xf>
    <xf numFmtId="3" fontId="2" fillId="0" borderId="2" xfId="0" applyNumberFormat="1" applyFont="1" applyBorder="1" applyAlignment="1">
      <alignment horizontal="right"/>
    </xf>
    <xf numFmtId="0" fontId="33" fillId="0" borderId="0" xfId="0" applyFont="1" applyFill="1"/>
    <xf numFmtId="0" fontId="33" fillId="0" borderId="0" xfId="0" applyFont="1" applyAlignment="1">
      <alignment horizontal="left" vertical="top" wrapText="1" indent="1"/>
    </xf>
    <xf numFmtId="0" fontId="33" fillId="0" borderId="0" xfId="0" applyFont="1" applyAlignment="1">
      <alignment horizontal="left" wrapText="1"/>
    </xf>
    <xf numFmtId="0" fontId="1" fillId="0" borderId="0" xfId="0" applyFont="1" applyAlignment="1">
      <alignment horizontal="left" vertical="top" indent="1"/>
    </xf>
    <xf numFmtId="0" fontId="33" fillId="0" borderId="0" xfId="0" applyFont="1" applyFill="1" applyAlignment="1">
      <alignment horizontal="left" vertical="top"/>
    </xf>
    <xf numFmtId="0" fontId="33" fillId="0" borderId="0" xfId="0" applyFont="1" applyFill="1" applyAlignment="1"/>
    <xf numFmtId="0" fontId="33" fillId="0" borderId="0" xfId="0" applyNumberFormat="1" applyFont="1" applyFill="1" applyAlignment="1"/>
    <xf numFmtId="0" fontId="2" fillId="0" borderId="0" xfId="0" applyFont="1" applyFill="1" applyBorder="1" applyAlignment="1"/>
    <xf numFmtId="0" fontId="2" fillId="0" borderId="0" xfId="0" applyNumberFormat="1" applyFont="1" applyFill="1" applyBorder="1" applyAlignment="1"/>
    <xf numFmtId="0" fontId="33" fillId="0" borderId="0" xfId="0" applyNumberFormat="1" applyFont="1" applyFill="1" applyAlignment="1">
      <alignment horizontal="left" indent="1"/>
    </xf>
    <xf numFmtId="0" fontId="1" fillId="0" borderId="0" xfId="0" applyNumberFormat="1" applyFont="1" applyFill="1" applyAlignment="1">
      <alignment horizontal="left"/>
    </xf>
    <xf numFmtId="0" fontId="33" fillId="2" borderId="0" xfId="0" applyNumberFormat="1" applyFont="1" applyFill="1" applyAlignment="1">
      <alignment horizontal="left" indent="1"/>
    </xf>
    <xf numFmtId="0" fontId="1" fillId="2" borderId="0" xfId="0" applyNumberFormat="1" applyFont="1" applyFill="1" applyAlignment="1">
      <alignment horizontal="left"/>
    </xf>
    <xf numFmtId="0" fontId="2" fillId="2" borderId="0" xfId="0" applyFont="1" applyFill="1" applyBorder="1" applyAlignment="1"/>
    <xf numFmtId="3" fontId="0" fillId="0" borderId="0" xfId="0" applyNumberFormat="1"/>
    <xf numFmtId="3" fontId="1" fillId="2" borderId="0" xfId="0" applyNumberFormat="1" applyFont="1" applyFill="1" applyAlignment="1">
      <alignment horizontal="right"/>
    </xf>
    <xf numFmtId="0" fontId="0" fillId="0" borderId="0" xfId="0" applyFont="1"/>
    <xf numFmtId="0" fontId="1" fillId="0" borderId="0" xfId="0" applyFont="1" applyFill="1" applyAlignment="1">
      <alignment horizontal="left"/>
    </xf>
    <xf numFmtId="3" fontId="0" fillId="0" borderId="2" xfId="0" applyNumberFormat="1" applyBorder="1"/>
    <xf numFmtId="3" fontId="35" fillId="0" borderId="0" xfId="0" applyNumberFormat="1" applyFont="1" applyBorder="1"/>
    <xf numFmtId="3" fontId="36" fillId="0" borderId="0" xfId="0" applyNumberFormat="1" applyFont="1" applyBorder="1"/>
    <xf numFmtId="3" fontId="36" fillId="0" borderId="0" xfId="0" applyNumberFormat="1" applyFont="1" applyBorder="1" applyAlignment="1">
      <alignment horizontal="right"/>
    </xf>
    <xf numFmtId="3" fontId="36" fillId="0" borderId="0" xfId="0" applyNumberFormat="1" applyFont="1" applyBorder="1" applyAlignment="1">
      <alignment horizontal="center"/>
    </xf>
    <xf numFmtId="3" fontId="36" fillId="0" borderId="0" xfId="0" applyNumberFormat="1" applyFont="1"/>
    <xf numFmtId="0" fontId="35" fillId="0" borderId="0" xfId="0" applyFont="1" applyFill="1" applyAlignment="1">
      <alignment horizontal="left"/>
    </xf>
    <xf numFmtId="3" fontId="35" fillId="0" borderId="0" xfId="0" applyNumberFormat="1" applyFont="1" applyBorder="1" applyAlignment="1">
      <alignment horizontal="right"/>
    </xf>
    <xf numFmtId="3" fontId="36" fillId="0" borderId="2" xfId="0" applyNumberFormat="1" applyFont="1" applyBorder="1"/>
    <xf numFmtId="0" fontId="36" fillId="0" borderId="0" xfId="0" applyFont="1" applyAlignment="1">
      <alignment horizontal="left"/>
    </xf>
    <xf numFmtId="0" fontId="36" fillId="0" borderId="0" xfId="0" applyFont="1" applyFill="1" applyAlignment="1">
      <alignment horizontal="left"/>
    </xf>
    <xf numFmtId="3" fontId="36" fillId="0" borderId="0" xfId="0" applyNumberFormat="1" applyFont="1" applyAlignment="1">
      <alignment horizontal="right"/>
    </xf>
    <xf numFmtId="3" fontId="38" fillId="0" borderId="0" xfId="0" applyNumberFormat="1" applyFont="1" applyAlignment="1">
      <alignment horizontal="right"/>
    </xf>
    <xf numFmtId="0" fontId="36" fillId="0" borderId="0" xfId="0" applyFont="1" applyAlignment="1">
      <alignment horizontal="right" vertical="top"/>
    </xf>
    <xf numFmtId="0" fontId="36" fillId="4" borderId="0" xfId="0" applyFont="1" applyFill="1" applyBorder="1" applyAlignment="1">
      <alignment horizontal="right"/>
    </xf>
    <xf numFmtId="0" fontId="36" fillId="0" borderId="0" xfId="0" applyFont="1" applyAlignment="1">
      <alignment horizontal="left" vertical="top" wrapText="1" indent="1"/>
    </xf>
    <xf numFmtId="0" fontId="36" fillId="0" borderId="0" xfId="0" applyFont="1" applyAlignment="1">
      <alignment horizontal="right"/>
    </xf>
    <xf numFmtId="0" fontId="1" fillId="0" borderId="0" xfId="0" applyFont="1" applyBorder="1" applyAlignment="1">
      <alignment horizontal="center" wrapText="1"/>
    </xf>
    <xf numFmtId="3" fontId="36" fillId="0" borderId="1" xfId="0" applyNumberFormat="1" applyFont="1" applyBorder="1" applyAlignment="1">
      <alignment horizontal="right" vertical="center" wrapText="1"/>
    </xf>
    <xf numFmtId="0" fontId="36" fillId="0" borderId="2" xfId="0" applyFont="1" applyBorder="1" applyAlignment="1">
      <alignment horizontal="left"/>
    </xf>
    <xf numFmtId="0" fontId="1" fillId="0" borderId="2" xfId="0" applyFont="1" applyBorder="1" applyAlignment="1">
      <alignment horizontal="right" vertical="center" wrapText="1"/>
    </xf>
    <xf numFmtId="0" fontId="36" fillId="0" borderId="0" xfId="0" applyFont="1" applyBorder="1" applyAlignment="1">
      <alignment horizontal="left"/>
    </xf>
    <xf numFmtId="0" fontId="35" fillId="0" borderId="0" xfId="0" applyFont="1" applyFill="1" applyBorder="1" applyAlignment="1">
      <alignment horizontal="left"/>
    </xf>
    <xf numFmtId="0" fontId="36" fillId="0" borderId="0" xfId="0" applyFont="1" applyFill="1" applyAlignment="1">
      <alignment horizontal="left" indent="1"/>
    </xf>
    <xf numFmtId="0" fontId="36" fillId="2" borderId="0" xfId="0" applyFont="1" applyFill="1" applyAlignment="1">
      <alignment horizontal="right" vertical="top"/>
    </xf>
    <xf numFmtId="0" fontId="36" fillId="2" borderId="0" xfId="0" applyFont="1" applyFill="1" applyBorder="1" applyAlignment="1">
      <alignment horizontal="right"/>
    </xf>
    <xf numFmtId="0" fontId="36" fillId="2" borderId="0" xfId="0" applyFont="1" applyFill="1" applyAlignment="1">
      <alignment horizontal="left" vertical="top" wrapText="1" indent="1"/>
    </xf>
    <xf numFmtId="0" fontId="36" fillId="2" borderId="0" xfId="0" applyFont="1" applyFill="1" applyAlignment="1">
      <alignment horizontal="right"/>
    </xf>
    <xf numFmtId="0" fontId="36" fillId="2" borderId="0" xfId="0" applyFont="1" applyFill="1" applyAlignment="1">
      <alignment horizontal="left"/>
    </xf>
    <xf numFmtId="0" fontId="1" fillId="2" borderId="0" xfId="0" applyFont="1" applyFill="1" applyAlignment="1">
      <alignment horizontal="left"/>
    </xf>
    <xf numFmtId="0" fontId="36" fillId="0" borderId="2" xfId="0" applyNumberFormat="1" applyFont="1" applyBorder="1" applyAlignment="1">
      <alignment horizontal="left"/>
    </xf>
    <xf numFmtId="0" fontId="36" fillId="0" borderId="0" xfId="0" applyNumberFormat="1" applyFont="1" applyBorder="1" applyAlignment="1">
      <alignment horizontal="left"/>
    </xf>
    <xf numFmtId="0" fontId="35" fillId="0" borderId="0" xfId="0" applyNumberFormat="1" applyFont="1" applyFill="1" applyBorder="1" applyAlignment="1">
      <alignment horizontal="left"/>
    </xf>
    <xf numFmtId="0" fontId="36" fillId="0" borderId="0" xfId="0" applyNumberFormat="1" applyFont="1" applyFill="1" applyAlignment="1">
      <alignment horizontal="left" indent="1"/>
    </xf>
    <xf numFmtId="0" fontId="35" fillId="0" borderId="0" xfId="0" applyNumberFormat="1" applyFont="1" applyFill="1" applyAlignment="1">
      <alignment horizontal="left"/>
    </xf>
    <xf numFmtId="3" fontId="35" fillId="0" borderId="11" xfId="0" applyNumberFormat="1" applyFont="1" applyBorder="1" applyAlignment="1">
      <alignment horizontal="center"/>
    </xf>
    <xf numFmtId="3" fontId="36" fillId="0" borderId="11" xfId="0" applyNumberFormat="1" applyFont="1" applyBorder="1" applyAlignment="1">
      <alignment horizontal="center"/>
    </xf>
    <xf numFmtId="0" fontId="36" fillId="2" borderId="0" xfId="0" applyNumberFormat="1" applyFont="1" applyFill="1" applyAlignment="1">
      <alignment horizontal="left" indent="1"/>
    </xf>
    <xf numFmtId="0" fontId="1" fillId="5" borderId="0" xfId="0" applyFont="1" applyFill="1" applyBorder="1" applyAlignment="1">
      <alignment horizontal="center" wrapText="1"/>
    </xf>
    <xf numFmtId="0" fontId="36" fillId="5" borderId="2" xfId="0" applyNumberFormat="1" applyFont="1" applyFill="1" applyBorder="1" applyAlignment="1">
      <alignment horizontal="left"/>
    </xf>
    <xf numFmtId="0" fontId="36" fillId="5" borderId="0" xfId="0" applyNumberFormat="1" applyFont="1" applyFill="1" applyBorder="1" applyAlignment="1">
      <alignment horizontal="left"/>
    </xf>
    <xf numFmtId="0" fontId="35" fillId="5" borderId="0" xfId="0" applyNumberFormat="1" applyFont="1" applyFill="1" applyBorder="1" applyAlignment="1">
      <alignment horizontal="left"/>
    </xf>
    <xf numFmtId="0" fontId="36" fillId="5" borderId="0" xfId="0" applyNumberFormat="1" applyFont="1" applyFill="1" applyAlignment="1">
      <alignment horizontal="left" indent="1"/>
    </xf>
    <xf numFmtId="0" fontId="35" fillId="5" borderId="0" xfId="0" applyNumberFormat="1" applyFont="1" applyFill="1" applyAlignment="1">
      <alignment horizontal="left"/>
    </xf>
    <xf numFmtId="3" fontId="36" fillId="2" borderId="0" xfId="0" applyNumberFormat="1" applyFont="1" applyFill="1" applyBorder="1"/>
    <xf numFmtId="3" fontId="36" fillId="2" borderId="0" xfId="0" applyNumberFormat="1" applyFont="1" applyFill="1" applyBorder="1" applyAlignment="1">
      <alignment horizontal="right"/>
    </xf>
    <xf numFmtId="0" fontId="36" fillId="0" borderId="2" xfId="0" applyFont="1" applyBorder="1" applyAlignment="1">
      <alignment horizontal="left"/>
    </xf>
    <xf numFmtId="0" fontId="13" fillId="0" borderId="0" xfId="0" applyFont="1" applyFill="1" applyAlignment="1">
      <alignment horizontal="left"/>
    </xf>
    <xf numFmtId="0" fontId="1" fillId="0" borderId="0" xfId="0" applyFont="1" applyAlignment="1">
      <alignment horizontal="center"/>
    </xf>
    <xf numFmtId="3" fontId="35" fillId="0" borderId="2" xfId="0" applyNumberFormat="1" applyFont="1" applyBorder="1" applyAlignment="1">
      <alignment horizontal="center"/>
    </xf>
    <xf numFmtId="3" fontId="36" fillId="0" borderId="2" xfId="0" applyNumberFormat="1" applyFont="1" applyBorder="1" applyAlignment="1">
      <alignment horizontal="center"/>
    </xf>
    <xf numFmtId="3" fontId="35" fillId="0" borderId="11" xfId="0" applyNumberFormat="1" applyFont="1" applyBorder="1" applyAlignment="1">
      <alignment horizontal="center"/>
    </xf>
    <xf numFmtId="3" fontId="36" fillId="0" borderId="11" xfId="0" applyNumberFormat="1" applyFont="1" applyBorder="1" applyAlignment="1">
      <alignment horizontal="center"/>
    </xf>
    <xf numFmtId="3" fontId="36" fillId="0" borderId="1" xfId="0" applyNumberFormat="1" applyFont="1" applyBorder="1" applyAlignment="1">
      <alignment horizontal="right" vertical="center" wrapText="1"/>
    </xf>
    <xf numFmtId="0" fontId="36" fillId="0" borderId="0" xfId="0" applyFont="1" applyBorder="1" applyAlignment="1">
      <alignment horizontal="left"/>
    </xf>
    <xf numFmtId="0" fontId="36" fillId="0" borderId="0" xfId="0" applyFont="1" applyFill="1" applyAlignment="1">
      <alignment horizontal="left" indent="1"/>
    </xf>
    <xf numFmtId="0" fontId="1" fillId="0" borderId="0" xfId="0" applyFont="1" applyBorder="1" applyAlignment="1">
      <alignment horizontal="center" wrapText="1"/>
    </xf>
    <xf numFmtId="0" fontId="36" fillId="0" borderId="0" xfId="0" applyFont="1" applyAlignment="1">
      <alignment horizontal="left" vertical="top" wrapText="1" indent="1"/>
    </xf>
    <xf numFmtId="0" fontId="36" fillId="0" borderId="0" xfId="0" applyFont="1" applyAlignment="1"/>
    <xf numFmtId="0" fontId="36" fillId="0" borderId="0" xfId="0" applyFont="1" applyBorder="1" applyAlignment="1"/>
    <xf numFmtId="0" fontId="36" fillId="0" borderId="2" xfId="0" applyFont="1" applyBorder="1" applyAlignment="1"/>
    <xf numFmtId="0" fontId="36" fillId="0" borderId="1" xfId="0" applyFont="1" applyBorder="1" applyAlignment="1"/>
    <xf numFmtId="0" fontId="36" fillId="0" borderId="0" xfId="0" applyFont="1" applyAlignment="1">
      <alignment vertical="top"/>
    </xf>
    <xf numFmtId="0" fontId="36" fillId="0" borderId="0" xfId="0" applyFont="1" applyAlignment="1">
      <alignment horizontal="left" vertical="top" indent="1"/>
    </xf>
    <xf numFmtId="0" fontId="0" fillId="7" borderId="0" xfId="0" applyFill="1" applyAlignment="1">
      <alignment wrapText="1"/>
    </xf>
    <xf numFmtId="3" fontId="0" fillId="0" borderId="2" xfId="0" applyNumberFormat="1" applyBorder="1" applyAlignment="1">
      <alignment horizontal="right"/>
    </xf>
    <xf numFmtId="3" fontId="36" fillId="0" borderId="0" xfId="0" applyNumberFormat="1" applyFont="1" applyBorder="1" applyAlignment="1"/>
    <xf numFmtId="3" fontId="36" fillId="0" borderId="0" xfId="0" applyNumberFormat="1" applyFont="1" applyAlignment="1"/>
    <xf numFmtId="0" fontId="35" fillId="0" borderId="0" xfId="0" applyFont="1" applyFill="1" applyAlignment="1"/>
    <xf numFmtId="3" fontId="36" fillId="0" borderId="2" xfId="0" applyNumberFormat="1" applyFont="1" applyBorder="1" applyAlignment="1">
      <alignment horizontal="right"/>
    </xf>
    <xf numFmtId="3" fontId="0" fillId="0" borderId="0" xfId="0" applyNumberFormat="1" applyAlignment="1">
      <alignment horizontal="right" vertical="center"/>
    </xf>
    <xf numFmtId="0" fontId="36" fillId="0" borderId="0" xfId="0" applyFont="1" applyAlignment="1">
      <alignment vertical="center"/>
    </xf>
    <xf numFmtId="0" fontId="1" fillId="0" borderId="0" xfId="0" applyFont="1" applyBorder="1" applyAlignment="1">
      <alignment horizontal="center"/>
    </xf>
    <xf numFmtId="0" fontId="35" fillId="0" borderId="0" xfId="0" applyFont="1" applyFill="1" applyBorder="1" applyAlignment="1"/>
    <xf numFmtId="0" fontId="36" fillId="0" borderId="0" xfId="0" applyFont="1" applyFill="1" applyAlignment="1"/>
    <xf numFmtId="0" fontId="1" fillId="0" borderId="2" xfId="0" applyFont="1" applyBorder="1" applyAlignment="1"/>
    <xf numFmtId="0" fontId="1" fillId="0" borderId="1" xfId="0" applyFont="1" applyBorder="1" applyAlignment="1"/>
    <xf numFmtId="0" fontId="1" fillId="0" borderId="0" xfId="0" applyFont="1" applyBorder="1" applyAlignment="1">
      <alignment wrapText="1"/>
    </xf>
    <xf numFmtId="0" fontId="36" fillId="0" borderId="0" xfId="0" applyFont="1" applyAlignment="1">
      <alignment horizontal="left" vertical="center" wrapText="1" indent="1"/>
    </xf>
    <xf numFmtId="0" fontId="36" fillId="0" borderId="0" xfId="0" applyFont="1" applyAlignment="1">
      <alignment horizontal="left" vertical="center" indent="1"/>
    </xf>
    <xf numFmtId="0" fontId="1" fillId="0" borderId="0" xfId="0" applyFont="1" applyBorder="1" applyAlignment="1">
      <alignment horizontal="right" vertical="center" wrapText="1"/>
    </xf>
    <xf numFmtId="0" fontId="0" fillId="0" borderId="0" xfId="0" applyAlignment="1">
      <alignment vertical="center"/>
    </xf>
    <xf numFmtId="0" fontId="36" fillId="0" borderId="0" xfId="0" applyFont="1" applyAlignment="1">
      <alignment horizontal="left" vertical="top" wrapText="1" indent="1"/>
    </xf>
    <xf numFmtId="3" fontId="36" fillId="0" borderId="0" xfId="0" applyNumberFormat="1" applyFont="1" applyAlignment="1">
      <alignment horizontal="right" vertical="center"/>
    </xf>
    <xf numFmtId="0" fontId="6" fillId="0" borderId="0" xfId="0" applyFont="1" applyAlignment="1"/>
    <xf numFmtId="3" fontId="39" fillId="0" borderId="0" xfId="0" applyNumberFormat="1" applyFont="1" applyAlignment="1">
      <alignment horizontal="right"/>
    </xf>
    <xf numFmtId="3" fontId="6" fillId="0" borderId="2" xfId="0" applyNumberFormat="1" applyFont="1" applyBorder="1" applyAlignment="1">
      <alignment horizontal="right"/>
    </xf>
    <xf numFmtId="0" fontId="36" fillId="0" borderId="0" xfId="0" applyFont="1" applyAlignment="1">
      <alignment vertical="top" wrapText="1"/>
    </xf>
    <xf numFmtId="0" fontId="6" fillId="0" borderId="1" xfId="0" applyFont="1" applyBorder="1" applyAlignment="1">
      <alignment horizontal="left"/>
    </xf>
    <xf numFmtId="0" fontId="13" fillId="0" borderId="0" xfId="0" applyFont="1" applyFill="1" applyAlignment="1">
      <alignment vertical="center"/>
    </xf>
    <xf numFmtId="3" fontId="40" fillId="0" borderId="2" xfId="0" applyNumberFormat="1" applyFont="1" applyBorder="1" applyAlignment="1">
      <alignment horizontal="right" wrapText="1"/>
    </xf>
    <xf numFmtId="0" fontId="39" fillId="0" borderId="0" xfId="0" applyFont="1" applyAlignment="1"/>
    <xf numFmtId="0" fontId="6" fillId="0" borderId="0" xfId="0" applyFont="1" applyBorder="1" applyAlignment="1">
      <alignment horizontal="left"/>
    </xf>
    <xf numFmtId="0" fontId="40" fillId="0" borderId="0" xfId="0" applyFont="1" applyFill="1" applyBorder="1" applyAlignment="1">
      <alignment horizontal="left"/>
    </xf>
    <xf numFmtId="0" fontId="6" fillId="0" borderId="0" xfId="0" applyFont="1" applyFill="1" applyAlignment="1">
      <alignment horizontal="left" indent="1"/>
    </xf>
    <xf numFmtId="0" fontId="40" fillId="0" borderId="0" xfId="0" applyFont="1" applyFill="1" applyAlignment="1">
      <alignment horizontal="left"/>
    </xf>
    <xf numFmtId="0" fontId="6" fillId="0" borderId="2" xfId="0" applyFont="1" applyBorder="1" applyAlignment="1">
      <alignment horizontal="left" indent="1"/>
    </xf>
    <xf numFmtId="3" fontId="40" fillId="0" borderId="0" xfId="0" applyNumberFormat="1" applyFont="1" applyBorder="1" applyAlignment="1">
      <alignment horizontal="right" wrapText="1"/>
    </xf>
    <xf numFmtId="0" fontId="40" fillId="0" borderId="0" xfId="0" applyNumberFormat="1" applyFont="1" applyFill="1" applyBorder="1" applyAlignment="1">
      <alignment horizontal="left"/>
    </xf>
    <xf numFmtId="0" fontId="6" fillId="0" borderId="0" xfId="0" applyNumberFormat="1" applyFont="1" applyFill="1" applyAlignment="1">
      <alignment horizontal="left" indent="1"/>
    </xf>
    <xf numFmtId="0" fontId="40" fillId="0" borderId="0" xfId="0" applyNumberFormat="1" applyFont="1" applyFill="1" applyAlignment="1">
      <alignment horizontal="left"/>
    </xf>
    <xf numFmtId="1" fontId="1" fillId="0" borderId="0" xfId="1" applyNumberFormat="1" applyFont="1" applyBorder="1"/>
    <xf numFmtId="0" fontId="6" fillId="0" borderId="0" xfId="0" applyFont="1" applyFill="1" applyAlignment="1">
      <alignment horizontal="left" indent="1"/>
    </xf>
    <xf numFmtId="0" fontId="40" fillId="0" borderId="0" xfId="0" applyFont="1" applyFill="1" applyAlignment="1">
      <alignment vertical="center"/>
    </xf>
    <xf numFmtId="0" fontId="43" fillId="0" borderId="0" xfId="0" applyFont="1" applyAlignment="1">
      <alignment vertical="center"/>
    </xf>
    <xf numFmtId="3" fontId="43" fillId="0" borderId="0" xfId="0" applyNumberFormat="1" applyFont="1" applyAlignment="1">
      <alignment horizontal="right" vertical="center"/>
    </xf>
    <xf numFmtId="3" fontId="40" fillId="0" borderId="2" xfId="0" applyNumberFormat="1" applyFont="1" applyBorder="1" applyAlignment="1">
      <alignment horizontal="right" vertical="center" wrapText="1"/>
    </xf>
    <xf numFmtId="3" fontId="39" fillId="0" borderId="0" xfId="0" applyNumberFormat="1" applyFont="1" applyAlignment="1">
      <alignment horizontal="right" vertical="center"/>
    </xf>
    <xf numFmtId="0" fontId="39" fillId="0" borderId="0" xfId="0" applyFont="1" applyAlignment="1">
      <alignment vertical="center"/>
    </xf>
    <xf numFmtId="3" fontId="43" fillId="0" borderId="2" xfId="0" applyNumberFormat="1" applyFont="1" applyBorder="1" applyAlignment="1">
      <alignment horizontal="right" vertical="center"/>
    </xf>
    <xf numFmtId="3" fontId="6" fillId="0" borderId="0" xfId="0" applyNumberFormat="1" applyFont="1"/>
    <xf numFmtId="3" fontId="9" fillId="0" borderId="0" xfId="0" applyNumberFormat="1" applyFont="1" applyAlignment="1">
      <alignment horizontal="right"/>
    </xf>
    <xf numFmtId="0" fontId="6" fillId="0" borderId="0" xfId="0" applyFont="1" applyAlignment="1">
      <alignment horizontal="right" vertical="top"/>
    </xf>
    <xf numFmtId="0" fontId="6" fillId="0" borderId="0" xfId="0" applyFont="1" applyAlignment="1">
      <alignment horizontal="left" vertical="top" wrapText="1" indent="1"/>
    </xf>
    <xf numFmtId="3" fontId="0" fillId="0" borderId="0" xfId="0" applyNumberFormat="1" applyFont="1" applyAlignment="1">
      <alignment horizontal="right" vertical="center"/>
    </xf>
    <xf numFmtId="0" fontId="0" fillId="0" borderId="0" xfId="0" applyFont="1" applyAlignment="1">
      <alignment vertical="center"/>
    </xf>
    <xf numFmtId="0" fontId="0" fillId="0" borderId="0" xfId="0" applyFont="1" applyAlignment="1">
      <alignment vertical="top"/>
    </xf>
    <xf numFmtId="0" fontId="43" fillId="0" borderId="0" xfId="0" applyFont="1" applyAlignment="1">
      <alignment vertical="top"/>
    </xf>
    <xf numFmtId="0" fontId="43" fillId="0" borderId="0" xfId="0" applyFont="1" applyAlignment="1">
      <alignment vertical="top" wrapText="1"/>
    </xf>
    <xf numFmtId="0" fontId="43" fillId="0" borderId="1" xfId="0" applyFont="1" applyBorder="1" applyAlignment="1">
      <alignment horizontal="left" vertical="center"/>
    </xf>
    <xf numFmtId="0" fontId="43" fillId="0" borderId="0" xfId="0" applyFont="1" applyBorder="1" applyAlignment="1">
      <alignment horizontal="left" vertical="center"/>
    </xf>
    <xf numFmtId="3" fontId="40" fillId="0" borderId="0" xfId="0" applyNumberFormat="1" applyFont="1" applyBorder="1" applyAlignment="1">
      <alignment horizontal="right" vertical="center" wrapText="1"/>
    </xf>
    <xf numFmtId="0" fontId="43" fillId="0" borderId="1" xfId="0" applyFont="1" applyBorder="1" applyAlignment="1">
      <alignment horizontal="left" indent="1"/>
    </xf>
    <xf numFmtId="0" fontId="43" fillId="0" borderId="0" xfId="0" applyFont="1" applyBorder="1" applyAlignment="1">
      <alignment horizontal="left" indent="1"/>
    </xf>
    <xf numFmtId="0" fontId="40" fillId="0" borderId="0" xfId="0" applyFont="1" applyFill="1" applyBorder="1" applyAlignment="1"/>
    <xf numFmtId="0" fontId="40" fillId="0" borderId="0" xfId="0" applyFont="1" applyFill="1" applyAlignment="1"/>
    <xf numFmtId="0" fontId="6" fillId="0" borderId="0" xfId="0" applyFont="1" applyFill="1" applyAlignment="1">
      <alignment horizontal="left" indent="2"/>
    </xf>
    <xf numFmtId="0" fontId="43" fillId="0" borderId="2" xfId="0" applyFont="1" applyBorder="1" applyAlignment="1">
      <alignment horizontal="left" vertical="center" indent="1"/>
    </xf>
    <xf numFmtId="0" fontId="45" fillId="0" borderId="0" xfId="0" applyNumberFormat="1" applyFont="1"/>
    <xf numFmtId="0" fontId="46" fillId="0" borderId="0" xfId="0" applyNumberFormat="1" applyFont="1" applyFill="1" applyAlignment="1">
      <alignment horizontal="left" indent="1"/>
    </xf>
    <xf numFmtId="0" fontId="46" fillId="2" borderId="0" xfId="0" applyNumberFormat="1" applyFont="1" applyFill="1" applyAlignment="1">
      <alignment horizontal="left" indent="1"/>
    </xf>
    <xf numFmtId="0" fontId="45" fillId="3" borderId="0" xfId="0" applyNumberFormat="1" applyFont="1" applyFill="1"/>
    <xf numFmtId="0" fontId="45" fillId="2" borderId="0" xfId="0" applyNumberFormat="1" applyFont="1" applyFill="1"/>
    <xf numFmtId="0" fontId="45" fillId="0" borderId="0" xfId="0" applyNumberFormat="1" applyFont="1" applyFill="1"/>
    <xf numFmtId="0" fontId="46" fillId="0" borderId="0" xfId="0" applyFont="1" applyFill="1" applyAlignment="1">
      <alignment horizontal="left" indent="1"/>
    </xf>
    <xf numFmtId="0" fontId="46" fillId="2" borderId="0" xfId="0" applyFont="1" applyFill="1" applyAlignment="1">
      <alignment horizontal="left" indent="1"/>
    </xf>
    <xf numFmtId="0" fontId="45" fillId="8" borderId="0" xfId="0" applyNumberFormat="1" applyFont="1" applyFill="1"/>
    <xf numFmtId="0" fontId="45" fillId="9" borderId="0" xfId="0" applyNumberFormat="1" applyFont="1" applyFill="1"/>
    <xf numFmtId="0" fontId="46" fillId="0" borderId="0" xfId="0" applyFont="1" applyFill="1" applyAlignment="1"/>
    <xf numFmtId="0" fontId="45" fillId="0" borderId="0" xfId="0" applyNumberFormat="1" applyFont="1" applyBorder="1"/>
    <xf numFmtId="0" fontId="45" fillId="2" borderId="0" xfId="0" applyNumberFormat="1" applyFont="1" applyFill="1" applyBorder="1"/>
    <xf numFmtId="1" fontId="45" fillId="0" borderId="0" xfId="0" applyNumberFormat="1" applyFont="1"/>
    <xf numFmtId="0" fontId="45" fillId="0" borderId="0" xfId="0" applyFont="1"/>
    <xf numFmtId="0" fontId="46" fillId="0" borderId="0" xfId="0" applyNumberFormat="1" applyFont="1" applyFill="1"/>
    <xf numFmtId="0" fontId="46" fillId="2" borderId="0" xfId="0" applyNumberFormat="1" applyFont="1" applyFill="1" applyAlignment="1">
      <alignment horizontal="left"/>
    </xf>
    <xf numFmtId="0" fontId="45" fillId="10" borderId="0" xfId="0" applyNumberFormat="1" applyFont="1" applyFill="1"/>
    <xf numFmtId="0" fontId="47" fillId="0" borderId="0" xfId="0" applyNumberFormat="1" applyFont="1"/>
    <xf numFmtId="0" fontId="47" fillId="2" borderId="0" xfId="0" applyNumberFormat="1" applyFont="1" applyFill="1"/>
    <xf numFmtId="0" fontId="47" fillId="0" borderId="0" xfId="0" applyFont="1"/>
    <xf numFmtId="0" fontId="48" fillId="0" borderId="0" xfId="1" applyNumberFormat="1" applyFont="1" applyFill="1"/>
    <xf numFmtId="0" fontId="6" fillId="0" borderId="0" xfId="0" applyFont="1" applyFill="1" applyAlignment="1">
      <alignment horizontal="left" indent="1"/>
    </xf>
    <xf numFmtId="0" fontId="40" fillId="0" borderId="0" xfId="0" applyFont="1" applyFill="1" applyAlignment="1">
      <alignment horizontal="left"/>
    </xf>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indent="1"/>
    </xf>
    <xf numFmtId="0" fontId="40" fillId="0" borderId="0" xfId="0" applyFont="1" applyFill="1" applyBorder="1" applyAlignment="1"/>
    <xf numFmtId="0" fontId="6" fillId="0" borderId="0" xfId="0" applyFont="1" applyFill="1" applyAlignment="1">
      <alignment horizontal="left" indent="2"/>
    </xf>
    <xf numFmtId="0" fontId="40" fillId="0" borderId="0" xfId="0" applyFont="1" applyFill="1" applyAlignment="1"/>
    <xf numFmtId="0" fontId="43" fillId="0" borderId="1" xfId="0" applyFont="1" applyBorder="1" applyAlignment="1">
      <alignment horizontal="left" indent="1"/>
    </xf>
    <xf numFmtId="0" fontId="6" fillId="0" borderId="0" xfId="0" applyFont="1" applyAlignment="1">
      <alignment vertical="top" wrapText="1"/>
    </xf>
    <xf numFmtId="0" fontId="43" fillId="0" borderId="0" xfId="0" applyFont="1" applyAlignment="1">
      <alignment horizontal="left" vertical="top" wrapText="1" indent="1"/>
    </xf>
    <xf numFmtId="0" fontId="46" fillId="0" borderId="0" xfId="0" applyNumberFormat="1" applyFont="1" applyFill="1" applyAlignment="1">
      <alignment horizontal="left"/>
    </xf>
    <xf numFmtId="0" fontId="34" fillId="0" borderId="0" xfId="0" applyFont="1" applyAlignment="1" applyProtection="1">
      <alignment wrapText="1"/>
      <protection locked="0"/>
    </xf>
    <xf numFmtId="0" fontId="0" fillId="0" borderId="0" xfId="0" applyProtection="1">
      <protection locked="0"/>
    </xf>
    <xf numFmtId="0" fontId="34" fillId="0" borderId="0" xfId="0" applyFont="1" applyProtection="1"/>
    <xf numFmtId="0" fontId="34" fillId="0" borderId="0" xfId="0" applyNumberFormat="1" applyFont="1" applyProtection="1"/>
    <xf numFmtId="0" fontId="34" fillId="0" borderId="0" xfId="0" applyFont="1" applyAlignment="1" applyProtection="1">
      <alignment horizontal="left"/>
    </xf>
    <xf numFmtId="14" fontId="34" fillId="0" borderId="0" xfId="0" applyNumberFormat="1" applyFont="1" applyProtection="1"/>
    <xf numFmtId="0" fontId="34" fillId="3" borderId="0" xfId="0" applyNumberFormat="1" applyFont="1" applyFill="1" applyProtection="1"/>
    <xf numFmtId="0" fontId="34" fillId="6" borderId="0" xfId="0" applyNumberFormat="1" applyFont="1" applyFill="1" applyProtection="1"/>
    <xf numFmtId="0" fontId="34" fillId="2" borderId="0" xfId="0" applyNumberFormat="1" applyFont="1" applyFill="1" applyProtection="1"/>
    <xf numFmtId="0" fontId="34" fillId="0" borderId="0" xfId="0" applyNumberFormat="1" applyFont="1" applyFill="1" applyProtection="1"/>
    <xf numFmtId="0" fontId="6" fillId="0" borderId="0" xfId="0" applyNumberFormat="1" applyFont="1" applyFill="1" applyAlignment="1" applyProtection="1">
      <alignment horizontal="left" indent="1"/>
    </xf>
    <xf numFmtId="0" fontId="34" fillId="0" borderId="0" xfId="0" quotePrefix="1" applyFont="1" applyProtection="1"/>
    <xf numFmtId="0" fontId="6" fillId="6" borderId="0" xfId="0" applyNumberFormat="1" applyFont="1" applyFill="1" applyAlignment="1" applyProtection="1">
      <alignment horizontal="left"/>
    </xf>
    <xf numFmtId="0" fontId="6" fillId="0" borderId="0" xfId="1" applyNumberFormat="1" applyFont="1" applyFill="1" applyProtection="1"/>
    <xf numFmtId="0" fontId="6" fillId="2" borderId="0" xfId="0" applyNumberFormat="1" applyFont="1" applyFill="1" applyAlignment="1" applyProtection="1">
      <alignment horizontal="left" indent="1"/>
    </xf>
    <xf numFmtId="0" fontId="34" fillId="0" borderId="0" xfId="0" applyFont="1" applyAlignment="1" applyProtection="1">
      <alignment vertical="top" wrapText="1"/>
    </xf>
    <xf numFmtId="0" fontId="0" fillId="3" borderId="0" xfId="0" applyFill="1"/>
    <xf numFmtId="0" fontId="17" fillId="0" borderId="6" xfId="0" applyFont="1" applyBorder="1"/>
    <xf numFmtId="0" fontId="6" fillId="0" borderId="0" xfId="0" applyFont="1" applyFill="1" applyAlignment="1">
      <alignment horizontal="left" indent="1"/>
    </xf>
    <xf numFmtId="0" fontId="40" fillId="0" borderId="0" xfId="0" applyFont="1" applyFill="1" applyBorder="1" applyAlignment="1">
      <alignment horizontal="left"/>
    </xf>
    <xf numFmtId="0" fontId="6" fillId="0" borderId="0" xfId="0" applyFont="1" applyFill="1" applyAlignment="1">
      <alignment horizontal="left" indent="1"/>
    </xf>
    <xf numFmtId="0" fontId="40" fillId="0" borderId="0" xfId="0" applyFont="1" applyFill="1" applyAlignment="1">
      <alignment horizontal="left"/>
    </xf>
    <xf numFmtId="0" fontId="43" fillId="0" borderId="1" xfId="0" applyFont="1" applyBorder="1" applyAlignment="1">
      <alignment horizontal="left" vertical="center"/>
    </xf>
    <xf numFmtId="0" fontId="43" fillId="0" borderId="2" xfId="0" applyFont="1" applyBorder="1" applyAlignment="1">
      <alignment horizontal="left" vertical="center" indent="1"/>
    </xf>
    <xf numFmtId="0" fontId="43" fillId="0" borderId="2" xfId="0" applyFont="1" applyBorder="1" applyAlignment="1">
      <alignment horizontal="left" vertical="center"/>
    </xf>
    <xf numFmtId="0" fontId="40" fillId="0" borderId="0" xfId="0" applyFont="1" applyFill="1" applyBorder="1" applyAlignment="1"/>
    <xf numFmtId="0" fontId="40" fillId="0" borderId="0" xfId="0" applyFont="1" applyFill="1" applyAlignment="1"/>
    <xf numFmtId="0" fontId="6" fillId="0" borderId="0" xfId="0" applyFont="1" applyAlignment="1">
      <alignment horizontal="left" vertical="top" wrapText="1" indent="1"/>
    </xf>
    <xf numFmtId="0" fontId="17" fillId="0" borderId="3" xfId="0" applyFont="1"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Alignment="1" applyProtection="1">
      <alignment wrapText="1"/>
      <protection locked="0"/>
    </xf>
    <xf numFmtId="0" fontId="17" fillId="0" borderId="6" xfId="0" applyFont="1" applyFill="1" applyBorder="1"/>
    <xf numFmtId="0" fontId="0" fillId="0" borderId="0" xfId="0" applyBorder="1"/>
    <xf numFmtId="0" fontId="18" fillId="0" borderId="0" xfId="3" applyBorder="1" applyAlignment="1" applyProtection="1"/>
    <xf numFmtId="0" fontId="0" fillId="0" borderId="7" xfId="0" applyBorder="1"/>
    <xf numFmtId="3" fontId="45" fillId="0" borderId="0" xfId="0" applyNumberFormat="1" applyFont="1"/>
    <xf numFmtId="3" fontId="45" fillId="5" borderId="0" xfId="0" applyNumberFormat="1" applyFont="1" applyFill="1"/>
    <xf numFmtId="3" fontId="45" fillId="2" borderId="0" xfId="0" applyNumberFormat="1" applyFont="1" applyFill="1"/>
    <xf numFmtId="3" fontId="45" fillId="0" borderId="0" xfId="0" applyNumberFormat="1" applyFont="1" applyFill="1"/>
    <xf numFmtId="3" fontId="43" fillId="0" borderId="0" xfId="0" applyNumberFormat="1" applyFont="1" applyAlignment="1">
      <alignment vertical="center"/>
    </xf>
    <xf numFmtId="0" fontId="6" fillId="0" borderId="0" xfId="0" applyFont="1" applyFill="1" applyAlignment="1">
      <alignment horizontal="left"/>
    </xf>
    <xf numFmtId="0" fontId="6" fillId="0" borderId="0" xfId="0" applyFont="1" applyFill="1" applyAlignment="1"/>
    <xf numFmtId="0" fontId="43" fillId="0" borderId="2" xfId="0" applyFont="1" applyBorder="1" applyAlignment="1">
      <alignment vertical="center"/>
    </xf>
    <xf numFmtId="0" fontId="6" fillId="0" borderId="0" xfId="0" applyFont="1" applyFill="1" applyBorder="1" applyAlignment="1"/>
    <xf numFmtId="0" fontId="50" fillId="11" borderId="14" xfId="0" applyFont="1" applyFill="1" applyBorder="1" applyAlignment="1">
      <alignment horizontal="left" indent="1"/>
    </xf>
    <xf numFmtId="0" fontId="50" fillId="11" borderId="0" xfId="0" applyFont="1" applyFill="1" applyBorder="1" applyAlignment="1">
      <alignment horizontal="left" indent="1"/>
    </xf>
    <xf numFmtId="3" fontId="50" fillId="11" borderId="0" xfId="0" applyNumberFormat="1" applyFont="1" applyFill="1" applyBorder="1" applyAlignment="1">
      <alignment horizontal="right" vertical="center"/>
    </xf>
    <xf numFmtId="3" fontId="50" fillId="11" borderId="15" xfId="0" applyNumberFormat="1" applyFont="1" applyFill="1" applyBorder="1" applyAlignment="1">
      <alignment horizontal="right" vertical="center"/>
    </xf>
    <xf numFmtId="15" fontId="34" fillId="0" borderId="0" xfId="0" applyNumberFormat="1" applyFont="1" applyProtection="1"/>
    <xf numFmtId="3" fontId="50" fillId="11" borderId="0" xfId="0" applyNumberFormat="1" applyFont="1" applyFill="1" applyAlignment="1">
      <alignment horizontal="right" vertical="center"/>
    </xf>
    <xf numFmtId="3" fontId="43" fillId="2" borderId="0" xfId="0" applyNumberFormat="1" applyFont="1" applyFill="1" applyAlignment="1">
      <alignment horizontal="right" vertical="center"/>
    </xf>
    <xf numFmtId="3" fontId="43" fillId="2" borderId="0" xfId="0" applyNumberFormat="1" applyFont="1" applyFill="1" applyAlignment="1">
      <alignment horizontal="left" vertical="top"/>
    </xf>
    <xf numFmtId="0" fontId="47" fillId="0" borderId="0" xfId="0" applyNumberFormat="1" applyFont="1" applyFill="1"/>
    <xf numFmtId="3" fontId="43" fillId="0" borderId="0" xfId="41" applyNumberFormat="1" applyFont="1" applyAlignment="1">
      <alignment horizontal="right" vertical="center"/>
    </xf>
    <xf numFmtId="0" fontId="6" fillId="0" borderId="0" xfId="0" applyFont="1" applyFill="1" applyAlignment="1">
      <alignment horizontal="left" indent="1"/>
    </xf>
    <xf numFmtId="0" fontId="6" fillId="0" borderId="0" xfId="0" applyFont="1" applyFill="1" applyAlignment="1">
      <alignment horizontal="left" indent="2"/>
    </xf>
    <xf numFmtId="0" fontId="1" fillId="0" borderId="0" xfId="1" applyFont="1" applyFill="1" applyAlignment="1">
      <alignment horizontal="left"/>
    </xf>
    <xf numFmtId="0" fontId="20" fillId="12" borderId="0" xfId="0" applyFont="1" applyFill="1" applyBorder="1" applyAlignment="1">
      <alignment horizontal="left" wrapText="1"/>
    </xf>
    <xf numFmtId="0" fontId="0" fillId="12" borderId="9" xfId="0" applyFill="1" applyBorder="1"/>
    <xf numFmtId="167" fontId="0" fillId="12" borderId="0" xfId="0" applyNumberFormat="1" applyFont="1" applyFill="1" applyBorder="1" applyAlignment="1">
      <alignment horizontal="left" wrapText="1"/>
    </xf>
    <xf numFmtId="14" fontId="0" fillId="12" borderId="0" xfId="0" applyNumberFormat="1" applyFont="1" applyFill="1" applyBorder="1" applyAlignment="1">
      <alignment horizontal="left" wrapText="1"/>
    </xf>
    <xf numFmtId="167" fontId="0" fillId="12" borderId="9" xfId="0" applyNumberFormat="1" applyFill="1" applyBorder="1" applyAlignment="1">
      <alignment horizontal="left"/>
    </xf>
    <xf numFmtId="0" fontId="17" fillId="12" borderId="0" xfId="0" applyFont="1" applyFill="1" applyBorder="1" applyAlignment="1">
      <alignment horizontal="left" wrapText="1"/>
    </xf>
    <xf numFmtId="3" fontId="43" fillId="0" borderId="0" xfId="0" applyNumberFormat="1" applyFont="1" applyBorder="1" applyAlignment="1">
      <alignment horizontal="right" vertical="center"/>
    </xf>
    <xf numFmtId="0" fontId="6" fillId="0" borderId="0" xfId="0" applyNumberFormat="1" applyFont="1" applyFill="1" applyAlignment="1">
      <alignment horizontal="left" indent="2"/>
    </xf>
    <xf numFmtId="3" fontId="43" fillId="0" borderId="0" xfId="0" applyNumberFormat="1" applyFont="1" applyFill="1" applyAlignment="1">
      <alignment horizontal="right" vertical="center"/>
    </xf>
    <xf numFmtId="0" fontId="6" fillId="0" borderId="0" xfId="0" applyFont="1" applyFill="1" applyBorder="1" applyAlignment="1">
      <alignment horizontal="left" indent="2"/>
    </xf>
    <xf numFmtId="0" fontId="6" fillId="0" borderId="16" xfId="0" applyNumberFormat="1" applyFont="1" applyFill="1" applyBorder="1" applyAlignment="1">
      <alignment horizontal="left" indent="2"/>
    </xf>
    <xf numFmtId="3" fontId="43" fillId="0" borderId="0" xfId="0" applyNumberFormat="1" applyFont="1" applyFill="1" applyBorder="1" applyAlignment="1">
      <alignment horizontal="right" vertical="center"/>
    </xf>
    <xf numFmtId="1" fontId="1" fillId="0" borderId="0" xfId="1" applyNumberFormat="1" applyFill="1"/>
    <xf numFmtId="1" fontId="1" fillId="0" borderId="0" xfId="1" applyNumberFormat="1" applyFill="1" applyAlignment="1">
      <alignment horizontal="right"/>
    </xf>
    <xf numFmtId="0" fontId="1" fillId="0" borderId="0" xfId="1" applyFont="1" applyFill="1" applyBorder="1" applyAlignment="1">
      <alignment horizontal="left"/>
    </xf>
    <xf numFmtId="3" fontId="1" fillId="0" borderId="0" xfId="1" applyNumberFormat="1" applyFont="1" applyBorder="1" applyAlignment="1">
      <alignment horizontal="right"/>
    </xf>
    <xf numFmtId="0" fontId="1" fillId="0" borderId="0" xfId="1" applyFont="1" applyFill="1" applyAlignment="1">
      <alignment horizontal="left"/>
    </xf>
    <xf numFmtId="3" fontId="1" fillId="0" borderId="0" xfId="1" applyNumberFormat="1" applyFont="1" applyFill="1" applyBorder="1" applyAlignment="1">
      <alignment horizontal="right"/>
    </xf>
    <xf numFmtId="0" fontId="1" fillId="0" borderId="0" xfId="2" applyFont="1" applyFill="1" applyAlignment="1">
      <alignment horizontal="left"/>
    </xf>
    <xf numFmtId="1" fontId="1" fillId="0" borderId="0" xfId="2" applyNumberFormat="1" applyFont="1" applyFill="1" applyAlignment="1">
      <alignment horizontal="left"/>
    </xf>
    <xf numFmtId="1" fontId="4" fillId="0" borderId="0" xfId="2" applyNumberFormat="1" applyFill="1" applyAlignment="1">
      <alignment horizontal="right"/>
    </xf>
    <xf numFmtId="0" fontId="2" fillId="0" borderId="0" xfId="1" applyNumberFormat="1" applyFont="1" applyBorder="1"/>
    <xf numFmtId="0" fontId="1" fillId="0" borderId="0" xfId="1" applyNumberFormat="1" applyFont="1" applyFill="1" applyAlignment="1">
      <alignment wrapText="1"/>
    </xf>
    <xf numFmtId="1" fontId="1" fillId="0" borderId="0" xfId="1" applyNumberFormat="1" applyFont="1" applyFill="1" applyAlignment="1">
      <alignment horizontal="left"/>
    </xf>
    <xf numFmtId="0" fontId="40" fillId="0" borderId="0" xfId="41" applyFont="1" applyFill="1" applyAlignment="1"/>
    <xf numFmtId="0" fontId="43" fillId="0" borderId="0" xfId="41" applyFont="1" applyFill="1" applyAlignment="1"/>
    <xf numFmtId="3" fontId="6" fillId="0" borderId="2" xfId="41" applyNumberFormat="1" applyFont="1" applyFill="1" applyBorder="1" applyAlignment="1">
      <alignment horizontal="right" vertical="center" wrapText="1"/>
    </xf>
    <xf numFmtId="0" fontId="43" fillId="0" borderId="0" xfId="41" applyFont="1" applyFill="1" applyAlignment="1">
      <alignment vertical="center"/>
    </xf>
    <xf numFmtId="3" fontId="43" fillId="0" borderId="0" xfId="41" applyNumberFormat="1" applyFont="1" applyFill="1" applyAlignment="1">
      <alignment horizontal="right"/>
    </xf>
    <xf numFmtId="0" fontId="6" fillId="0" borderId="0" xfId="41" applyFont="1" applyFill="1" applyAlignment="1">
      <alignment horizontal="left" indent="1"/>
    </xf>
    <xf numFmtId="3" fontId="39" fillId="0" borderId="0" xfId="41" applyNumberFormat="1" applyFont="1" applyFill="1" applyAlignment="1">
      <alignment horizontal="right"/>
    </xf>
    <xf numFmtId="0" fontId="39" fillId="0" borderId="0" xfId="41" applyFont="1" applyFill="1" applyAlignment="1"/>
    <xf numFmtId="3" fontId="43" fillId="0" borderId="2" xfId="41" applyNumberFormat="1" applyFont="1" applyFill="1" applyBorder="1" applyAlignment="1">
      <alignment horizontal="right"/>
    </xf>
    <xf numFmtId="3" fontId="6" fillId="0" borderId="0" xfId="41" applyNumberFormat="1" applyFont="1" applyFill="1" applyAlignment="1"/>
    <xf numFmtId="3" fontId="6" fillId="0" borderId="0" xfId="41" applyNumberFormat="1" applyFont="1" applyFill="1" applyAlignment="1">
      <alignment horizontal="right"/>
    </xf>
    <xf numFmtId="0" fontId="6" fillId="0" borderId="0" xfId="41" applyFont="1" applyFill="1" applyAlignment="1">
      <alignment horizontal="right"/>
    </xf>
    <xf numFmtId="0" fontId="6" fillId="0" borderId="0" xfId="41" applyFont="1" applyFill="1" applyAlignment="1">
      <alignment horizontal="left" wrapText="1"/>
    </xf>
    <xf numFmtId="0" fontId="6" fillId="0" borderId="0" xfId="41" applyFont="1" applyFill="1" applyAlignment="1">
      <alignment horizontal="right" vertical="top" wrapText="1"/>
    </xf>
    <xf numFmtId="3" fontId="43" fillId="0" borderId="0" xfId="41" applyNumberFormat="1" applyFont="1" applyFill="1" applyAlignment="1"/>
    <xf numFmtId="0" fontId="6" fillId="0" borderId="0" xfId="41" applyFont="1" applyFill="1" applyAlignment="1">
      <alignment horizontal="left" vertical="top" wrapText="1" indent="1"/>
    </xf>
    <xf numFmtId="0" fontId="43" fillId="0" borderId="0" xfId="41" applyFont="1" applyFill="1" applyAlignment="1">
      <alignment horizontal="right" vertical="top"/>
    </xf>
    <xf numFmtId="0" fontId="43" fillId="0" borderId="0" xfId="41" applyFont="1" applyFill="1" applyAlignment="1">
      <alignment horizontal="left" vertical="top" indent="1"/>
    </xf>
    <xf numFmtId="0" fontId="43" fillId="0" borderId="0" xfId="41" applyFont="1" applyFill="1" applyAlignment="1">
      <alignment horizontal="left" vertical="top" wrapText="1" indent="1"/>
    </xf>
    <xf numFmtId="0" fontId="43" fillId="0" borderId="0" xfId="41" applyFont="1" applyFill="1" applyAlignment="1">
      <alignment horizontal="left" wrapText="1"/>
    </xf>
    <xf numFmtId="0" fontId="43" fillId="0" borderId="0" xfId="41" applyFont="1" applyFill="1" applyAlignment="1">
      <alignment wrapText="1"/>
    </xf>
    <xf numFmtId="0" fontId="43" fillId="0" borderId="1" xfId="41" applyFont="1" applyFill="1" applyBorder="1" applyAlignment="1">
      <alignment horizontal="left" indent="1"/>
    </xf>
    <xf numFmtId="0" fontId="40" fillId="0" borderId="0" xfId="41" applyFont="1" applyFill="1" applyAlignment="1">
      <alignment horizontal="left"/>
    </xf>
    <xf numFmtId="3" fontId="6" fillId="0" borderId="0" xfId="41" applyNumberFormat="1" applyFont="1" applyFill="1" applyBorder="1" applyAlignment="1">
      <alignment horizontal="right" vertical="center" wrapText="1"/>
    </xf>
    <xf numFmtId="0" fontId="43" fillId="0" borderId="1" xfId="41" applyFont="1" applyFill="1" applyBorder="1" applyAlignment="1">
      <alignment horizontal="left"/>
    </xf>
    <xf numFmtId="0" fontId="43" fillId="0" borderId="0" xfId="41" applyFont="1" applyFill="1" applyBorder="1" applyAlignment="1">
      <alignment horizontal="left" vertical="center"/>
    </xf>
    <xf numFmtId="0" fontId="43" fillId="0" borderId="0" xfId="41" applyFont="1" applyFill="1" applyBorder="1" applyAlignment="1">
      <alignment horizontal="left" indent="1"/>
    </xf>
    <xf numFmtId="0" fontId="43" fillId="0" borderId="2" xfId="41" applyFont="1" applyFill="1" applyBorder="1" applyAlignment="1">
      <alignment horizontal="left"/>
    </xf>
    <xf numFmtId="0" fontId="45" fillId="0" borderId="0" xfId="0" applyNumberFormat="1" applyFont="1" applyFill="1" applyAlignment="1">
      <alignment horizontal="left"/>
    </xf>
    <xf numFmtId="0" fontId="43" fillId="0" borderId="0" xfId="41" applyFont="1" applyFill="1" applyBorder="1" applyAlignment="1">
      <alignment horizontal="left" vertical="center"/>
    </xf>
    <xf numFmtId="0" fontId="6" fillId="0" borderId="0" xfId="41" applyFont="1" applyFill="1" applyAlignment="1">
      <alignment horizontal="left" indent="1"/>
    </xf>
    <xf numFmtId="0" fontId="40" fillId="0" borderId="0" xfId="41" applyFont="1" applyFill="1" applyAlignment="1">
      <alignment horizontal="left"/>
    </xf>
    <xf numFmtId="0" fontId="40" fillId="0" borderId="0" xfId="41" applyFont="1" applyFill="1" applyBorder="1" applyAlignment="1"/>
    <xf numFmtId="0" fontId="43" fillId="0" borderId="1" xfId="41" applyFont="1" applyFill="1" applyBorder="1" applyAlignment="1">
      <alignment horizontal="left" indent="1"/>
    </xf>
    <xf numFmtId="0" fontId="43" fillId="0" borderId="0" xfId="41" applyFont="1" applyFill="1" applyBorder="1" applyAlignment="1"/>
    <xf numFmtId="0" fontId="43" fillId="0" borderId="0" xfId="41" applyFont="1" applyAlignment="1">
      <alignment vertical="center"/>
    </xf>
    <xf numFmtId="3" fontId="40" fillId="0" borderId="2" xfId="41" applyNumberFormat="1" applyFont="1" applyFill="1" applyBorder="1" applyAlignment="1">
      <alignment horizontal="right" wrapText="1"/>
    </xf>
    <xf numFmtId="0" fontId="43" fillId="0" borderId="0" xfId="41" applyFont="1" applyAlignment="1"/>
    <xf numFmtId="0" fontId="6" fillId="0" borderId="0" xfId="41" applyFont="1" applyAlignment="1">
      <alignment horizontal="left"/>
    </xf>
    <xf numFmtId="3" fontId="43" fillId="0" borderId="0" xfId="41" applyNumberFormat="1" applyFont="1" applyAlignment="1"/>
    <xf numFmtId="3" fontId="43" fillId="0" borderId="0" xfId="41" applyNumberFormat="1" applyFont="1" applyAlignment="1">
      <alignment horizontal="right"/>
    </xf>
    <xf numFmtId="3" fontId="39" fillId="0" borderId="0" xfId="41" applyNumberFormat="1" applyFont="1" applyFill="1" applyAlignment="1"/>
    <xf numFmtId="0" fontId="39" fillId="0" borderId="0" xfId="41" applyFont="1" applyAlignment="1"/>
    <xf numFmtId="0" fontId="43" fillId="0" borderId="2" xfId="41" applyFont="1" applyBorder="1" applyAlignment="1">
      <alignment horizontal="left" vertical="center" indent="1"/>
    </xf>
    <xf numFmtId="3" fontId="43" fillId="0" borderId="2" xfId="41" applyNumberFormat="1" applyFont="1" applyBorder="1" applyAlignment="1">
      <alignment vertical="center"/>
    </xf>
    <xf numFmtId="0" fontId="43" fillId="0" borderId="0" xfId="41" applyFont="1" applyAlignment="1">
      <alignment horizontal="left" vertical="center"/>
    </xf>
    <xf numFmtId="3" fontId="43" fillId="0" borderId="0" xfId="41" applyNumberFormat="1" applyFont="1" applyAlignment="1">
      <alignment vertical="center"/>
    </xf>
    <xf numFmtId="3" fontId="6" fillId="0" borderId="0" xfId="41" applyNumberFormat="1" applyFont="1"/>
    <xf numFmtId="3" fontId="9" fillId="0" borderId="0" xfId="41" applyNumberFormat="1" applyFont="1" applyAlignment="1">
      <alignment horizontal="right"/>
    </xf>
    <xf numFmtId="0" fontId="6" fillId="0" borderId="0" xfId="41" applyFont="1" applyAlignment="1">
      <alignment horizontal="left" vertical="top" wrapText="1" indent="1"/>
    </xf>
    <xf numFmtId="3" fontId="6" fillId="0" borderId="0" xfId="41" applyNumberFormat="1" applyFont="1" applyAlignment="1">
      <alignment horizontal="left" vertical="top" wrapText="1" indent="1"/>
    </xf>
    <xf numFmtId="0" fontId="6" fillId="0" borderId="0" xfId="41" applyFont="1" applyAlignment="1">
      <alignment vertical="top"/>
    </xf>
    <xf numFmtId="0" fontId="6" fillId="0" borderId="0" xfId="41" applyFont="1" applyAlignment="1">
      <alignment horizontal="left" vertical="top"/>
    </xf>
    <xf numFmtId="0" fontId="6" fillId="0" borderId="0" xfId="41" applyFont="1" applyAlignment="1">
      <alignment horizontal="left" vertical="top" indent="1"/>
    </xf>
    <xf numFmtId="0" fontId="43" fillId="0" borderId="0" xfId="41" applyFont="1" applyFill="1" applyAlignment="1">
      <alignment vertical="top"/>
    </xf>
    <xf numFmtId="3" fontId="43" fillId="0" borderId="0" xfId="41" applyNumberFormat="1" applyFont="1" applyFill="1" applyAlignment="1">
      <alignment vertical="center"/>
    </xf>
    <xf numFmtId="0" fontId="43" fillId="0" borderId="0" xfId="41" applyFont="1" applyAlignment="1">
      <alignment vertical="top"/>
    </xf>
    <xf numFmtId="0" fontId="43" fillId="0" borderId="0" xfId="41" applyFont="1" applyAlignment="1">
      <alignment horizontal="left" vertical="top" wrapText="1" indent="1"/>
    </xf>
    <xf numFmtId="3" fontId="43" fillId="0" borderId="0" xfId="41" applyNumberFormat="1" applyFont="1" applyAlignment="1">
      <alignment horizontal="left" vertical="top" wrapText="1" indent="1"/>
    </xf>
    <xf numFmtId="3" fontId="43" fillId="0" borderId="0" xfId="41" applyNumberFormat="1" applyFont="1" applyAlignment="1">
      <alignment vertical="top"/>
    </xf>
    <xf numFmtId="0" fontId="43" fillId="0" borderId="0" xfId="41" applyFont="1" applyAlignment="1">
      <alignment vertical="top" wrapText="1"/>
    </xf>
    <xf numFmtId="3" fontId="43" fillId="0" borderId="0" xfId="41" applyNumberFormat="1" applyFont="1" applyAlignment="1">
      <alignment vertical="top" wrapText="1"/>
    </xf>
    <xf numFmtId="0" fontId="43" fillId="0" borderId="0" xfId="41" applyFont="1" applyAlignment="1">
      <alignment horizontal="left" vertical="top" indent="1"/>
    </xf>
    <xf numFmtId="3" fontId="43" fillId="0" borderId="0" xfId="41" applyNumberFormat="1" applyFont="1" applyAlignment="1">
      <alignment horizontal="left" vertical="top" indent="1"/>
    </xf>
    <xf numFmtId="3" fontId="40" fillId="0" borderId="0" xfId="41" applyNumberFormat="1" applyFont="1" applyFill="1" applyBorder="1" applyAlignment="1">
      <alignment horizontal="right" wrapText="1"/>
    </xf>
    <xf numFmtId="0" fontId="43" fillId="0" borderId="1" xfId="41" applyFont="1" applyBorder="1" applyAlignment="1">
      <alignment horizontal="left" vertical="center"/>
    </xf>
    <xf numFmtId="0" fontId="43" fillId="0" borderId="1" xfId="0" applyFont="1" applyBorder="1" applyAlignment="1">
      <alignment horizontal="left" vertical="center"/>
    </xf>
    <xf numFmtId="0" fontId="43" fillId="0" borderId="0" xfId="0" applyFont="1" applyAlignment="1">
      <alignment horizontal="left" vertical="top" wrapText="1" indent="1"/>
    </xf>
    <xf numFmtId="0" fontId="6" fillId="0" borderId="0" xfId="0" applyFont="1" applyAlignment="1">
      <alignment horizontal="left" vertical="top" wrapText="1" indent="1"/>
    </xf>
    <xf numFmtId="0" fontId="6" fillId="0" borderId="0" xfId="0" applyFont="1" applyFill="1" applyAlignment="1">
      <alignment horizontal="left" indent="1"/>
    </xf>
    <xf numFmtId="0" fontId="40" fillId="0" borderId="0" xfId="0" applyFont="1" applyFill="1" applyAlignment="1">
      <alignment horizontal="left"/>
    </xf>
    <xf numFmtId="0" fontId="43" fillId="0" borderId="2" xfId="0" applyFont="1" applyBorder="1" applyAlignment="1">
      <alignment horizontal="left" vertical="center" indent="1"/>
    </xf>
    <xf numFmtId="0" fontId="0" fillId="8" borderId="0" xfId="0" applyFill="1"/>
    <xf numFmtId="0" fontId="43" fillId="0" borderId="0" xfId="0" applyFont="1" applyFill="1" applyAlignment="1">
      <alignment vertical="center"/>
    </xf>
    <xf numFmtId="3" fontId="40" fillId="0" borderId="2" xfId="0" applyNumberFormat="1" applyFont="1" applyFill="1" applyBorder="1" applyAlignment="1">
      <alignment horizontal="right" wrapText="1"/>
    </xf>
    <xf numFmtId="3" fontId="43" fillId="0" borderId="0" xfId="0" applyNumberFormat="1" applyFont="1" applyFill="1" applyAlignment="1"/>
    <xf numFmtId="0" fontId="43" fillId="0" borderId="0" xfId="0" applyFont="1" applyFill="1" applyAlignment="1"/>
    <xf numFmtId="0" fontId="6" fillId="0" borderId="0" xfId="0" applyFont="1" applyFill="1" applyAlignment="1">
      <alignment wrapText="1"/>
    </xf>
    <xf numFmtId="3" fontId="43" fillId="0" borderId="0" xfId="0" applyNumberFormat="1" applyFont="1" applyFill="1" applyAlignment="1">
      <alignment horizontal="right"/>
    </xf>
    <xf numFmtId="0" fontId="43" fillId="0" borderId="0" xfId="0" applyFont="1" applyAlignment="1"/>
    <xf numFmtId="0" fontId="6" fillId="0" borderId="0" xfId="0" applyFont="1" applyAlignment="1">
      <alignment horizontal="left"/>
    </xf>
    <xf numFmtId="3" fontId="43" fillId="0" borderId="0" xfId="0" applyNumberFormat="1" applyFont="1" applyAlignment="1"/>
    <xf numFmtId="3" fontId="43" fillId="0" borderId="0" xfId="0" applyNumberFormat="1" applyFont="1" applyAlignment="1">
      <alignment horizontal="right"/>
    </xf>
    <xf numFmtId="3" fontId="39" fillId="0" borderId="0" xfId="0" applyNumberFormat="1" applyFont="1" applyFill="1" applyAlignment="1"/>
    <xf numFmtId="3" fontId="39" fillId="0" borderId="0" xfId="0" applyNumberFormat="1" applyFont="1" applyFill="1" applyAlignment="1">
      <alignment horizontal="right"/>
    </xf>
    <xf numFmtId="3" fontId="43" fillId="0" borderId="2" xfId="0" applyNumberFormat="1" applyFont="1" applyBorder="1" applyAlignment="1">
      <alignment vertical="center"/>
    </xf>
    <xf numFmtId="0" fontId="43" fillId="0" borderId="0" xfId="0" applyFont="1" applyAlignment="1">
      <alignment horizontal="left" vertical="center"/>
    </xf>
    <xf numFmtId="3" fontId="6" fillId="0" borderId="0" xfId="0" applyNumberFormat="1" applyFont="1" applyAlignment="1">
      <alignment horizontal="left" vertical="top" wrapText="1" indent="1"/>
    </xf>
    <xf numFmtId="0" fontId="0" fillId="0" borderId="0" xfId="0" applyFont="1" applyAlignment="1">
      <alignment horizontal="right" vertical="top"/>
    </xf>
    <xf numFmtId="0" fontId="36" fillId="0" borderId="0" xfId="0" applyNumberFormat="1" applyFont="1" applyFill="1" applyAlignment="1">
      <alignment vertical="top" wrapText="1"/>
    </xf>
    <xf numFmtId="0" fontId="6" fillId="0" borderId="0" xfId="0" applyNumberFormat="1" applyFont="1" applyFill="1" applyAlignment="1">
      <alignment vertical="top" wrapText="1"/>
    </xf>
    <xf numFmtId="0" fontId="43" fillId="0" borderId="0" xfId="0" applyFont="1" applyFill="1" applyAlignment="1">
      <alignment vertical="top"/>
    </xf>
    <xf numFmtId="3" fontId="43" fillId="0" borderId="0" xfId="0" applyNumberFormat="1" applyFont="1" applyFill="1" applyAlignment="1">
      <alignment vertical="center"/>
    </xf>
    <xf numFmtId="3" fontId="43" fillId="0" borderId="0" xfId="0" applyNumberFormat="1" applyFont="1" applyAlignment="1">
      <alignment horizontal="left" vertical="top" wrapText="1" indent="1"/>
    </xf>
    <xf numFmtId="3" fontId="43" fillId="0" borderId="0" xfId="0" applyNumberFormat="1" applyFont="1" applyAlignment="1">
      <alignment vertical="top"/>
    </xf>
    <xf numFmtId="3" fontId="43" fillId="0" borderId="0" xfId="0" applyNumberFormat="1" applyFont="1" applyAlignment="1">
      <alignment vertical="top" wrapText="1"/>
    </xf>
    <xf numFmtId="0" fontId="43" fillId="0" borderId="0" xfId="0" applyFont="1" applyAlignment="1">
      <alignment horizontal="left" vertical="top" indent="1"/>
    </xf>
    <xf numFmtId="3" fontId="43" fillId="0" borderId="0" xfId="0" applyNumberFormat="1" applyFont="1" applyAlignment="1">
      <alignment horizontal="left" vertical="top" indent="1"/>
    </xf>
    <xf numFmtId="0" fontId="43" fillId="0" borderId="1" xfId="0" applyFont="1" applyFill="1" applyBorder="1" applyAlignment="1">
      <alignment horizontal="left" indent="1"/>
    </xf>
    <xf numFmtId="3" fontId="40" fillId="0" borderId="0" xfId="0" applyNumberFormat="1" applyFont="1" applyFill="1" applyBorder="1" applyAlignment="1">
      <alignment horizontal="right" wrapText="1"/>
    </xf>
    <xf numFmtId="0" fontId="43" fillId="0" borderId="0" xfId="0" applyFont="1" applyFill="1" applyBorder="1" applyAlignment="1">
      <alignment horizontal="left" vertical="center"/>
    </xf>
    <xf numFmtId="0" fontId="43" fillId="0" borderId="0" xfId="0" applyFont="1" applyFill="1" applyBorder="1" applyAlignment="1">
      <alignment horizontal="left" indent="1"/>
    </xf>
    <xf numFmtId="43" fontId="20" fillId="12" borderId="0" xfId="5" applyFont="1" applyFill="1" applyBorder="1" applyAlignment="1">
      <alignment horizontal="left" vertical="top"/>
    </xf>
    <xf numFmtId="0" fontId="20" fillId="0" borderId="0" xfId="0" applyFont="1" applyBorder="1" applyAlignment="1">
      <alignment horizontal="left" wrapText="1"/>
    </xf>
    <xf numFmtId="0" fontId="20" fillId="0" borderId="7" xfId="0" applyFont="1" applyBorder="1" applyAlignment="1">
      <alignment horizontal="left" wrapText="1"/>
    </xf>
    <xf numFmtId="0" fontId="43" fillId="0" borderId="1" xfId="41" applyFont="1" applyFill="1" applyBorder="1" applyAlignment="1">
      <alignment horizontal="left" indent="1"/>
    </xf>
    <xf numFmtId="0" fontId="40" fillId="0" borderId="0" xfId="41" applyFont="1" applyFill="1" applyBorder="1" applyAlignment="1"/>
    <xf numFmtId="0" fontId="6" fillId="0" borderId="0" xfId="41" applyFont="1" applyFill="1" applyAlignment="1">
      <alignment horizontal="left" indent="1"/>
    </xf>
    <xf numFmtId="0" fontId="13" fillId="0" borderId="0" xfId="41" applyFont="1" applyFill="1" applyBorder="1" applyAlignment="1">
      <alignment horizontal="left"/>
    </xf>
    <xf numFmtId="0" fontId="43" fillId="0" borderId="1" xfId="41" applyFont="1" applyBorder="1" applyAlignment="1">
      <alignment horizontal="left" vertical="center"/>
    </xf>
    <xf numFmtId="3" fontId="40" fillId="0" borderId="11" xfId="41" applyNumberFormat="1" applyFont="1" applyBorder="1" applyAlignment="1">
      <alignment horizontal="center" vertical="center"/>
    </xf>
    <xf numFmtId="3" fontId="6" fillId="0" borderId="11" xfId="41" applyNumberFormat="1" applyFont="1" applyBorder="1" applyAlignment="1">
      <alignment horizontal="center" vertical="center"/>
    </xf>
    <xf numFmtId="0" fontId="43" fillId="0" borderId="2" xfId="41" applyFont="1" applyFill="1" applyBorder="1" applyAlignment="1">
      <alignment horizontal="left" vertical="center"/>
    </xf>
    <xf numFmtId="0" fontId="40" fillId="0" borderId="0" xfId="41" applyFont="1" applyFill="1" applyBorder="1" applyAlignment="1">
      <alignment horizontal="left"/>
    </xf>
    <xf numFmtId="0" fontId="6" fillId="0" borderId="0" xfId="41" applyFont="1" applyFill="1" applyAlignment="1">
      <alignment horizontal="left"/>
    </xf>
    <xf numFmtId="0" fontId="40" fillId="0" borderId="0" xfId="41" applyFont="1" applyFill="1" applyAlignment="1">
      <alignment horizontal="left"/>
    </xf>
    <xf numFmtId="0" fontId="43" fillId="0" borderId="0" xfId="41" applyFont="1" applyAlignment="1">
      <alignment horizontal="left" vertical="top" wrapText="1" indent="1"/>
    </xf>
    <xf numFmtId="0" fontId="0" fillId="0" borderId="0"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6" xfId="0" applyBorder="1" applyAlignment="1" applyProtection="1">
      <alignment horizontal="left" wrapText="1"/>
      <protection locked="0"/>
    </xf>
    <xf numFmtId="0" fontId="0" fillId="0" borderId="6" xfId="0" applyBorder="1" applyAlignment="1" applyProtection="1">
      <alignment horizontal="left" wrapText="1" indent="1"/>
      <protection locked="0"/>
    </xf>
    <xf numFmtId="0" fontId="0" fillId="0" borderId="0"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0" fillId="0" borderId="6" xfId="0"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7" xfId="0" applyBorder="1" applyAlignment="1" applyProtection="1">
      <alignment horizontal="left" vertical="top" wrapText="1" indent="1"/>
      <protection locked="0"/>
    </xf>
    <xf numFmtId="0" fontId="20" fillId="0" borderId="0" xfId="0" applyFont="1" applyBorder="1" applyAlignment="1">
      <alignment horizontal="left" wrapText="1"/>
    </xf>
    <xf numFmtId="0" fontId="20" fillId="0" borderId="7" xfId="0" applyFont="1" applyBorder="1" applyAlignment="1">
      <alignment horizontal="left"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43" fillId="0" borderId="0" xfId="41" applyFont="1" applyFill="1" applyBorder="1" applyAlignment="1">
      <alignment horizontal="left" vertical="center"/>
    </xf>
    <xf numFmtId="0" fontId="13" fillId="0" borderId="0" xfId="41" applyFont="1" applyFill="1" applyAlignment="1">
      <alignment horizontal="left"/>
    </xf>
    <xf numFmtId="0" fontId="43" fillId="0" borderId="1" xfId="41" applyFont="1" applyFill="1" applyBorder="1" applyAlignment="1">
      <alignment horizontal="left"/>
    </xf>
    <xf numFmtId="3" fontId="6" fillId="0" borderId="11" xfId="41" applyNumberFormat="1" applyFont="1" applyFill="1" applyBorder="1" applyAlignment="1">
      <alignment horizontal="center"/>
    </xf>
    <xf numFmtId="0" fontId="43" fillId="0" borderId="0" xfId="41" applyFont="1" applyFill="1" applyAlignment="1">
      <alignment horizontal="left" vertical="top" wrapText="1" indent="1"/>
    </xf>
    <xf numFmtId="0" fontId="6" fillId="0" borderId="0" xfId="41" applyFont="1" applyFill="1" applyAlignment="1">
      <alignment horizontal="left" vertical="top" wrapText="1" indent="1"/>
    </xf>
    <xf numFmtId="0" fontId="43" fillId="0" borderId="2" xfId="41" applyFont="1" applyFill="1" applyBorder="1" applyAlignment="1">
      <alignment horizontal="left"/>
    </xf>
    <xf numFmtId="0" fontId="43" fillId="0" borderId="2" xfId="0" applyFont="1" applyBorder="1" applyAlignment="1">
      <alignment horizontal="left" vertical="center"/>
    </xf>
    <xf numFmtId="0" fontId="13" fillId="0" borderId="0" xfId="0" applyFont="1" applyFill="1" applyAlignment="1">
      <alignment horizontal="left" vertical="center"/>
    </xf>
    <xf numFmtId="0" fontId="43" fillId="0" borderId="1" xfId="0" applyFont="1" applyBorder="1" applyAlignment="1">
      <alignment horizontal="left" vertical="center"/>
    </xf>
    <xf numFmtId="3" fontId="40" fillId="0" borderId="11" xfId="0" applyNumberFormat="1" applyFont="1" applyBorder="1" applyAlignment="1">
      <alignment horizontal="center" vertical="center"/>
    </xf>
    <xf numFmtId="0" fontId="43" fillId="0" borderId="0" xfId="0" applyFont="1" applyAlignment="1">
      <alignment horizontal="left" vertical="top" wrapText="1" indent="1"/>
    </xf>
    <xf numFmtId="0" fontId="6" fillId="0" borderId="0" xfId="0" applyFont="1" applyAlignment="1">
      <alignment horizontal="left" vertical="top" wrapText="1" indent="1"/>
    </xf>
    <xf numFmtId="0" fontId="36" fillId="0" borderId="0" xfId="0" applyFont="1" applyAlignment="1">
      <alignment horizontal="left" vertical="top" wrapText="1" indent="1"/>
    </xf>
    <xf numFmtId="0" fontId="36" fillId="0" borderId="0" xfId="0" applyNumberFormat="1" applyFont="1" applyFill="1" applyAlignment="1">
      <alignment horizontal="left" vertical="top" wrapText="1" indent="1"/>
    </xf>
    <xf numFmtId="0" fontId="43" fillId="0" borderId="0" xfId="0" applyFont="1" applyFill="1" applyBorder="1" applyAlignment="1">
      <alignment horizontal="left" vertical="center"/>
    </xf>
    <xf numFmtId="0" fontId="39" fillId="0" borderId="0" xfId="0" applyFont="1" applyFill="1" applyAlignment="1">
      <alignment horizontal="center" vertical="center"/>
    </xf>
    <xf numFmtId="3" fontId="6" fillId="0" borderId="11" xfId="0" applyNumberFormat="1" applyFont="1" applyBorder="1" applyAlignment="1">
      <alignment horizontal="center" vertical="center"/>
    </xf>
    <xf numFmtId="0" fontId="40" fillId="0" borderId="0" xfId="0" applyFont="1" applyFill="1" applyBorder="1" applyAlignment="1">
      <alignment horizontal="left"/>
    </xf>
    <xf numFmtId="0" fontId="6" fillId="0" borderId="0" xfId="0" applyFont="1" applyFill="1" applyAlignment="1">
      <alignment horizontal="left" indent="1"/>
    </xf>
    <xf numFmtId="0" fontId="6" fillId="0" borderId="0" xfId="0" applyFont="1" applyFill="1" applyAlignment="1">
      <alignment horizontal="left"/>
    </xf>
    <xf numFmtId="0" fontId="40" fillId="0" borderId="0" xfId="0" applyFont="1" applyFill="1" applyAlignment="1">
      <alignment horizontal="left"/>
    </xf>
    <xf numFmtId="0" fontId="40" fillId="0" borderId="0" xfId="0" applyFont="1" applyFill="1" applyBorder="1" applyAlignment="1"/>
    <xf numFmtId="0" fontId="43" fillId="0" borderId="2" xfId="0" applyFont="1" applyFill="1" applyBorder="1" applyAlignment="1">
      <alignment horizontal="left" vertical="center"/>
    </xf>
    <xf numFmtId="0" fontId="43" fillId="0" borderId="1" xfId="0" applyFont="1" applyFill="1" applyBorder="1" applyAlignment="1">
      <alignment horizontal="left" indent="1"/>
    </xf>
    <xf numFmtId="0" fontId="1" fillId="0" borderId="0" xfId="1" applyFont="1" applyFill="1" applyAlignment="1"/>
    <xf numFmtId="0" fontId="1" fillId="0" borderId="0" xfId="1" applyFill="1" applyAlignment="1"/>
    <xf numFmtId="0" fontId="1" fillId="0" borderId="0" xfId="1" applyFont="1" applyFill="1" applyAlignment="1">
      <alignment horizontal="left" wrapText="1"/>
    </xf>
    <xf numFmtId="0" fontId="4" fillId="0" borderId="0" xfId="1" applyNumberFormat="1" applyFont="1" applyFill="1" applyAlignment="1">
      <alignment horizontal="left" wrapText="1"/>
    </xf>
    <xf numFmtId="0" fontId="11" fillId="0" borderId="0" xfId="1" applyFont="1" applyFill="1" applyAlignment="1">
      <alignment horizontal="left"/>
    </xf>
    <xf numFmtId="1" fontId="2" fillId="0" borderId="2" xfId="1" applyNumberFormat="1" applyFont="1" applyBorder="1" applyAlignment="1">
      <alignment horizontal="center"/>
    </xf>
    <xf numFmtId="1" fontId="1" fillId="0" borderId="2" xfId="1" applyNumberFormat="1" applyBorder="1" applyAlignment="1">
      <alignment horizontal="center"/>
    </xf>
    <xf numFmtId="1" fontId="1" fillId="0" borderId="2" xfId="1" applyNumberFormat="1" applyBorder="1" applyAlignment="1"/>
    <xf numFmtId="1" fontId="2" fillId="0" borderId="2" xfId="1" applyNumberFormat="1" applyFont="1" applyBorder="1" applyAlignment="1"/>
    <xf numFmtId="0" fontId="1" fillId="0" borderId="0" xfId="1" applyFont="1" applyAlignment="1">
      <alignment horizontal="left" wrapText="1"/>
    </xf>
    <xf numFmtId="0" fontId="6" fillId="0" borderId="1" xfId="0" applyFont="1" applyBorder="1" applyAlignment="1">
      <alignment horizontal="left"/>
    </xf>
    <xf numFmtId="3" fontId="40" fillId="0" borderId="11" xfId="0" applyNumberFormat="1" applyFont="1" applyBorder="1" applyAlignment="1">
      <alignment horizontal="center"/>
    </xf>
    <xf numFmtId="3" fontId="6" fillId="0" borderId="11" xfId="0" applyNumberFormat="1" applyFont="1" applyBorder="1" applyAlignment="1">
      <alignment horizontal="center"/>
    </xf>
    <xf numFmtId="0" fontId="6" fillId="0" borderId="2" xfId="0" applyFont="1" applyBorder="1" applyAlignment="1">
      <alignment horizontal="left"/>
    </xf>
    <xf numFmtId="0" fontId="6" fillId="0" borderId="2" xfId="0" applyFont="1" applyBorder="1" applyAlignment="1">
      <alignment horizontal="left" indent="1"/>
    </xf>
    <xf numFmtId="0" fontId="43" fillId="0" borderId="1" xfId="0" applyFont="1" applyBorder="1" applyAlignment="1">
      <alignment horizontal="left" indent="1"/>
    </xf>
    <xf numFmtId="0" fontId="43" fillId="0" borderId="2" xfId="0" applyFont="1" applyBorder="1" applyAlignment="1">
      <alignment horizontal="left" vertical="center" indent="1"/>
    </xf>
    <xf numFmtId="0" fontId="40" fillId="0" borderId="0" xfId="41" applyFont="1" applyFill="1" applyAlignment="1"/>
    <xf numFmtId="0" fontId="0" fillId="0" borderId="0" xfId="0" applyFont="1" applyAlignment="1">
      <alignment horizontal="left" vertical="top" wrapText="1" indent="1"/>
    </xf>
    <xf numFmtId="0" fontId="43" fillId="0" borderId="0" xfId="0" applyFont="1" applyBorder="1" applyAlignment="1">
      <alignment horizontal="left" vertical="center"/>
    </xf>
    <xf numFmtId="0" fontId="6" fillId="0" borderId="0" xfId="0" applyFont="1" applyFill="1" applyAlignment="1">
      <alignment horizontal="left" indent="2"/>
    </xf>
    <xf numFmtId="0" fontId="40" fillId="0" borderId="0" xfId="0" applyFont="1" applyFill="1" applyAlignment="1"/>
    <xf numFmtId="0" fontId="6" fillId="0" borderId="0" xfId="1" applyFont="1" applyAlignment="1">
      <alignment horizontal="left" wrapText="1"/>
    </xf>
    <xf numFmtId="1" fontId="2" fillId="0" borderId="1" xfId="1" applyNumberFormat="1" applyFont="1" applyBorder="1" applyAlignment="1">
      <alignment horizontal="center"/>
    </xf>
    <xf numFmtId="1" fontId="4" fillId="0" borderId="1" xfId="1" applyNumberFormat="1" applyFont="1" applyBorder="1" applyAlignment="1">
      <alignment horizontal="left"/>
    </xf>
    <xf numFmtId="0" fontId="13" fillId="0" borderId="0" xfId="1" applyFont="1" applyFill="1" applyAlignment="1">
      <alignment horizontal="left"/>
    </xf>
    <xf numFmtId="0" fontId="1" fillId="0" borderId="0" xfId="1" applyAlignment="1"/>
    <xf numFmtId="0" fontId="1" fillId="0" borderId="0" xfId="1" applyFont="1" applyFill="1" applyAlignment="1">
      <alignment horizontal="left"/>
    </xf>
    <xf numFmtId="0" fontId="1" fillId="0" borderId="0" xfId="1" applyAlignment="1">
      <alignment horizontal="left"/>
    </xf>
    <xf numFmtId="0" fontId="0" fillId="0" borderId="0" xfId="0" applyAlignment="1">
      <alignment horizontal="center"/>
    </xf>
    <xf numFmtId="0" fontId="4" fillId="0" borderId="0" xfId="2" applyFont="1" applyAlignment="1">
      <alignment horizontal="left" wrapText="1"/>
    </xf>
    <xf numFmtId="0" fontId="4" fillId="0" borderId="0" xfId="2" applyFont="1" applyFill="1" applyAlignment="1"/>
    <xf numFmtId="0" fontId="4" fillId="0" borderId="0" xfId="2" applyAlignment="1"/>
    <xf numFmtId="0" fontId="14" fillId="0" borderId="0" xfId="2" applyFont="1" applyFill="1" applyAlignment="1">
      <alignment horizontal="left"/>
    </xf>
    <xf numFmtId="1" fontId="2" fillId="0" borderId="2" xfId="2" applyNumberFormat="1" applyFont="1" applyBorder="1" applyAlignment="1">
      <alignment horizontal="center"/>
    </xf>
    <xf numFmtId="1" fontId="4" fillId="0" borderId="2" xfId="2" applyNumberFormat="1" applyBorder="1" applyAlignment="1">
      <alignment horizontal="center"/>
    </xf>
    <xf numFmtId="1" fontId="2" fillId="0" borderId="2" xfId="2" applyNumberFormat="1" applyFont="1" applyBorder="1" applyAlignment="1"/>
    <xf numFmtId="1" fontId="4" fillId="0" borderId="2" xfId="2" applyNumberFormat="1" applyBorder="1" applyAlignment="1"/>
    <xf numFmtId="0" fontId="21" fillId="0" borderId="0" xfId="0" applyFont="1" applyFill="1" applyAlignment="1">
      <alignment horizontal="left"/>
    </xf>
    <xf numFmtId="0" fontId="22" fillId="0" borderId="0" xfId="0" applyFont="1" applyAlignment="1">
      <alignment horizontal="left" wrapText="1"/>
    </xf>
    <xf numFmtId="0" fontId="22" fillId="2" borderId="0" xfId="0" applyFont="1" applyFill="1" applyAlignment="1"/>
    <xf numFmtId="0" fontId="0" fillId="2" borderId="0" xfId="0" applyFill="1" applyAlignment="1"/>
    <xf numFmtId="0" fontId="26" fillId="0" borderId="0" xfId="0" applyFont="1" applyFill="1" applyAlignment="1">
      <alignment horizontal="left" vertical="top" wrapText="1" indent="1"/>
    </xf>
    <xf numFmtId="0" fontId="0" fillId="0" borderId="0" xfId="0" applyAlignment="1">
      <alignment horizontal="left" vertical="top" wrapText="1" indent="1"/>
    </xf>
    <xf numFmtId="0" fontId="1" fillId="0" borderId="0" xfId="0" applyFont="1" applyAlignment="1">
      <alignment horizontal="left" vertical="top" wrapText="1" indent="1"/>
    </xf>
    <xf numFmtId="0" fontId="26" fillId="0" borderId="0" xfId="0" applyFont="1" applyAlignment="1">
      <alignment horizontal="left" vertical="top" wrapText="1" indent="1"/>
    </xf>
    <xf numFmtId="0" fontId="1" fillId="0" borderId="0" xfId="0" applyFont="1" applyFill="1" applyAlignment="1">
      <alignment horizontal="left" vertical="top" wrapText="1" indent="1"/>
    </xf>
    <xf numFmtId="0" fontId="25" fillId="0" borderId="0" xfId="0" applyFont="1" applyFill="1" applyAlignment="1">
      <alignment horizontal="left"/>
    </xf>
    <xf numFmtId="0" fontId="0" fillId="0" borderId="0" xfId="0" applyAlignment="1"/>
    <xf numFmtId="0" fontId="1" fillId="0" borderId="12" xfId="0" applyFont="1" applyBorder="1" applyAlignment="1">
      <alignment horizontal="left"/>
    </xf>
    <xf numFmtId="0" fontId="0" fillId="0" borderId="12" xfId="0" applyBorder="1" applyAlignment="1"/>
    <xf numFmtId="3" fontId="2" fillId="0" borderId="13" xfId="0" applyNumberFormat="1" applyFont="1" applyBorder="1" applyAlignment="1">
      <alignment horizontal="center"/>
    </xf>
    <xf numFmtId="0" fontId="1" fillId="2" borderId="0" xfId="0" applyFont="1" applyFill="1" applyAlignment="1">
      <alignment horizontal="left" vertical="top" wrapText="1" indent="1"/>
    </xf>
    <xf numFmtId="0" fontId="33" fillId="2" borderId="0" xfId="0" applyFont="1" applyFill="1" applyAlignment="1">
      <alignment horizontal="left" vertical="top" wrapText="1" indent="1"/>
    </xf>
    <xf numFmtId="0" fontId="33" fillId="0" borderId="0" xfId="0" applyFont="1" applyAlignment="1">
      <alignment horizontal="left" vertical="top" wrapText="1" indent="1"/>
    </xf>
    <xf numFmtId="0" fontId="0" fillId="2" borderId="0" xfId="0" applyFill="1" applyAlignment="1">
      <alignment horizontal="left" vertical="top" wrapText="1" indent="1"/>
    </xf>
    <xf numFmtId="0" fontId="4" fillId="0" borderId="0" xfId="2" applyFill="1" applyAlignment="1"/>
    <xf numFmtId="0" fontId="4" fillId="0" borderId="0" xfId="2" applyFont="1" applyFill="1" applyAlignment="1">
      <alignment horizontal="left" wrapText="1"/>
    </xf>
    <xf numFmtId="0" fontId="4" fillId="0" borderId="0" xfId="2" applyNumberFormat="1" applyFont="1" applyFill="1" applyAlignment="1">
      <alignment horizontal="left" wrapText="1"/>
    </xf>
    <xf numFmtId="0" fontId="4" fillId="0" borderId="0" xfId="2" applyNumberFormat="1" applyFont="1" applyFill="1" applyAlignment="1">
      <alignment horizontal="left"/>
    </xf>
    <xf numFmtId="0" fontId="14" fillId="0" borderId="0" xfId="0" applyFont="1" applyFill="1" applyAlignment="1">
      <alignment horizontal="left"/>
    </xf>
    <xf numFmtId="1" fontId="2" fillId="0" borderId="2" xfId="0" applyNumberFormat="1" applyFont="1" applyBorder="1" applyAlignment="1">
      <alignment horizontal="center"/>
    </xf>
    <xf numFmtId="1" fontId="0" fillId="0" borderId="2" xfId="0" applyNumberFormat="1" applyBorder="1" applyAlignment="1">
      <alignment horizontal="center"/>
    </xf>
    <xf numFmtId="1" fontId="0" fillId="0" borderId="2" xfId="0" applyNumberFormat="1" applyBorder="1" applyAlignment="1"/>
    <xf numFmtId="1" fontId="2" fillId="0" borderId="2" xfId="0" applyNumberFormat="1" applyFont="1" applyBorder="1" applyAlignment="1"/>
    <xf numFmtId="0" fontId="8" fillId="0" borderId="0" xfId="0" applyFont="1" applyAlignment="1">
      <alignment horizontal="left" wrapText="1"/>
    </xf>
    <xf numFmtId="0" fontId="13" fillId="0" borderId="0" xfId="0" applyFont="1" applyFill="1" applyAlignment="1">
      <alignment horizontal="left"/>
    </xf>
    <xf numFmtId="0" fontId="4" fillId="0" borderId="0" xfId="0" applyFont="1" applyFill="1" applyAlignment="1"/>
    <xf numFmtId="0" fontId="4" fillId="0" borderId="0" xfId="0" applyFont="1" applyAlignment="1">
      <alignment horizontal="left" wrapText="1"/>
    </xf>
    <xf numFmtId="0" fontId="4" fillId="0" borderId="0" xfId="0" applyFont="1" applyFill="1" applyAlignment="1">
      <alignment horizontal="left"/>
    </xf>
    <xf numFmtId="0" fontId="0" fillId="0" borderId="0" xfId="0" applyAlignment="1">
      <alignment horizontal="left"/>
    </xf>
    <xf numFmtId="0" fontId="1" fillId="0" borderId="0" xfId="0" applyFont="1" applyFill="1" applyAlignment="1"/>
    <xf numFmtId="0" fontId="0" fillId="0" borderId="0" xfId="0" applyFill="1" applyAlignment="1"/>
    <xf numFmtId="0" fontId="0" fillId="0" borderId="0" xfId="0" applyFill="1" applyAlignment="1">
      <alignment horizontal="left" vertical="top" wrapText="1" indent="1"/>
    </xf>
    <xf numFmtId="0" fontId="26" fillId="0" borderId="2" xfId="0" applyFont="1" applyFill="1" applyBorder="1" applyAlignment="1">
      <alignment horizontal="left" indent="1"/>
    </xf>
    <xf numFmtId="0" fontId="26" fillId="0" borderId="0" xfId="0" applyFont="1" applyFill="1" applyAlignment="1">
      <alignment horizontal="left" indent="1"/>
    </xf>
    <xf numFmtId="0" fontId="29" fillId="0" borderId="0" xfId="0" applyFont="1" applyFill="1" applyBorder="1" applyAlignment="1"/>
    <xf numFmtId="0" fontId="1" fillId="0" borderId="0" xfId="0" applyFont="1" applyFill="1" applyAlignment="1">
      <alignment horizontal="left" indent="1"/>
    </xf>
    <xf numFmtId="0" fontId="1" fillId="0" borderId="2" xfId="0" applyFont="1" applyBorder="1" applyAlignment="1">
      <alignment horizontal="left"/>
    </xf>
    <xf numFmtId="0" fontId="0" fillId="0" borderId="2" xfId="0" applyBorder="1" applyAlignment="1"/>
    <xf numFmtId="0" fontId="1" fillId="0" borderId="0" xfId="0" applyFont="1" applyBorder="1" applyAlignment="1">
      <alignment horizontal="left"/>
    </xf>
    <xf numFmtId="0" fontId="0" fillId="0" borderId="0" xfId="0" applyBorder="1" applyAlignment="1"/>
    <xf numFmtId="0" fontId="2" fillId="0" borderId="0" xfId="0" applyFont="1" applyFill="1" applyBorder="1" applyAlignment="1"/>
    <xf numFmtId="0" fontId="33" fillId="0" borderId="0" xfId="0" applyFont="1" applyFill="1" applyAlignment="1">
      <alignment horizontal="left" indent="1"/>
    </xf>
    <xf numFmtId="0" fontId="30" fillId="0" borderId="0" xfId="0" applyFont="1" applyFill="1" applyAlignment="1">
      <alignment horizontal="left"/>
    </xf>
    <xf numFmtId="0" fontId="32" fillId="0" borderId="0" xfId="0" applyFont="1" applyAlignment="1"/>
    <xf numFmtId="0" fontId="1" fillId="0" borderId="0" xfId="0" applyFont="1" applyFill="1" applyAlignment="1">
      <alignment horizontal="left"/>
    </xf>
    <xf numFmtId="0" fontId="2" fillId="0" borderId="0" xfId="0" applyFont="1" applyFill="1" applyAlignment="1"/>
    <xf numFmtId="0" fontId="33" fillId="0" borderId="2" xfId="0" applyFont="1" applyFill="1" applyBorder="1" applyAlignment="1">
      <alignment horizontal="left" indent="1"/>
    </xf>
    <xf numFmtId="0" fontId="33" fillId="0" borderId="0" xfId="0" applyFont="1" applyFill="1" applyAlignment="1">
      <alignment horizontal="left" vertical="top" wrapText="1" indent="1"/>
    </xf>
    <xf numFmtId="0" fontId="1" fillId="0" borderId="0" xfId="0" applyFont="1" applyAlignment="1">
      <alignment horizontal="center"/>
    </xf>
    <xf numFmtId="0" fontId="1" fillId="0" borderId="1" xfId="0" applyFont="1" applyBorder="1" applyAlignment="1">
      <alignment horizontal="center"/>
    </xf>
    <xf numFmtId="3" fontId="35" fillId="0" borderId="2" xfId="0" applyNumberFormat="1" applyFont="1" applyBorder="1" applyAlignment="1">
      <alignment horizontal="center"/>
    </xf>
    <xf numFmtId="3" fontId="36" fillId="0" borderId="2" xfId="0" applyNumberFormat="1" applyFont="1" applyBorder="1" applyAlignment="1">
      <alignment horizontal="center"/>
    </xf>
    <xf numFmtId="3" fontId="35" fillId="0" borderId="11" xfId="0" applyNumberFormat="1" applyFont="1" applyBorder="1" applyAlignment="1">
      <alignment horizontal="center"/>
    </xf>
    <xf numFmtId="3" fontId="36" fillId="0" borderId="11" xfId="0" applyNumberFormat="1" applyFont="1" applyBorder="1" applyAlignment="1">
      <alignment horizontal="center"/>
    </xf>
    <xf numFmtId="0" fontId="36" fillId="0" borderId="0" xfId="0" applyFont="1" applyFill="1" applyAlignment="1">
      <alignment horizontal="left" indent="1"/>
    </xf>
    <xf numFmtId="0" fontId="36" fillId="0" borderId="0" xfId="0" applyFont="1" applyFill="1" applyAlignment="1">
      <alignment horizontal="left"/>
    </xf>
    <xf numFmtId="0" fontId="35" fillId="0" borderId="0" xfId="0" applyFont="1" applyFill="1" applyBorder="1" applyAlignment="1">
      <alignment horizontal="left"/>
    </xf>
    <xf numFmtId="3" fontId="36" fillId="0" borderId="1" xfId="0" applyNumberFormat="1" applyFont="1" applyBorder="1" applyAlignment="1">
      <alignment horizontal="right" vertical="center" wrapText="1"/>
    </xf>
    <xf numFmtId="0" fontId="1" fillId="0" borderId="2" xfId="0" applyFont="1" applyBorder="1" applyAlignment="1">
      <alignment horizontal="right" vertical="center" wrapText="1"/>
    </xf>
    <xf numFmtId="0" fontId="36" fillId="0" borderId="2" xfId="0" applyFont="1" applyBorder="1" applyAlignment="1">
      <alignment horizontal="left"/>
    </xf>
    <xf numFmtId="0" fontId="36" fillId="0" borderId="0" xfId="0" applyFont="1" applyBorder="1" applyAlignment="1">
      <alignment horizontal="left"/>
    </xf>
    <xf numFmtId="0" fontId="1" fillId="0" borderId="0" xfId="0" applyFont="1" applyBorder="1" applyAlignment="1">
      <alignment horizontal="center" wrapText="1"/>
    </xf>
    <xf numFmtId="0" fontId="35" fillId="0" borderId="0" xfId="0" applyFont="1" applyFill="1" applyAlignment="1">
      <alignment horizontal="left" indent="1"/>
    </xf>
    <xf numFmtId="0" fontId="36" fillId="0" borderId="0" xfId="0" applyFont="1" applyAlignment="1">
      <alignment horizontal="left" vertical="center" wrapText="1" indent="1"/>
    </xf>
    <xf numFmtId="1" fontId="36" fillId="2" borderId="0" xfId="0" applyNumberFormat="1" applyFont="1" applyFill="1" applyAlignment="1">
      <alignment horizontal="left" vertical="top" wrapText="1" indent="1"/>
    </xf>
    <xf numFmtId="0" fontId="36" fillId="2" borderId="0" xfId="0" applyFont="1" applyFill="1" applyAlignment="1">
      <alignment horizontal="left" vertical="top" wrapText="1" indent="1"/>
    </xf>
    <xf numFmtId="49" fontId="36" fillId="2" borderId="0" xfId="0" applyNumberFormat="1" applyFont="1" applyFill="1" applyAlignment="1">
      <alignment horizontal="left" vertical="top" wrapText="1" indent="1"/>
    </xf>
    <xf numFmtId="49" fontId="36" fillId="4" borderId="0" xfId="0" applyNumberFormat="1" applyFont="1" applyFill="1" applyAlignment="1">
      <alignment horizontal="left" vertical="top" wrapText="1" indent="1"/>
    </xf>
    <xf numFmtId="1" fontId="36" fillId="0" borderId="0" xfId="0" applyNumberFormat="1" applyFont="1" applyAlignment="1">
      <alignment horizontal="left" vertical="top" wrapText="1" indent="1"/>
    </xf>
  </cellXfs>
  <cellStyles count="44">
    <cellStyle name="Comma" xfId="5" builtinId="3"/>
    <cellStyle name="Comma 2" xfId="4"/>
    <cellStyle name="Comma 3" xfId="42"/>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Hyperlink" xfId="3" builtinId="8"/>
    <cellStyle name="Hyperlink 2" xfId="43"/>
    <cellStyle name="Normal" xfId="0" builtinId="0"/>
    <cellStyle name="Normal 2" xfId="1"/>
    <cellStyle name="Normal 3" xfId="2"/>
    <cellStyle name="Normal 4" xfId="6"/>
    <cellStyle name="Normal 5" xfId="41"/>
  </cellStyles>
  <dxfs count="378">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0" formatCode="General"/>
      <fill>
        <patternFill patternType="solid">
          <fgColor indexed="64"/>
          <bgColor theme="5"/>
        </patternFill>
      </fill>
      <alignment horizontal="left"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numFmt numFmtId="3" formatCode="#,##0"/>
      <alignment horizontal="right" vertical="center" textRotation="0" wrapText="1"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numFmt numFmtId="0" formatCode="Genera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relativeIndent="0" justifyLastLine="0" shrinkToFit="0" readingOrder="0"/>
    </dxf>
    <dxf>
      <numFmt numFmtId="1" formatCode="0"/>
      <alignment horizontal="right" vertical="bottom" textRotation="0" wrapText="0" relativeIndent="0" justifyLastLine="0" shrinkToFit="0" readingOrder="0"/>
    </dxf>
    <dxf>
      <numFmt numFmtId="1" formatCode="0"/>
      <alignment horizontal="right" vertical="bottom" textRotation="0" wrapText="0" relativeIndent="0" justifyLastLine="0" shrinkToFit="0" readingOrder="0"/>
    </dxf>
    <dxf>
      <numFmt numFmtId="1" formatCode="0"/>
    </dxf>
    <dxf>
      <numFmt numFmtId="1" formatCode="0"/>
    </dxf>
    <dxf>
      <numFmt numFmtId="1" formatCode="0"/>
    </dxf>
    <dxf>
      <numFmt numFmtId="1" formatCode="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1" formatCode="0"/>
      <alignment horizontal="center" vertical="bottom" textRotation="0" wrapText="1" relativeIndent="0" justifyLastLine="0" shrinkToFit="0" readingOrder="0"/>
    </dxf>
    <dxf>
      <numFmt numFmtId="1" formatCode="0"/>
      <alignment horizontal="right" vertical="bottom" textRotation="0" wrapText="0" relativeIndent="0" justifyLastLine="0" shrinkToFit="0" readingOrder="0"/>
    </dxf>
    <dxf>
      <numFmt numFmtId="1" formatCode="0"/>
      <alignment horizontal="right" vertical="bottom" textRotation="0" wrapText="0" relative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relativeIndent="0" justifyLastLine="0" shrinkToFit="0" readingOrder="0"/>
    </dxf>
    <dxf>
      <numFmt numFmtId="1" formatCode="0"/>
    </dxf>
    <dxf>
      <numFmt numFmtId="1" formatCode="0"/>
      <alignment horizontal="right" vertical="bottom" textRotation="0" wrapText="0" relativeIndent="0" justifyLastLine="0" shrinkToFit="0" readingOrder="0"/>
    </dxf>
    <dxf>
      <numFmt numFmtId="1" formatCode="0"/>
      <alignment horizontal="right" vertical="bottom" textRotation="0" wrapText="0" relative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0" justifyLastLine="0" shrinkToFit="0" readingOrder="0"/>
    </dxf>
    <dxf>
      <numFmt numFmtId="1" formatCode="0"/>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1" formatCode="0"/>
      <alignment horizontal="center" vertical="bottom" textRotation="0" wrapText="1" relative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3" formatCode="#,##0"/>
      <alignment horizontal="general"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3" formatCode="#,##0"/>
      <alignment horizontal="general"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3" formatCode="#,##0"/>
      <alignment horizontal="general"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3" formatCode="#,##0"/>
      <alignment horizontal="general"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left" vertical="bottom" textRotation="0" wrapText="0" relative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relative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relative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relative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relative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general" vertical="bottom" textRotation="0" wrapText="0" relativeIndent="0" justifyLastLine="0" shrinkToFit="0" readingOrder="0"/>
    </dxf>
    <dxf>
      <font>
        <b val="0"/>
        <i val="0"/>
        <strike val="0"/>
        <condense val="0"/>
        <extend val="0"/>
        <outline val="0"/>
        <shadow val="0"/>
        <u val="none"/>
        <vertAlign val="baseline"/>
        <sz val="8"/>
        <color auto="1"/>
        <name val="Arial"/>
        <scheme val="none"/>
      </font>
      <numFmt numFmtId="3" formatCode="#,##0"/>
      <alignment horizontal="general" vertical="bottom" textRotation="0" wrapText="0" relative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2" justifyLastLine="0" shrinkToFit="0" readingOrder="0"/>
    </dxf>
    <dxf>
      <border outline="0">
        <top style="thin">
          <color indexed="64"/>
        </top>
      </border>
    </dxf>
    <dxf>
      <font>
        <b val="0"/>
        <i val="0"/>
        <strike val="0"/>
        <condense val="0"/>
        <extend val="0"/>
        <outline val="0"/>
        <shadow val="0"/>
        <u val="none"/>
        <vertAlign val="baseline"/>
        <sz val="9"/>
        <color theme="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9"/>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9"/>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9"/>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9"/>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9"/>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relative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alignment horizontal="right" vertical="bottom" textRotation="0" wrapText="0" relativeIndent="0" justifyLastLine="0" shrinkToFit="0" readingOrder="0"/>
    </dxf>
    <dxf>
      <font>
        <b val="0"/>
        <i val="0"/>
        <strike val="0"/>
        <condense val="0"/>
        <extend val="0"/>
        <outline val="0"/>
        <shadow val="0"/>
        <u val="none"/>
        <vertAlign val="baseline"/>
        <sz val="9"/>
        <color auto="1"/>
        <name val="Arial"/>
        <scheme val="none"/>
      </font>
      <numFmt numFmtId="3"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numFmt numFmtId="1" formatCode="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 formatCode="0"/>
    </dxf>
    <dxf>
      <border outline="0">
        <bottom style="thin">
          <color indexed="64"/>
        </bottom>
      </border>
    </dxf>
    <dxf>
      <font>
        <b/>
        <i val="0"/>
        <strike val="0"/>
        <condense val="0"/>
        <extend val="0"/>
        <outline val="0"/>
        <shadow val="0"/>
        <u val="none"/>
        <vertAlign val="baseline"/>
        <sz val="10"/>
        <color auto="1"/>
        <name val="Arial"/>
        <scheme val="none"/>
      </font>
      <numFmt numFmtId="1" formatCode="0"/>
      <alignment horizontal="general" vertical="bottom" textRotation="0" wrapText="1" relativeIndent="0" justifyLastLine="0" shrinkToFit="0" readingOrder="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numFmt numFmtId="0" formatCode="General"/>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bottom" textRotation="0" wrapText="0" indent="1" justifyLastLine="0" shrinkToFit="0" readingOrder="0"/>
    </dxf>
    <dxf>
      <numFmt numFmtId="0" formatCode="General"/>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numFmt numFmtId="0" formatCode="General"/>
    </dxf>
    <dxf>
      <numFmt numFmtId="0" formatCode="General"/>
    </dxf>
    <dxf>
      <numFmt numFmtId="0" formatCode="General"/>
    </dxf>
    <dxf>
      <border outline="0">
        <top style="thin">
          <color indexed="64"/>
        </top>
      </border>
    </dxf>
    <dxf>
      <font>
        <b val="0"/>
        <i val="0"/>
        <strike val="0"/>
        <condense val="0"/>
        <extend val="0"/>
        <outline val="0"/>
        <shadow val="0"/>
        <u val="none"/>
        <vertAlign val="baseline"/>
        <sz val="9"/>
        <color theme="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alignment horizontal="right" vertical="center" textRotation="0" wrapText="0" indent="0" justifyLastLine="0" shrinkToFit="0" readingOrder="0"/>
    </dxf>
    <dxf>
      <numFmt numFmtId="0" formatCode="General"/>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theme="1"/>
        <name val="Arial"/>
        <scheme val="none"/>
      </font>
      <alignment horizontal="right" vertical="center" textRotation="0" wrapText="0" indent="0" justifyLastLine="0" shrinkToFit="0" readingOrder="0"/>
    </dxf>
    <dxf>
      <font>
        <b/>
        <i val="0"/>
        <strike val="0"/>
        <condense val="0"/>
        <extend val="0"/>
        <outline val="0"/>
        <shadow val="0"/>
        <u val="none"/>
        <vertAlign val="baseline"/>
        <sz val="9"/>
        <color theme="0"/>
        <name val="Arial"/>
        <scheme val="none"/>
      </font>
      <numFmt numFmtId="3" formatCode="#,##0"/>
      <fill>
        <patternFill patternType="solid">
          <fgColor theme="4"/>
          <bgColor theme="4"/>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0"/>
        <name val="Calibri"/>
        <scheme val="major"/>
      </font>
      <numFmt numFmtId="3" formatCode="#,##0"/>
      <fill>
        <patternFill patternType="none">
          <fgColor indexed="64"/>
          <bgColor auto="1"/>
        </patternFill>
      </fill>
    </dxf>
    <dxf>
      <numFmt numFmtId="3" formatCode="#,##0"/>
    </dxf>
    <dxf>
      <font>
        <b val="0"/>
        <i val="0"/>
        <strike val="0"/>
        <condense val="0"/>
        <extend val="0"/>
        <outline val="0"/>
        <shadow val="0"/>
        <u val="none"/>
        <vertAlign val="baseline"/>
        <sz val="10"/>
        <color theme="1"/>
        <name val="Calibri"/>
        <scheme val="major"/>
      </font>
      <numFmt numFmtId="3" formatCode="#,##0"/>
      <fill>
        <patternFill patternType="solid">
          <fgColor indexed="64"/>
          <bgColor theme="5"/>
        </patternFill>
      </fill>
    </dxf>
    <dxf>
      <numFmt numFmtId="3" formatCode="#,##0"/>
    </dxf>
    <dxf>
      <font>
        <b val="0"/>
        <i val="0"/>
        <strike val="0"/>
        <condense val="0"/>
        <extend val="0"/>
        <outline val="0"/>
        <shadow val="0"/>
        <u val="none"/>
        <vertAlign val="baseline"/>
        <sz val="10"/>
        <color theme="1"/>
        <name val="Calibri"/>
        <scheme val="major"/>
      </font>
      <numFmt numFmtId="3" formatCode="#,##0"/>
      <fill>
        <patternFill patternType="solid">
          <fgColor indexed="64"/>
          <bgColor theme="5"/>
        </patternFill>
      </fill>
    </dxf>
    <dxf>
      <numFmt numFmtId="3" formatCode="#,##0"/>
    </dxf>
    <dxf>
      <font>
        <b val="0"/>
        <i val="0"/>
        <strike val="0"/>
        <condense val="0"/>
        <extend val="0"/>
        <outline val="0"/>
        <shadow val="0"/>
        <u val="none"/>
        <vertAlign val="baseline"/>
        <sz val="10"/>
        <color theme="1"/>
        <name val="Calibri"/>
        <scheme val="major"/>
      </font>
      <numFmt numFmtId="3" formatCode="#,##0"/>
      <fill>
        <patternFill patternType="solid">
          <fgColor indexed="64"/>
          <bgColor theme="5"/>
        </patternFill>
      </fill>
    </dxf>
    <dxf>
      <numFmt numFmtId="3" formatCode="#,##0"/>
    </dxf>
    <dxf>
      <font>
        <b val="0"/>
        <i val="0"/>
        <strike val="0"/>
        <condense val="0"/>
        <extend val="0"/>
        <outline val="0"/>
        <shadow val="0"/>
        <u val="none"/>
        <vertAlign val="baseline"/>
        <sz val="10"/>
        <color theme="1"/>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strike val="0"/>
        <outline val="0"/>
        <shadow val="0"/>
        <u val="none"/>
        <vertAlign val="baseline"/>
        <sz val="10"/>
        <name val="Calibri"/>
        <scheme val="major"/>
      </font>
      <numFmt numFmtId="3" formatCode="#,##0"/>
      <fill>
        <patternFill patternType="solid">
          <fgColor indexed="64"/>
          <bgColor theme="5"/>
        </patternFill>
      </fill>
    </dxf>
    <dxf>
      <numFmt numFmtId="3" formatCode="#,##0"/>
    </dxf>
    <dxf>
      <font>
        <b val="0"/>
        <i val="0"/>
        <strike val="0"/>
        <condense val="0"/>
        <extend val="0"/>
        <outline val="0"/>
        <shadow val="0"/>
        <u val="none"/>
        <vertAlign val="baseline"/>
        <sz val="10"/>
        <color theme="1"/>
        <name val="Calibri"/>
        <scheme val="major"/>
      </font>
      <numFmt numFmtId="3" formatCode="#,##0"/>
    </dxf>
    <dxf>
      <numFmt numFmtId="3" formatCode="#,##0"/>
    </dxf>
    <dxf>
      <font>
        <b val="0"/>
        <i val="0"/>
        <strike val="0"/>
        <condense val="0"/>
        <extend val="0"/>
        <outline val="0"/>
        <shadow val="0"/>
        <u val="none"/>
        <vertAlign val="baseline"/>
        <sz val="10"/>
        <color theme="1"/>
        <name val="Calibri"/>
        <scheme val="major"/>
      </font>
      <numFmt numFmtId="3" formatCode="#,##0"/>
    </dxf>
    <dxf>
      <numFmt numFmtId="3" formatCode="#,##0"/>
    </dxf>
    <dxf>
      <font>
        <b val="0"/>
        <i val="0"/>
        <strike val="0"/>
        <condense val="0"/>
        <extend val="0"/>
        <outline val="0"/>
        <shadow val="0"/>
        <u val="none"/>
        <vertAlign val="baseline"/>
        <sz val="10"/>
        <color theme="1"/>
        <name val="Calibri"/>
        <scheme val="major"/>
      </font>
      <numFmt numFmtId="3" formatCode="#,##0"/>
    </dxf>
    <dxf>
      <numFmt numFmtId="3" formatCode="#,##0"/>
    </dxf>
    <dxf>
      <font>
        <b val="0"/>
        <i val="0"/>
        <strike val="0"/>
        <condense val="0"/>
        <extend val="0"/>
        <outline val="0"/>
        <shadow val="0"/>
        <u val="none"/>
        <vertAlign val="baseline"/>
        <sz val="10"/>
        <color theme="1"/>
        <name val="Calibri"/>
        <scheme val="major"/>
      </font>
      <numFmt numFmtId="3" formatCode="#,##0"/>
    </dxf>
    <dxf>
      <numFmt numFmtId="3" formatCode="#,##0"/>
    </dxf>
    <dxf>
      <font>
        <b val="0"/>
        <i val="0"/>
        <strike val="0"/>
        <condense val="0"/>
        <extend val="0"/>
        <outline val="0"/>
        <shadow val="0"/>
        <u val="none"/>
        <vertAlign val="baseline"/>
        <sz val="10"/>
        <color theme="1"/>
        <name val="Calibri"/>
        <scheme val="major"/>
      </font>
      <numFmt numFmtId="3" formatCode="#,##0"/>
    </dxf>
    <dxf>
      <numFmt numFmtId="3" formatCode="#,##0"/>
    </dxf>
    <dxf>
      <font>
        <b val="0"/>
        <i val="0"/>
        <strike val="0"/>
        <condense val="0"/>
        <extend val="0"/>
        <outline val="0"/>
        <shadow val="0"/>
        <u val="none"/>
        <vertAlign val="baseline"/>
        <sz val="10"/>
        <color theme="1"/>
        <name val="Calibri"/>
        <scheme val="major"/>
      </font>
      <numFmt numFmtId="3" formatCode="#,##0"/>
    </dxf>
    <dxf>
      <numFmt numFmtId="3" formatCode="#,##0"/>
    </dxf>
    <dxf>
      <font>
        <b val="0"/>
        <i val="0"/>
        <strike val="0"/>
        <condense val="0"/>
        <extend val="0"/>
        <outline val="0"/>
        <shadow val="0"/>
        <u val="none"/>
        <vertAlign val="baseline"/>
        <sz val="10"/>
        <color theme="1"/>
        <name val="Calibri"/>
        <scheme val="major"/>
      </font>
      <numFmt numFmtId="3" formatCode="#,##0"/>
    </dxf>
    <dxf>
      <numFmt numFmtId="3" formatCode="#,##0"/>
    </dxf>
    <dxf>
      <font>
        <b val="0"/>
        <i val="0"/>
        <strike val="0"/>
        <condense val="0"/>
        <extend val="0"/>
        <outline val="0"/>
        <shadow val="0"/>
        <u val="none"/>
        <vertAlign val="baseline"/>
        <sz val="10"/>
        <color theme="1"/>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3" formatCode="#,##0"/>
    </dxf>
    <dxf>
      <font>
        <strike val="0"/>
        <outline val="0"/>
        <shadow val="0"/>
        <u val="none"/>
        <vertAlign val="baseline"/>
        <sz val="10"/>
        <name val="Calibri"/>
        <scheme val="major"/>
      </font>
      <numFmt numFmtId="3" formatCode="#,##0"/>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b val="0"/>
        <i val="0"/>
        <strike val="0"/>
        <condense val="0"/>
        <extend val="0"/>
        <outline val="0"/>
        <shadow val="0"/>
        <u val="none"/>
        <vertAlign val="baseline"/>
        <sz val="10"/>
        <color theme="1"/>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b val="0"/>
        <i val="0"/>
        <strike val="0"/>
        <condense val="0"/>
        <extend val="0"/>
        <outline val="0"/>
        <shadow val="0"/>
        <u val="none"/>
        <vertAlign val="baseline"/>
        <sz val="10"/>
        <color theme="1"/>
        <name val="Calibri"/>
        <scheme val="major"/>
      </font>
      <numFmt numFmtId="0" formatCode="General"/>
      <fill>
        <patternFill patternType="none">
          <fgColor indexed="64"/>
          <bgColor auto="1"/>
        </patternFill>
      </fill>
    </dxf>
    <dxf>
      <numFmt numFmtId="0" formatCode="General"/>
      <border diagonalUp="0" diagonalDown="0" outline="0">
        <left/>
        <right/>
        <top/>
        <bottom/>
      </border>
    </dxf>
    <dxf>
      <font>
        <strike val="0"/>
        <outline val="0"/>
        <shadow val="0"/>
        <u val="none"/>
        <vertAlign val="baseline"/>
        <sz val="10"/>
        <name val="Calibri"/>
        <scheme val="major"/>
      </font>
      <numFmt numFmtId="0" formatCode="General"/>
      <fill>
        <patternFill patternType="none">
          <fgColor indexed="64"/>
          <bgColor auto="1"/>
        </patternFill>
      </fill>
    </dxf>
    <dxf>
      <numFmt numFmtId="0" formatCode="General"/>
      <border diagonalUp="0" diagonalDown="0" outline="0">
        <left/>
        <right/>
        <top/>
        <bottom/>
      </border>
    </dxf>
    <dxf>
      <font>
        <b val="0"/>
        <i val="0"/>
        <strike val="0"/>
        <condense val="0"/>
        <extend val="0"/>
        <outline val="0"/>
        <shadow val="0"/>
        <u val="none"/>
        <vertAlign val="baseline"/>
        <sz val="10"/>
        <color auto="1"/>
        <name val="Calibri"/>
        <scheme val="major"/>
      </font>
      <numFmt numFmtId="0" formatCode="General"/>
      <fill>
        <patternFill patternType="none">
          <fgColor indexed="64"/>
          <bgColor indexed="65"/>
        </patternFill>
      </fill>
      <alignment horizontal="left" vertical="bottom" textRotation="0" wrapText="0" relativeIndent="0" justifyLastLine="0" shrinkToFit="0" readingOrder="0"/>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numFmt numFmtId="0" formatCode="General"/>
      <border diagonalUp="0" diagonalDown="0" outline="0">
        <left/>
        <right/>
        <top/>
        <bottom/>
      </border>
    </dxf>
    <dxf>
      <font>
        <strike val="0"/>
        <outline val="0"/>
        <shadow val="0"/>
        <u val="none"/>
        <vertAlign val="baseline"/>
        <sz val="10"/>
        <name val="Calibri"/>
        <scheme val="major"/>
      </font>
      <numFmt numFmtId="0" formatCode="Genera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scheme val="major"/>
      </font>
      <numFmt numFmtId="0" formatCode="General"/>
      <fill>
        <patternFill patternType="none">
          <fgColor indexed="64"/>
          <bgColor indexed="65"/>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scheme val="major"/>
      </font>
      <numFmt numFmtId="0" formatCode="General"/>
      <fill>
        <patternFill patternType="none">
          <fgColor indexed="64"/>
          <bgColor indexed="65"/>
        </patternFill>
      </fill>
    </dxf>
    <dxf>
      <font>
        <strike val="0"/>
        <outline val="0"/>
        <shadow val="0"/>
        <u val="none"/>
        <vertAlign val="baseline"/>
        <sz val="10"/>
        <name val="Calibri"/>
        <scheme val="major"/>
      </font>
    </dxf>
    <dxf>
      <alignment horizontal="general" vertical="bottom" textRotation="0" wrapText="1" indent="0" justifyLastLine="0" shrinkToFit="0" readingOrder="0"/>
    </dxf>
    <dxf>
      <border>
        <top style="thin">
          <color theme="4"/>
        </top>
        <bottom style="thin">
          <color theme="4"/>
        </bottom>
        <horizontal/>
      </border>
    </dxf>
    <dxf>
      <font>
        <b/>
        <i val="0"/>
        <color theme="0"/>
      </font>
      <fill>
        <patternFill>
          <bgColor theme="4"/>
        </patternFill>
      </fill>
    </dxf>
    <dxf>
      <border>
        <left style="thin">
          <color theme="4"/>
        </left>
        <right style="thin">
          <color theme="4"/>
        </right>
        <top style="thin">
          <color theme="4"/>
        </top>
        <bottom style="thin">
          <color theme="4"/>
        </bottom>
        <horizontal/>
      </border>
    </dxf>
  </dxfs>
  <tableStyles count="1" defaultTableStyle="TableStyleMedium9" defaultPivotStyle="PivotStyleLight16">
    <tableStyle name="PivotTable Style 1" table="0" count="3">
      <tableStyleElement type="wholeTable" dxfId="377"/>
      <tableStyleElement type="headerRow" dxfId="376"/>
      <tableStyleElement type="firstColumn" dxfId="375"/>
    </tableStyle>
  </tableStyles>
  <colors>
    <mruColors>
      <color rgb="FFCF0072"/>
      <color rgb="FF00B9E4"/>
      <color rgb="FFACC0C6"/>
      <color rgb="FF3742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PT\Research\19.%20Transforming%20Whitehall\Whitehall%20Monitor\Outputs\Whitehall%20Monitor%20reports\WHM%20#17 CS Headcount Q3 2012/ONS civil service employment summary data Q3 2012 v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pts &amp; bodies"/>
      <sheetName val="ONS Summary"/>
      <sheetName val="ONS Q1-2 2009"/>
      <sheetName val="ONS Q2 2012 - Q3 2012"/>
      <sheetName val="Charts per dept"/>
      <sheetName val="S.ONS Q1 2012-Q2 2012"/>
      <sheetName val="ONS Q4 2011-Q1 2012"/>
      <sheetName val="Part-time wrk graphs"/>
      <sheetName val="Core Whitehall graphs"/>
      <sheetName val="Non Whitehall graphs"/>
      <sheetName val="Whole of Civil Service (1)"/>
      <sheetName val="ONS Q1 2012-Q2 2012"/>
      <sheetName val="Whole of Civil Service (2)"/>
      <sheetName val="Differing rates of reduction"/>
      <sheetName val="Unadjusted dept totals"/>
      <sheetName val="Whitehall_Non_Q32011"/>
      <sheetName val="FTE of Whitehall depts."/>
      <sheetName val="Total FTE by dept Q3 2011"/>
      <sheetName val="ONS Q3-4 2009"/>
      <sheetName val="ONS Q1-2 2010"/>
      <sheetName val="ONS Q2-3 2010"/>
      <sheetName val="ONS Q3-4 2010"/>
      <sheetName val="ONS Q4 2010-Q1 2011"/>
      <sheetName val="ONS Q1-2 2011"/>
      <sheetName val="ONS Q2-3 2011"/>
      <sheetName val="S. ONS Q1-2 2009"/>
      <sheetName val="S. ONS Q3-4 2009"/>
      <sheetName val="S. ONS Q1-2 2010"/>
      <sheetName val="S. ONS Q2-3 2010"/>
      <sheetName val="S. ONS Q3-4 2010"/>
      <sheetName val="S. ONS Q3-Q1 2011"/>
      <sheetName val="S. ONS Q2-1 2011"/>
      <sheetName val="S. ONS Q3-2 2011"/>
      <sheetName val="S. ONS sector FTE Q3 2011"/>
      <sheetName val="S. ONS Q4 2011-Q1 2012"/>
      <sheetName val="ONS Q3-4 2011"/>
      <sheetName val="S. ONS Q4-3 2011"/>
      <sheetName val="T8F 2011Q2"/>
      <sheetName val="T8F 2011Q3"/>
      <sheetName val="T8F 2011Q4"/>
      <sheetName val="Temp-Perm"/>
      <sheetName val="S. ONS Q2 2012-Q3 2012"/>
      <sheetName val="Sheet1"/>
      <sheetName val="ONS civil service employment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tables/table1.xml><?xml version="1.0" encoding="utf-8"?>
<table xmlns="http://schemas.openxmlformats.org/spreadsheetml/2006/main" id="1" name="ONSCollation" displayName="ONSCollation" ref="A3:BJ153" headerRowDxfId="374" dataDxfId="373">
  <autoFilter ref="A3:BJ153"/>
  <tableColumns count="62">
    <tableColumn id="1" name="Organisation" dataDxfId="372" totalsRowDxfId="371" dataCellStyle="Normal 2"/>
    <tableColumn id="13" name="Dept" dataDxfId="370" totalsRowDxfId="369" dataCellStyle="Normal 2"/>
    <tableColumn id="3" name="ONS Q1 2009-Q2 2009" dataDxfId="368" totalsRowDxfId="367"/>
    <tableColumn id="7" name="ONS Q3 2009-Q4 2009" dataDxfId="366" totalsRowDxfId="365"/>
    <tableColumn id="8" name="ONS Q1 2010-Q2 2010" dataDxfId="364" totalsRowDxfId="363"/>
    <tableColumn id="10" name="ONS Q2 2010-Q3 2010" dataDxfId="362" totalsRowDxfId="361"/>
    <tableColumn id="12" name="ONS Q3 2010-Q4 2010" dataDxfId="360" totalsRowDxfId="359"/>
    <tableColumn id="24" name="ONS Q4 2010-Q1 2011" dataDxfId="358" totalsRowDxfId="357"/>
    <tableColumn id="26" name="ONS Q1 2011-Q2 2011" dataDxfId="356" totalsRowDxfId="355"/>
    <tableColumn id="29" name="ONS Q2 2011-Q3 2011" dataDxfId="354" totalsRowDxfId="353"/>
    <tableColumn id="34" name="ONS Q3 2011-Q4 2011" dataDxfId="352" totalsRowDxfId="351"/>
    <tableColumn id="37" name="ONS Q4 2011-Q1 2012" dataDxfId="350" totalsRowDxfId="349">
      <calculatedColumnFormula>VLOOKUP(TRIM(ONSCollation[[#This Row],[ONS Q3 2011-Q4 2011]]),ONS2012Q1[Cleaned text],1,0)</calculatedColumnFormula>
    </tableColumn>
    <tableColumn id="52" name="ONS Q1 2012-Q2 2012" dataDxfId="348" totalsRowDxfId="347">
      <calculatedColumnFormula>ONSCollation[[#This Row],[ONS Q4 2011-Q1 2012]]</calculatedColumnFormula>
    </tableColumn>
    <tableColumn id="22" name="Dept detail / Agency" dataDxfId="346" totalsRowDxfId="345">
      <calculatedColumnFormula>ONSCollation[[#This Row],[ONS Q4 2011-Q1 2012]]</calculatedColumnFormula>
    </tableColumn>
    <tableColumn id="2" name="Dept_copy" dataDxfId="344" totalsRowDxfId="343">
      <calculatedColumnFormula>ONSCollation[[#This Row],[Dept]]</calculatedColumnFormula>
    </tableColumn>
    <tableColumn id="23" name="Whitehall?" dataDxfId="342" totalsRowDxfId="341"/>
    <tableColumn id="53" name="Census" dataDxfId="340" totalsRowDxfId="339"/>
    <tableColumn id="4" name="Organisation type" dataDxfId="338" totalsRowDxfId="337"/>
    <tableColumn id="14" name="2009 Q1 FTE" totalsRowFunction="sum" dataDxfId="336" totalsRowDxfId="335">
      <calculatedColumnFormula>IFERROR(VLOOKUP(ONSCollation[[#This Row],[ONS Q1 2009-Q2 2009]],ONS2009Q2[[#All],[Cleaned version of text detail]:[Full Time Equivalent Q1 2009]],8,0), "-")</calculatedColumnFormula>
    </tableColumn>
    <tableColumn id="15" name="2009 Q2 FTE" totalsRowFunction="sum" dataDxfId="334" totalsRowDxfId="333">
      <calculatedColumnFormula>IFERROR(VLOOKUP(ONSCollation[[#This Row],[ONS Q1 2009-Q2 2009]],ONS2009Q2[[#All],[Cleaned version of text detail]:[Full Time Equivalent Q1 2009]],4,0),"-")</calculatedColumnFormula>
    </tableColumn>
    <tableColumn id="16" name="2009 Q3 FTE" totalsRowFunction="sum" dataDxfId="332" totalsRowDxfId="331">
      <calculatedColumnFormula>IFERROR(VLOOKUP(ONSCollation[[#This Row],[ONS Q3 2009-Q4 2009]],ONS2009Q4[[#All],[Cleaned version of detail]:[Full Time Equivalent Q3 2009]],8,0),"-")</calculatedColumnFormula>
    </tableColumn>
    <tableColumn id="17" name="2009 Q4 FTE" totalsRowFunction="sum" dataDxfId="330" totalsRowDxfId="329">
      <calculatedColumnFormula>IFERROR(VLOOKUP(ONSCollation[[#This Row],[ONS Q3 2009-Q4 2009]],ONS2009Q4[[#All],[Cleaned version of detail]:[Full Time Equivalent Q3 2009]],4,0),"-")</calculatedColumnFormula>
    </tableColumn>
    <tableColumn id="18" name="2010 Q1 FTE" totalsRowFunction="sum" dataDxfId="328" totalsRowDxfId="327">
      <calculatedColumnFormula>IFERROR(VLOOKUP(ONSCollation[[#This Row],[ONS Q1 2010-Q2 2010]],ONS2010Q2[[#All],[Cleaned text]:[Full Time Equivalent Q1 2010]],8,0),"-")</calculatedColumnFormula>
    </tableColumn>
    <tableColumn id="19" name="2010 Q2 FTE" totalsRowFunction="sum" dataDxfId="326" totalsRowDxfId="325">
      <calculatedColumnFormula>IFERROR(VLOOKUP(ONSCollation[[#This Row],[ONS Q2 2010-Q3 2010]],ONS2010Q3[[#All],[Cleaned text]:[FTE Q2 2010]],8,0),"-")</calculatedColumnFormula>
    </tableColumn>
    <tableColumn id="20" name="2010 Q3 FTE" totalsRowFunction="sum" dataDxfId="324" totalsRowDxfId="323">
      <calculatedColumnFormula>IFERROR(VLOOKUP(ONSCollation[[#This Row],[ONS Q3 2010-Q4 2010]],ONS2010Q4[[#All],[Cleaned text]:[Full Time Equivalent Q3 2010]],8,0),"-")</calculatedColumnFormula>
    </tableColumn>
    <tableColumn id="21" name="2010 Q4 FTE" totalsRowFunction="sum" dataDxfId="322" totalsRowDxfId="321">
      <calculatedColumnFormula>IFERROR(VLOOKUP(ONSCollation[[#This Row],[ONS Q3 2010-Q4 2010]],ONS2010Q4[[#All],[Cleaned text]:[Full Time Equivalent Q3 2010]],4,0),"-")</calculatedColumnFormula>
    </tableColumn>
    <tableColumn id="5" name="2011 Q1 FTE" totalsRowFunction="sum" dataDxfId="320" totalsRowDxfId="319">
      <calculatedColumnFormula>IFERROR(VLOOKUP(ONSCollation[[#This Row],[ONS Q4 2010-Q1 2011]],ONS2011Q1[[#All],[Cleaned text]:[Full Time Equivalent change Q4 2010-Q1 2011]],3,0),"-")</calculatedColumnFormula>
    </tableColumn>
    <tableColumn id="27" name="2011 Q2 FTE" totalsRowFunction="sum" dataDxfId="318" totalsRowDxfId="317">
      <calculatedColumnFormula>IFERROR(VLOOKUP(ONSCollation[[#This Row],[ONS Q1 2011-Q2 2011]],ONS2011Q2[[#All],[Dept detail / Agency]:[Full Time Equivalent]],4,0),"-")</calculatedColumnFormula>
    </tableColumn>
    <tableColumn id="30" name="2011 Q3 FTE" totalsRowFunction="sum" dataDxfId="316" totalsRowDxfId="315">
      <calculatedColumnFormula>IFERROR(VLOOKUP(ONSCollation[[#This Row],[ONS Q2 2011-Q3 2011]],ONS2011Q3[[#All],[Cleaned text]:[Full Time Equivalent Q3 2011]],3,0),"-")</calculatedColumnFormula>
    </tableColumn>
    <tableColumn id="31" name="2011 Q4 FTE" totalsRowFunction="sum" dataDxfId="314" totalsRowDxfId="313">
      <calculatedColumnFormula>IFERROR(VLOOKUP(ONSCollation[[#This Row],[ONS Q3 2011-Q4 2011]],ONS2011Q4[[#All],[Cleaned text]:[Full Time Equivalent]],4,0),"-")</calculatedColumnFormula>
    </tableColumn>
    <tableColumn id="50" name="2012 Q1 FTE" totalsRowFunction="sum" dataDxfId="312" totalsRowDxfId="311">
      <calculatedColumnFormula>IFERROR(VLOOKUP(ONSCollation[[#This Row],[Dept detail / Agency]],ONS2012Q1[[Cleaned text]:[FTE Q1]],4,FALSE),"-")</calculatedColumnFormula>
    </tableColumn>
    <tableColumn id="46" name="2012 Q2 FTE" totalsRowFunction="sum" dataDxfId="310" totalsRowDxfId="309">
      <calculatedColumnFormula>IFERROR(VLOOKUP(ONSCollation[[#This Row],[Dept detail / Agency]],ONS2012Q2[[Cleaned name]:[FTE Q2 2012]],4,FALSE),"-")</calculatedColumnFormula>
    </tableColumn>
    <tableColumn id="11" name="2012 Q3 FTE" totalsRowFunction="sum" dataDxfId="308" totalsRowDxfId="307">
      <calculatedColumnFormula>IFERROR(VLOOKUP(ONSCollation[[#This Row],[Dept detail / Agency]],ONS2012Q3[[Cleaned name]:[FTE Q2 2012]],4,FALSE),"-")</calculatedColumnFormula>
    </tableColumn>
    <tableColumn id="25" name="2012 Q4 FTE" totalsRowFunction="sum" dataDxfId="306" totalsRowDxfId="305">
      <calculatedColumnFormula>IFERROR(VLOOKUP(ONSCollation[[#This Row],[Dept detail / Agency]],ONS2012Q4[[Cleaned name]:[FTE Q3 2012]],4,FALSE),"-")</calculatedColumnFormula>
    </tableColumn>
    <tableColumn id="6" name="2013 Q1 FTE" totalsRowFunction="sum" dataDxfId="304" totalsRowDxfId="303">
      <calculatedColumnFormula>IFERROR(VLOOKUP(ONSCollation[[#This Row],[Dept detail / Agency]],ONS2013Q1[[Cleaned name]:[FTE Q4 2012]],4,FALSE),"-")</calculatedColumnFormula>
    </tableColumn>
    <tableColumn id="54" name="2013 Q2 FTE" dataDxfId="302" totalsRowDxfId="301"/>
    <tableColumn id="56" name="2013 Q3 FTE" dataDxfId="300" totalsRowDxfId="299">
      <calculatedColumnFormula>IFERROR(VLOOKUP(ONSCollation[[#This Row],[Dept detail / Agency]],ONS2013Q3[[Cleaned name]:[FTE Q2 2013]],4,FALSE),"-")</calculatedColumnFormula>
    </tableColumn>
    <tableColumn id="57" name="2013 Q2 FTE restated" dataDxfId="298" totalsRowDxfId="297">
      <calculatedColumnFormula>IFERROR(VLOOKUP(ONSCollation[[#This Row],[Dept detail / Agency]],ONS2013Q3[[Cleaned name]:[FTE Q2 2013]],6,FALSE),"-")</calculatedColumnFormula>
    </tableColumn>
    <tableColumn id="60" name="2013 Q4 FTE" dataDxfId="296" totalsRowDxfId="295">
      <calculatedColumnFormula>IFERROR(VLOOKUP(ONSCollation[[#This Row],[Dept detail / Agency]],ONS2013Q4[[#All],[Cleaned name]:[FTE Q4 2013]],4,FALSE),"-")</calculatedColumnFormula>
    </tableColumn>
    <tableColumn id="61" name="2013 Q3 - restated" dataDxfId="294" totalsRowDxfId="293">
      <calculatedColumnFormula>IFERROR(VLOOKUP(ONSCollation[[#This Row],[Dept detail / Agency]],ONS2013Q4[[Cleaned name]:[HC Q3 20132]],6,FALSE),"-")</calculatedColumnFormula>
    </tableColumn>
    <tableColumn id="62" name="2013 Q3 Diff" dataDxfId="292" totalsRowDxfId="291">
      <calculatedColumnFormula>ONSCollation[[#This Row],[2013 Q3 - restated]]-ONSCollation[[#This Row],[2013 Q3 FTE]]</calculatedColumnFormula>
    </tableColumn>
    <tableColumn id="35" name="2009 Q1 Headcount" totalsRowFunction="sum" dataDxfId="290" totalsRowDxfId="289">
      <calculatedColumnFormula>IFERROR(VLOOKUP(ONSCollation[[#This Row],[ONS Q1 2009-Q2 2009]],ONS2009Q2[[#All],[Cleaned version of text detail]:[Full Time Equivalent Q1 2009]],6,0),"-")</calculatedColumnFormula>
    </tableColumn>
    <tableColumn id="36" name="2009 Q2 Headcount" totalsRowFunction="sum" dataDxfId="288" totalsRowDxfId="287">
      <calculatedColumnFormula>IFERROR(VLOOKUP(ONSCollation[[#This Row],[ONS Q1 2009-Q2 2009]],ONS2009Q2[[#All],[Cleaned version of text detail]:[Full Time Equivalent Q1 2009]],2,0),"-")</calculatedColumnFormula>
    </tableColumn>
    <tableColumn id="38" name="2009 Q3 Headcount" totalsRowFunction="sum" dataDxfId="286" totalsRowDxfId="285">
      <calculatedColumnFormula>IFERROR(VLOOKUP(ONSCollation[[#This Row],[ONS Q3 2009-Q4 2009]],ONS2009Q4[[#All],[Cleaned version of detail]:[Full Time Equivalent Q3 2009]],6,0),"-")</calculatedColumnFormula>
    </tableColumn>
    <tableColumn id="39" name="2009 Q4 Headcount" totalsRowFunction="sum" dataDxfId="284" totalsRowDxfId="283">
      <calculatedColumnFormula>IFERROR(VLOOKUP(ONSCollation[[#This Row],[ONS Q3 2009-Q4 2009]],ONS2009Q4[[#All],[Cleaned version of detail]:[Full Time Equivalent Q3 2009]],2,0),"-")</calculatedColumnFormula>
    </tableColumn>
    <tableColumn id="40" name="2010 Q1 Headcount" totalsRowFunction="sum" dataDxfId="282" totalsRowDxfId="281">
      <calculatedColumnFormula>IFERROR(VLOOKUP(ONSCollation[[#This Row],[ONS Q1 2010-Q2 2010]],ONS2010Q2[[#All],[Cleaned text]:[Full Time Equivalent Q1 2010]],6,0),"-")</calculatedColumnFormula>
    </tableColumn>
    <tableColumn id="41" name="2010 Q2 Headcount" totalsRowFunction="sum" dataDxfId="280" totalsRowDxfId="279">
      <calculatedColumnFormula>IFERROR(VLOOKUP(ONSCollation[[#This Row],[ONS Q2 2010-Q3 2010]],ONS2010Q3[[#All],[Cleaned text]:[FTE Q2 2010]],6,0),"-")</calculatedColumnFormula>
    </tableColumn>
    <tableColumn id="44" name="2011 Q1 Headcount" totalsRowFunction="sum" dataDxfId="278" totalsRowDxfId="277">
      <calculatedColumnFormula>IFERROR(VLOOKUP(ONSCollation[[#This Row],[ONS Q4 2010-Q1 2011]],ONS2011Q1[[#All],[Cleaned text]:[Full Time Equivalent change Q4 2010-Q1 2011]],2,0),"-")</calculatedColumnFormula>
    </tableColumn>
    <tableColumn id="43" name="2010 Q4 Headcount" totalsRowFunction="sum" dataDxfId="276" totalsRowDxfId="275">
      <calculatedColumnFormula>IFERROR(VLOOKUP(ONSCollation[[#This Row],[ONS Q3 2010-Q4 2010]],ONS2010Q4[[#All],[Cleaned text]:[Full Time Equivalent Q3 2010]],2,0),"-")</calculatedColumnFormula>
    </tableColumn>
    <tableColumn id="42" name="2010 Q3 Headcount" totalsRowFunction="sum" dataDxfId="274" totalsRowDxfId="273">
      <calculatedColumnFormula>IFERROR(VLOOKUP(ONSCollation[[#This Row],[ONS Q3 2010-Q4 2010]],ONS2010Q4[[#All],[Cleaned text]:[Full Time Equivalent Q3 2010]],6,0),"-")</calculatedColumnFormula>
    </tableColumn>
    <tableColumn id="45" name="2011 Q2 Headcount" totalsRowFunction="sum" dataDxfId="272" totalsRowDxfId="271">
      <calculatedColumnFormula>IFERROR(VLOOKUP(ONSCollation[[#This Row],[ONS Q1 2011-Q2 2011]],ONS2011Q2[[#All],[Dept detail / Agency]:[Full Time Equivalent]],3,0),"-")</calculatedColumnFormula>
    </tableColumn>
    <tableColumn id="47" name="2011 Q3 Headcount" totalsRowFunction="sum" dataDxfId="270" totalsRowDxfId="269">
      <calculatedColumnFormula>IFERROR(VLOOKUP(ONSCollation[[#This Row],[ONS Q2 2011-Q3 2011]],ONS2011Q3[[#All],[Cleaned text]:[Full Time Equivalent Q3 2011]],2,0),"-")</calculatedColumnFormula>
    </tableColumn>
    <tableColumn id="49" name="2011 Q4 Headcount" totalsRowFunction="sum" dataDxfId="268" totalsRowDxfId="267">
      <calculatedColumnFormula>IFERROR(VLOOKUP(ONSCollation[[#This Row],[ONS Q3 2011-Q4 2011]],ONS2011Q4[[#All],[Cleaned text]:[Full Time Equivalent]],3,0),"-")</calculatedColumnFormula>
    </tableColumn>
    <tableColumn id="51" name="2012 Q1 Headcount" totalsRowFunction="sum" dataDxfId="266" totalsRowDxfId="265">
      <calculatedColumnFormula>IFERROR(VLOOKUP(ONSCollation[[#This Row],[Dept detail / Agency]],ONS2012Q1[[Cleaned text]:[FTE Q1]],3,FALSE),"-")</calculatedColumnFormula>
    </tableColumn>
    <tableColumn id="48" name="2012 Q2 headcount" totalsRowFunction="sum" dataDxfId="264" totalsRowDxfId="263">
      <calculatedColumnFormula>IFERROR(VLOOKUP(ONSCollation[[#This Row],[Dept detail / Agency]],ONS2012Q2[[Cleaned name]:[FTE Q2 2012]],3,FALSE),"-")</calculatedColumnFormula>
    </tableColumn>
    <tableColumn id="9" name="2012 Q3 headcount" totalsRowFunction="sum" dataDxfId="262" totalsRowDxfId="261">
      <calculatedColumnFormula>IFERROR(VLOOKUP(ONSCollation[[#This Row],[Dept detail / Agency]],ONS2012Q3[[Cleaned name]:[FTE Q2 2012]],3,FALSE),"-")</calculatedColumnFormula>
    </tableColumn>
    <tableColumn id="32" name="2012 Q4 headcount" totalsRowFunction="sum" dataDxfId="260" totalsRowDxfId="259">
      <calculatedColumnFormula>IFERROR(VLOOKUP(ONSCollation[[#This Row],[Dept detail / Agency]],ONS2012Q4[[Cleaned name]:[FTE Q3 2012]],3,FALSE),"-")</calculatedColumnFormula>
    </tableColumn>
    <tableColumn id="33" name="2013 Q1 headcount" totalsRowFunction="sum" dataDxfId="258" totalsRowDxfId="257">
      <calculatedColumnFormula>IFERROR(VLOOKUP(ONSCollation[[#This Row],[Dept detail / Agency]],ONS2013Q1[[Cleaned name]:[FTE Q4 2012]],3,FALSE),"-")</calculatedColumnFormula>
    </tableColumn>
    <tableColumn id="55" name="2013 Q2 headcount" dataDxfId="256" totalsRowDxfId="255">
      <calculatedColumnFormula>IFERROR(VLOOKUP(ONSCollation[[#This Row],[Dept detail / Agency]],ONS2013Q2[[Cleaned name]:[FTE Q1 2013]],3,FALSE),"-")</calculatedColumnFormula>
    </tableColumn>
    <tableColumn id="59" name="2013 Q3 headcount" dataDxfId="254" totalsRowDxfId="253">
      <calculatedColumnFormula>IFERROR(VLOOKUP(ONSCollation[[#This Row],[Dept detail / Agency]],ONS2013Q3[[Cleaned name]:[FTE Q2 2013]],3,FALSE),"-")</calculatedColumnFormula>
    </tableColumn>
    <tableColumn id="63" name="2013 Q4 headcount" dataDxfId="252" totalsRowDxfId="251">
      <calculatedColumnFormula>IFERROR(VLOOKUP(ONSCollation[[#This Row],[Dept detail / Agency]],ONS2013Q3[[Cleaned name]:[FTE Q2 2013]],3,FALSE),"-")</calculatedColumnFormula>
    </tableColumn>
    <tableColumn id="28" name="Note" dataDxfId="250"/>
  </tableColumns>
  <tableStyleInfo name="TableStyleLight9" showFirstColumn="0" showLastColumn="0" showRowStripes="1" showColumnStripes="0"/>
</table>
</file>

<file path=xl/tables/table10.xml><?xml version="1.0" encoding="utf-8"?>
<table xmlns="http://schemas.openxmlformats.org/spreadsheetml/2006/main" id="14" name="ONS2012Q3" displayName="ONS2012Q3" ref="A6:J183" totalsRowShown="0" headerRowDxfId="128" dataDxfId="127" tableBorderDxfId="126">
  <autoFilter ref="A6:J183"/>
  <tableColumns count="10">
    <tableColumn id="1" name="Name" dataDxfId="125"/>
    <tableColumn id="3" name="Edited name" dataDxfId="124"/>
    <tableColumn id="4" name="Cleaned name" dataDxfId="123">
      <calculatedColumnFormula>TRIM(ONS2012Q3[[#This Row],[Edited name]])</calculatedColumnFormula>
    </tableColumn>
    <tableColumn id="5" name="Check" dataDxfId="122">
      <calculatedColumnFormula>VLOOKUP(ONS2012Q3[[#This Row],[Cleaned name]],[1]!Table1[Dept detail / Agency],1,0)</calculatedColumnFormula>
    </tableColumn>
    <tableColumn id="6" name="HC Q3 2012" dataDxfId="121"/>
    <tableColumn id="7" name="FTE Q3 2012" dataDxfId="120"/>
    <tableColumn id="8" name="HC Q2 2012" dataDxfId="119"/>
    <tableColumn id="9" name="FTE Q2 2012" dataDxfId="118"/>
    <tableColumn id="10" name="Change HC" dataDxfId="117"/>
    <tableColumn id="11" name="Change FTE" dataDxfId="116"/>
  </tableColumns>
  <tableStyleInfo name="TableStyleLight9" showFirstColumn="0" showLastColumn="0" showRowStripes="1" showColumnStripes="0"/>
</table>
</file>

<file path=xl/tables/table11.xml><?xml version="1.0" encoding="utf-8"?>
<table xmlns="http://schemas.openxmlformats.org/spreadsheetml/2006/main" id="20" name="ONS2012Q1" displayName="ONS2012Q1" ref="A7:K182" totalsRowShown="0" headerRowDxfId="115" dataDxfId="114" tableBorderDxfId="113">
  <autoFilter ref="A7:K182"/>
  <tableColumns count="11">
    <tableColumn id="1" name="Dept" dataDxfId="112"/>
    <tableColumn id="2" name="DeptCorrected" dataDxfId="111"/>
    <tableColumn id="3" name="Text" dataDxfId="110"/>
    <tableColumn id="4" name="Cleaned text" dataDxfId="109">
      <calculatedColumnFormula>TRIM(C8)</calculatedColumnFormula>
    </tableColumn>
    <tableColumn id="6" name="Check" dataDxfId="108">
      <calculatedColumnFormula>VLOOKUP(ONS2012Q1[[#This Row],[Cleaned text]],ONSCollation[[#All],[Dept detail / Agency]],1,0)</calculatedColumnFormula>
    </tableColumn>
    <tableColumn id="7" name="HC Q1" dataDxfId="107"/>
    <tableColumn id="8" name="FTE Q1" dataDxfId="106"/>
    <tableColumn id="9" name="HC Q4" dataDxfId="105"/>
    <tableColumn id="10" name="FTE Q4" dataDxfId="104"/>
    <tableColumn id="11" name="Change HC" dataDxfId="103"/>
    <tableColumn id="12" name="Change FTE" dataDxfId="102"/>
  </tableColumns>
  <tableStyleInfo name="TableStyleLight8" showFirstColumn="0" showLastColumn="0" showRowStripes="1" showColumnStripes="0"/>
</table>
</file>

<file path=xl/tables/table12.xml><?xml version="1.0" encoding="utf-8"?>
<table xmlns="http://schemas.openxmlformats.org/spreadsheetml/2006/main" id="6" name="ONS2009Q4" displayName="ONS2009Q4" ref="A6:L180" headerRowDxfId="101" headerRowBorderDxfId="100" headerRowCellStyle="Normal 2" dataCellStyle="Normal 2">
  <autoFilter ref="A6:L180"/>
  <tableColumns count="12">
    <tableColumn id="1" name="Detail" totalsRowLabel="Total" dataDxfId="99" totalsRowDxfId="98" dataCellStyle="Normal 2"/>
    <tableColumn id="9" name="Cleaned version of detail" dataDxfId="97" totalsRowDxfId="96" dataCellStyle="Normal 2"/>
    <tableColumn id="2" name="Headcount Q4 2009" totalsRowFunction="sum" dataDxfId="95" totalsRowDxfId="94" dataCellStyle="Normal 2"/>
    <tableColumn id="10" name="test" totalsRowFunction="sum" dataDxfId="93" totalsRowDxfId="92" dataCellStyle="Normal 2">
      <calculatedColumnFormula>ONS2009Q4[[#This Row],[Headcount Q4 2009]]='S.ONS 2009-Q4'!B7</calculatedColumnFormula>
    </tableColumn>
    <tableColumn id="3" name="Full Time Equivalent Q4 2009" totalsRowFunction="sum" dataDxfId="91" totalsRowDxfId="90" dataCellStyle="Normal 2"/>
    <tableColumn id="11" name="Test2" totalsRowFunction="sum" dataDxfId="89" totalsRowDxfId="88" dataCellStyle="Normal 2">
      <calculatedColumnFormula>ONS2009Q4[[#This Row],[Full Time Equivalent Q4 2009]]='S.ONS 2009-Q4'!C7</calculatedColumnFormula>
    </tableColumn>
    <tableColumn id="4" name="Headcount Q3 2009" totalsRowFunction="sum" dataDxfId="87" totalsRowDxfId="86" dataCellStyle="Normal 2"/>
    <tableColumn id="12" name="test3" totalsRowFunction="sum" dataDxfId="85" totalsRowDxfId="84" dataCellStyle="Normal 2">
      <calculatedColumnFormula>'S.ONS 2009-Q4'!D7=ONS2009Q4[[#This Row],[Headcount Q3 2009]]</calculatedColumnFormula>
    </tableColumn>
    <tableColumn id="5" name="Full Time Equivalent Q3 2009" totalsRowFunction="sum" dataDxfId="83" totalsRowDxfId="82" dataCellStyle="Normal 2"/>
    <tableColumn id="13" name="test4" totalsRowFunction="sum" dataDxfId="81" totalsRowDxfId="80" dataCellStyle="Normal 2">
      <calculatedColumnFormula>ONS2009Q4[[#This Row],[Full Time Equivalent Q3 2009]]='S.ONS 2009-Q4'!E7</calculatedColumnFormula>
    </tableColumn>
    <tableColumn id="6" name="Headcount4" totalsRowFunction="sum" dataDxfId="79" totalsRowDxfId="78" dataCellStyle="Normal 2"/>
    <tableColumn id="7" name="Full Time Equivalent5" totalsRowFunction="sum" dataDxfId="77" totalsRowDxfId="76" dataCellStyle="Normal 2"/>
  </tableColumns>
  <tableStyleInfo name="TableStyleLight2" showFirstColumn="0" showLastColumn="0" showRowStripes="1" showColumnStripes="0"/>
</table>
</file>

<file path=xl/tables/table13.xml><?xml version="1.0" encoding="utf-8"?>
<table xmlns="http://schemas.openxmlformats.org/spreadsheetml/2006/main" id="2" name="ONS2010Q2" displayName="ONS2010Q2" ref="A6:M181" totalsRowShown="0">
  <autoFilter ref="A6:M181"/>
  <tableColumns count="13">
    <tableColumn id="1" name="Column1"/>
    <tableColumn id="2" name="Text"/>
    <tableColumn id="12" name="Cleaned text"/>
    <tableColumn id="3" name="Headcount Q2 2010"/>
    <tableColumn id="13" name="test" dataDxfId="75">
      <calculatedColumnFormula>ONS2010Q2[[#This Row],[Headcount Q2 2010]]='S. ONS Q1-2 2010'!C8</calculatedColumnFormula>
    </tableColumn>
    <tableColumn id="4" name="Full Time Equivalent Q2 2010"/>
    <tableColumn id="14" name="test2" dataDxfId="74">
      <calculatedColumnFormula>ONS2010Q2[[#This Row],[Full Time Equivalent Q2 2010]]='S. ONS Q1-2 2010'!D8</calculatedColumnFormula>
    </tableColumn>
    <tableColumn id="5" name="Headcount Q1 2010"/>
    <tableColumn id="15" name="test3" dataDxfId="73">
      <calculatedColumnFormula>ONS2010Q2[[#This Row],[Headcount Q1 2010]]='S. ONS Q1-2 2010'!E8</calculatedColumnFormula>
    </tableColumn>
    <tableColumn id="6" name="Full Time Equivalent Q1 2010"/>
    <tableColumn id="16" name="test4" dataDxfId="72">
      <calculatedColumnFormula>ONS2010Q2[[#This Row],[Full Time Equivalent Q1 2010]]='S. ONS Q1-2 2010'!F8</calculatedColumnFormula>
    </tableColumn>
    <tableColumn id="7" name="Headcount4"/>
    <tableColumn id="8" name="Full Time Equivalent5"/>
  </tableColumns>
  <tableStyleInfo name="TableStyleLight1" showFirstColumn="0" showLastColumn="0" showRowStripes="1" showColumnStripes="0"/>
</table>
</file>

<file path=xl/tables/table14.xml><?xml version="1.0" encoding="utf-8"?>
<table xmlns="http://schemas.openxmlformats.org/spreadsheetml/2006/main" id="3" name="ONS2010Q3" displayName="ONS2010Q3" ref="A6:L179" totalsRowShown="0" headerRowDxfId="71" headerRowCellStyle="Normal 2" dataCellStyle="Normal 2">
  <autoFilter ref="A6:L179"/>
  <tableColumns count="12">
    <tableColumn id="2" name="Text" dataDxfId="70" dataCellStyle="Normal 2"/>
    <tableColumn id="10" name="Cleaned text" dataDxfId="69" dataCellStyle="Normal 2"/>
    <tableColumn id="3" name="Headcount Q3 2010" dataDxfId="68" dataCellStyle="Normal 2"/>
    <tableColumn id="12" name="test" dataDxfId="67" dataCellStyle="Normal 3">
      <calculatedColumnFormula>ONS2010Q3[[#This Row],[Headcount Q3 2010]]='S. ONS Q2-3 2010'!C8</calculatedColumnFormula>
    </tableColumn>
    <tableColumn id="4" name="FTE Q3 2010" dataDxfId="66" dataCellStyle="Normal 2"/>
    <tableColumn id="13" name="test2" dataDxfId="65" dataCellStyle="Normal 3">
      <calculatedColumnFormula>ONS2010Q3[[#This Row],[FTE Q3 2010]]='S. ONS Q2-3 2010'!D8</calculatedColumnFormula>
    </tableColumn>
    <tableColumn id="5" name="Headcount Q2 2010" dataDxfId="64" dataCellStyle="Normal 2"/>
    <tableColumn id="14" name="test3" dataDxfId="63" dataCellStyle="Normal 3">
      <calculatedColumnFormula>ONS2010Q3[[#This Row],[Headcount Q2 2010]]='S. ONS Q2-3 2010'!E8</calculatedColumnFormula>
    </tableColumn>
    <tableColumn id="6" name="FTE Q2 2010" dataDxfId="62" dataCellStyle="Normal 2"/>
    <tableColumn id="15" name="test4" dataDxfId="61" dataCellStyle="Normal 3">
      <calculatedColumnFormula>ONS2010Q3[[#This Row],[FTE Q2 2010]]='S. ONS Q2-3 2010'!F8</calculatedColumnFormula>
    </tableColumn>
    <tableColumn id="7" name="HC Change" dataDxfId="60" dataCellStyle="Normal 2"/>
    <tableColumn id="8" name="FTE change" dataDxfId="59" dataCellStyle="Normal 2"/>
  </tableColumns>
  <tableStyleInfo name="TableStyleLight6" showFirstColumn="0" showLastColumn="0" showRowStripes="1" showColumnStripes="0"/>
</table>
</file>

<file path=xl/tables/table15.xml><?xml version="1.0" encoding="utf-8"?>
<table xmlns="http://schemas.openxmlformats.org/spreadsheetml/2006/main" id="4" name="ONS2010Q4" displayName="ONS2010Q4" ref="A6:M179" totalsRowShown="0" headerRowDxfId="58" headerRowCellStyle="Normal 3" dataCellStyle="Normal 3">
  <autoFilter ref="A6:M179"/>
  <tableColumns count="13">
    <tableColumn id="1" name="Column1" dataDxfId="57" dataCellStyle="Normal 3"/>
    <tableColumn id="2" name="Text" dataDxfId="56" dataCellStyle="Normal 3"/>
    <tableColumn id="10" name="Cleaned text" dataDxfId="55" dataCellStyle="Normal 3"/>
    <tableColumn id="3" name="Headcount Q4 2010" dataDxfId="54" dataCellStyle="Normal 3"/>
    <tableColumn id="12" name="test" dataDxfId="53" dataCellStyle="Normal 3">
      <calculatedColumnFormula>ONS2010Q4[[#This Row],[Headcount Q4 2010]]='S. ONS Q3-4 2010'!C9</calculatedColumnFormula>
    </tableColumn>
    <tableColumn id="4" name="Full Time Equivalent Q4 2010" dataDxfId="52" dataCellStyle="Normal 3"/>
    <tableColumn id="13" name="test2" dataDxfId="51" dataCellStyle="Normal 3">
      <calculatedColumnFormula>ONS2010Q4[[#This Row],[Full Time Equivalent Q4 2010]]='S. ONS Q3-4 2010'!D9</calculatedColumnFormula>
    </tableColumn>
    <tableColumn id="5" name="Headcount Q3 2010" dataDxfId="50" dataCellStyle="Normal 3"/>
    <tableColumn id="14" name="test3" dataDxfId="49" dataCellStyle="Normal 3">
      <calculatedColumnFormula>ONS2010Q4[[#This Row],[Headcount Q3 2010]]='S. ONS Q3-4 2010'!E9</calculatedColumnFormula>
    </tableColumn>
    <tableColumn id="6" name="Full Time Equivalent Q3 2010" dataDxfId="48" dataCellStyle="Normal 3"/>
    <tableColumn id="15" name="test4" dataDxfId="47" dataCellStyle="Normal 3">
      <calculatedColumnFormula>ONS2010Q4[[#This Row],[Full Time Equivalent Q3 2010]]='S. ONS Q3-4 2010'!F9</calculatedColumnFormula>
    </tableColumn>
    <tableColumn id="7" name="Headcount4" dataDxfId="46" dataCellStyle="Normal 3"/>
    <tableColumn id="8" name="Full Time Equivalent5" dataDxfId="45" dataCellStyle="Normal 3"/>
  </tableColumns>
  <tableStyleInfo name="TableStyleLight6" showFirstColumn="0" showLastColumn="0" showRowStripes="1" showColumnStripes="0"/>
</table>
</file>

<file path=xl/tables/table16.xml><?xml version="1.0" encoding="utf-8"?>
<table xmlns="http://schemas.openxmlformats.org/spreadsheetml/2006/main" id="13" name="ONS2011Q1" displayName="ONS2011Q1" ref="B6:I181" totalsRowShown="0" headerRowDxfId="44" headerRowBorderDxfId="43">
  <tableColumns count="8">
    <tableColumn id="1" name="text" dataDxfId="42"/>
    <tableColumn id="8" name="Cleaned text" dataDxfId="41"/>
    <tableColumn id="2" name="Headcount Q1 2011" dataDxfId="40"/>
    <tableColumn id="3" name="Full Time Equivalent Q1 2011" dataDxfId="39"/>
    <tableColumn id="4" name="Headcount Q4 2010" dataDxfId="38"/>
    <tableColumn id="5" name="Full Time Equivalent Q4 2010" dataDxfId="37"/>
    <tableColumn id="6" name="Headcount change Q4 2010-Q1 2011" dataDxfId="36"/>
    <tableColumn id="7" name="Full Time Equivalent change Q4 2010-Q1 2011" dataDxfId="35"/>
  </tableColumns>
  <tableStyleInfo name="TableStyleLight2" showFirstColumn="0" showLastColumn="0" showRowStripes="1" showColumnStripes="0"/>
</table>
</file>

<file path=xl/tables/table17.xml><?xml version="1.0" encoding="utf-8"?>
<table xmlns="http://schemas.openxmlformats.org/spreadsheetml/2006/main" id="9" name="ONS2011Q2" displayName="ONS2011Q2" ref="A4:I181" totalsRowShown="0" headerRowDxfId="34" dataDxfId="32" headerRowBorderDxfId="33">
  <autoFilter ref="A4:I181">
    <filterColumn colId="1">
      <customFilters>
        <customFilter operator="notEqual" val=" "/>
      </customFilters>
    </filterColumn>
  </autoFilter>
  <tableColumns count="9">
    <tableColumn id="1" name="Dept" dataDxfId="31"/>
    <tableColumn id="2" name="Dept detail / Agency" dataDxfId="30"/>
    <tableColumn id="9" name="New areas highlighted" dataDxfId="29">
      <calculatedColumnFormula>VLOOKUP(ONS2011Q2[[#This Row],[Dept detail / Agency]],ONSCollation[[#All],[ONS Q1 2011-Q2 2011]],1,0)</calculatedColumnFormula>
    </tableColumn>
    <tableColumn id="3" name="Headcount" dataDxfId="28"/>
    <tableColumn id="4" name="Full Time Equivalent" dataDxfId="27"/>
    <tableColumn id="5" name="Headcount3" dataDxfId="26"/>
    <tableColumn id="6" name="Full Time Equivalent4" dataDxfId="25"/>
    <tableColumn id="7" name="Headcount5" dataDxfId="24"/>
    <tableColumn id="8" name="Full Time Equivalent6" dataDxfId="23"/>
  </tableColumns>
  <tableStyleInfo name="TableStyleMedium2" showFirstColumn="0" showLastColumn="0" showRowStripes="1" showColumnStripes="0"/>
</table>
</file>

<file path=xl/tables/table18.xml><?xml version="1.0" encoding="utf-8"?>
<table xmlns="http://schemas.openxmlformats.org/spreadsheetml/2006/main" id="10" name="ONS2011Q3" displayName="ONS2011Q3" ref="A2:I149" totalsRowShown="0" headerRowDxfId="22" dataDxfId="20" headerRowBorderDxfId="21">
  <autoFilter ref="A2:I149"/>
  <tableColumns count="9">
    <tableColumn id="1" name="text" dataDxfId="19"/>
    <tableColumn id="11" name="Department"/>
    <tableColumn id="12" name="Cleaned text" dataDxfId="18"/>
    <tableColumn id="3" name="Headcount Q3 2011" dataDxfId="17"/>
    <tableColumn id="4" name="Full Time Equivalent Q3 2011" dataDxfId="16"/>
    <tableColumn id="6" name="Headcount Q2 2011" dataDxfId="15"/>
    <tableColumn id="7" name="Full Time Equivalent Q2 2011" dataDxfId="14"/>
    <tableColumn id="9" name="Headcount change on quarter Q2-Q3 2011" dataDxfId="13"/>
    <tableColumn id="10" name="Full Time Equivalent change on quarter Q2-Q3 2011" dataDxfId="12"/>
  </tableColumns>
  <tableStyleInfo name="TableStyleLight2" showFirstColumn="0" showLastColumn="0" showRowStripes="1" showColumnStripes="0"/>
</table>
</file>

<file path=xl/tables/table19.xml><?xml version="1.0" encoding="utf-8"?>
<table xmlns="http://schemas.openxmlformats.org/spreadsheetml/2006/main" id="12" name="ONS2011Q4" displayName="ONS2011Q4" ref="A5:J184" totalsRowShown="0" headerRowDxfId="11" dataDxfId="10">
  <autoFilter ref="A5:J184"/>
  <tableColumns count="10">
    <tableColumn id="1" name="Dept" dataDxfId="9"/>
    <tableColumn id="2" name="Text" dataDxfId="8"/>
    <tableColumn id="9" name="Cleaned text" dataDxfId="7"/>
    <tableColumn id="10" name="Check against main sheet" dataDxfId="6">
      <calculatedColumnFormula>VLOOKUP(ONS2011Q4[[#This Row],[Cleaned text]],ONSCollation[[#All],[Dept detail / Agency]],1,0)</calculatedColumnFormula>
    </tableColumn>
    <tableColumn id="3" name="Headcount" dataDxfId="5"/>
    <tableColumn id="4" name="Full Time Equivalent" dataDxfId="4"/>
    <tableColumn id="5" name="Headcount3" dataDxfId="3"/>
    <tableColumn id="6" name="Full Time Equivalent4" dataDxfId="2"/>
    <tableColumn id="7" name="Headcount5" dataDxfId="1"/>
    <tableColumn id="8" name="Full Time Equivalent6" dataDxfId="0"/>
  </tableColumns>
  <tableStyleInfo name="TableStyleLight2" showFirstColumn="0" showLastColumn="0" showRowStripes="1" showColumnStripes="0"/>
</table>
</file>

<file path=xl/tables/table2.xml><?xml version="1.0" encoding="utf-8"?>
<table xmlns="http://schemas.openxmlformats.org/spreadsheetml/2006/main" id="36" name="ONS2013Q2" displayName="ONS2013Q2" ref="A5:J113" totalsRowShown="0" headerRowDxfId="249" dataDxfId="248" tableBorderDxfId="247" headerRowCellStyle="Normal 5" dataCellStyle="Normal 5">
  <autoFilter ref="A5:J113"/>
  <tableColumns count="10">
    <tableColumn id="1" name="Name" dataDxfId="246" dataCellStyle="Normal 5"/>
    <tableColumn id="2" name="Edited name" dataDxfId="245" dataCellStyle="Normal 5"/>
    <tableColumn id="9" name="Cleaned name" dataDxfId="244" dataCellStyle="Normal 5"/>
    <tableColumn id="10" name="Check" dataDxfId="243" dataCellStyle="Normal 5">
      <calculatedColumnFormula>VLOOKUP(ONS2013Q2[[#This Row],[Cleaned name]],ONSCollation[Dept detail / Agency],1,FALSE)</calculatedColumnFormula>
    </tableColumn>
    <tableColumn id="3" name="HC Q2 2013" dataDxfId="242" dataCellStyle="Normal 5"/>
    <tableColumn id="4" name="FTE Q2 2013" dataDxfId="241" dataCellStyle="Normal 5"/>
    <tableColumn id="5" name="HC Q1 2013" dataDxfId="240" dataCellStyle="Normal 5"/>
    <tableColumn id="6" name="FTE Q1 2013" dataDxfId="239" dataCellStyle="Normal 5"/>
    <tableColumn id="7" name="Change HC" dataDxfId="238" dataCellStyle="Normal 5"/>
    <tableColumn id="8" name="Change FTE" dataDxfId="237" dataCellStyle="Normal 5"/>
  </tableColumns>
  <tableStyleInfo name="TableStyleLight9" showFirstColumn="0" showLastColumn="0" showRowStripes="1" showColumnStripes="0"/>
</table>
</file>

<file path=xl/tables/table3.xml><?xml version="1.0" encoding="utf-8"?>
<table xmlns="http://schemas.openxmlformats.org/spreadsheetml/2006/main" id="23" name="ONS2013Q1" displayName="ONS2013Q1" ref="A5:K179" totalsRowShown="0" headerRowDxfId="236" dataDxfId="235" tableBorderDxfId="234">
  <autoFilter ref="A5:K179"/>
  <tableColumns count="11">
    <tableColumn id="1" name="Name" dataDxfId="233"/>
    <tableColumn id="2" name="Edited name" dataDxfId="232"/>
    <tableColumn id="3" name="Cleaned name" dataDxfId="231">
      <calculatedColumnFormula>TRIM(B6)</calculatedColumnFormula>
    </tableColumn>
    <tableColumn id="4" name="Check" dataDxfId="230">
      <calculatedColumnFormula>VLOOKUP(ONS2013Q1[[#This Row],[Cleaned name]],ONSCollation[Dept detail / Agency],1,FALSE)</calculatedColumnFormula>
    </tableColumn>
    <tableColumn id="5" name="HC Q1 2013" dataDxfId="229"/>
    <tableColumn id="6" name="FTE Q1 2013" dataDxfId="228"/>
    <tableColumn id="7" name="HC Q4 2012" dataDxfId="227"/>
    <tableColumn id="8" name="FTE Q4 2012" dataDxfId="226"/>
    <tableColumn id="9" name="Change HC" dataDxfId="225"/>
    <tableColumn id="10" name="Change FTE" dataDxfId="224"/>
    <tableColumn id="11" name="Column1" dataDxfId="223"/>
  </tableColumns>
  <tableStyleInfo name="TableStyleLight9" showFirstColumn="0" showLastColumn="0" showRowStripes="1" showColumnStripes="0"/>
</table>
</file>

<file path=xl/tables/table4.xml><?xml version="1.0" encoding="utf-8"?>
<table xmlns="http://schemas.openxmlformats.org/spreadsheetml/2006/main" id="16" name="ONS2012Q4" displayName="ONS2012Q4" ref="A3:J179" totalsRowShown="0" headerRowDxfId="222" dataDxfId="221" tableBorderDxfId="220">
  <tableColumns count="10">
    <tableColumn id="1" name="Name"/>
    <tableColumn id="3" name="Edited name" dataDxfId="219"/>
    <tableColumn id="4" name="Cleaned name" dataDxfId="218">
      <calculatedColumnFormula>TRIM(ONS2012Q4[[#This Row],[Edited name]])</calculatedColumnFormula>
    </tableColumn>
    <tableColumn id="5" name="Check" dataDxfId="217">
      <calculatedColumnFormula>VLOOKUP(ONS2012Q4[[#This Row],[Cleaned name]],ONSCollation[Dept detail / Agency],1,FALSE)</calculatedColumnFormula>
    </tableColumn>
    <tableColumn id="6" name="HC Q4 2012" dataDxfId="216"/>
    <tableColumn id="7" name="FTE Q4 2012" dataDxfId="215"/>
    <tableColumn id="8" name="HC Q3 2012" dataDxfId="214"/>
    <tableColumn id="9" name="FTE Q3 2012" dataDxfId="213"/>
    <tableColumn id="10" name="Change HC" dataDxfId="212"/>
    <tableColumn id="11" name="Change FTE" dataDxfId="211"/>
  </tableColumns>
  <tableStyleInfo name="TableStyleLight9" showFirstColumn="0" showLastColumn="0" showRowStripes="1" showColumnStripes="0"/>
</table>
</file>

<file path=xl/tables/table5.xml><?xml version="1.0" encoding="utf-8"?>
<table xmlns="http://schemas.openxmlformats.org/spreadsheetml/2006/main" id="37" name="ONS2013Q3" displayName="ONS2013Q3" ref="A5:J109" totalsRowShown="0" headerRowDxfId="210" dataDxfId="209" tableBorderDxfId="208" headerRowCellStyle="Normal 5" dataCellStyle="Normal 5">
  <autoFilter ref="A5:J109"/>
  <tableColumns count="10">
    <tableColumn id="1" name="Name"/>
    <tableColumn id="10" name="Edited name" dataDxfId="207" dataCellStyle="Normal 5"/>
    <tableColumn id="2" name="Cleaned name" dataDxfId="206">
      <calculatedColumnFormula>TRIM(ONS2013Q3[[#This Row],[Edited name]])</calculatedColumnFormula>
    </tableColumn>
    <tableColumn id="9" name="Check" dataDxfId="205" dataCellStyle="Normal 5">
      <calculatedColumnFormula>VLOOKUP(ONS2013Q3[[#This Row],[Cleaned name]],ONSCollation[Dept detail / Agency],1,FALSE)</calculatedColumnFormula>
    </tableColumn>
    <tableColumn id="3" name="HC Q3 2013" dataDxfId="204" dataCellStyle="Normal 5"/>
    <tableColumn id="4" name="FTE Q3 2013" dataDxfId="203" dataCellStyle="Normal 5"/>
    <tableColumn id="5" name="HC Q2 2013" dataDxfId="202" dataCellStyle="Normal 5"/>
    <tableColumn id="6" name="FTE Q2 2013" dataDxfId="201" dataCellStyle="Normal 5"/>
    <tableColumn id="7" name="Change HC" dataDxfId="200" dataCellStyle="Normal 5"/>
    <tableColumn id="8" name="Change FTE" dataDxfId="199" dataCellStyle="Normal 5"/>
  </tableColumns>
  <tableStyleInfo name="TableStyleMedium9" showFirstColumn="0" showLastColumn="0" showRowStripes="1" showColumnStripes="0"/>
</table>
</file>

<file path=xl/tables/table6.xml><?xml version="1.0" encoding="utf-8"?>
<table xmlns="http://schemas.openxmlformats.org/spreadsheetml/2006/main" id="38" name="ONS2013Q4" displayName="ONS2013Q4" ref="A5:J109" totalsRowShown="0" headerRowDxfId="198" dataDxfId="197" tableBorderDxfId="196">
  <autoFilter ref="A5:J109"/>
  <tableColumns count="10">
    <tableColumn id="1" name="Name"/>
    <tableColumn id="2" name="Edited name" dataDxfId="195"/>
    <tableColumn id="9" name="Cleaned name" dataDxfId="194">
      <calculatedColumnFormula>TRIM(ONS2013Q4[[#This Row],[Edited name]])</calculatedColumnFormula>
    </tableColumn>
    <tableColumn id="11" name="Check" dataDxfId="193">
      <calculatedColumnFormula>VLOOKUP(ONS2013Q4[[#This Row],[Cleaned name]], ONSCollation[Dept detail / Agency],1, FALSE)</calculatedColumnFormula>
    </tableColumn>
    <tableColumn id="3" name="HC Q4 2013" dataDxfId="192"/>
    <tableColumn id="4" name="FTE Q4 2013" dataDxfId="191"/>
    <tableColumn id="5" name="HC Q3 2013" dataDxfId="190"/>
    <tableColumn id="6" name="HC Q3 20132" dataDxfId="189"/>
    <tableColumn id="7" name="Change HC" dataDxfId="188"/>
    <tableColumn id="8" name="Change FTE" dataDxfId="187"/>
  </tableColumns>
  <tableStyleInfo name="TableStyleLight9" showFirstColumn="0" showLastColumn="0" showRowStripes="1" showColumnStripes="0"/>
</table>
</file>

<file path=xl/tables/table7.xml><?xml version="1.0" encoding="utf-8"?>
<table xmlns="http://schemas.openxmlformats.org/spreadsheetml/2006/main" id="8" name="ReclassificationsRaw" displayName="ReclassificationsRaw" ref="A1:O231" totalsRowShown="0" headerRowDxfId="186" dataDxfId="185">
  <autoFilter ref="A1:O231">
    <filterColumn colId="10">
      <filters>
        <filter val="ONS note does not give figure - assuming the same FTE as previous quarter moved to DWP"/>
      </filters>
    </filterColumn>
  </autoFilter>
  <tableColumns count="15">
    <tableColumn id="1" name="Dept" dataDxfId="184"/>
    <tableColumn id="2" name="Organisation" dataDxfId="183"/>
    <tableColumn id="13" name="Dept Check" dataDxfId="182">
      <calculatedColumnFormula>IFERROR(VLOOKUP(ReclassificationsRaw[[#This Row],[Organisation]],ONSCollation[[Dept detail / Agency]:[Dept_copy]],2,0),"N/A")</calculatedColumnFormula>
    </tableColumn>
    <tableColumn id="3" name="Whitehall" dataDxfId="181"/>
    <tableColumn id="4" name="Description short" dataDxfId="180"/>
    <tableColumn id="5" name="Period &amp; measure" dataDxfId="179"/>
    <tableColumn id="6" name="Change Date" dataDxfId="178"/>
    <tableColumn id="7" name="ONS note" dataDxfId="177"/>
    <tableColumn id="8" name="ONS footnote number" dataDxfId="176"/>
    <tableColumn id="9" name="Change FTE" dataDxfId="175"/>
    <tableColumn id="11" name="IFG Note" dataDxfId="174"/>
    <tableColumn id="14" name="From/to" dataDxfId="173"/>
    <tableColumn id="15" name="From" dataDxfId="172"/>
    <tableColumn id="16" name="To" dataDxfId="171"/>
    <tableColumn id="10" name="IfG Comment" dataDxfId="170"/>
  </tableColumns>
  <tableStyleInfo name="TableStyleLight9" showFirstColumn="0" showLastColumn="0" showRowStripes="1" showColumnStripes="0"/>
</table>
</file>

<file path=xl/tables/table8.xml><?xml version="1.0" encoding="utf-8"?>
<table xmlns="http://schemas.openxmlformats.org/spreadsheetml/2006/main" id="5" name="ONS2009Q2" displayName="ONS2009Q2" ref="B6:N187" headerRowDxfId="169" headerRowBorderDxfId="168" headerRowCellStyle="Normal 2" dataCellStyle="Normal 2">
  <autoFilter ref="B6:N187"/>
  <tableColumns count="13">
    <tableColumn id="12" name="Column1" totalsRowLabel="Total" dataDxfId="167" totalsRowDxfId="166" dataCellStyle="Normal 2"/>
    <tableColumn id="1" name="Text detail" dataDxfId="165" totalsRowDxfId="164" dataCellStyle="Normal 2"/>
    <tableColumn id="9" name="Cleaned version of text detail" dataDxfId="163" totalsRowDxfId="162" dataCellStyle="Normal 2"/>
    <tableColumn id="2" name="Headcount Q2 2009" totalsRowFunction="sum" dataDxfId="161" totalsRowDxfId="160" dataCellStyle="Normal 2"/>
    <tableColumn id="10" name="test1" totalsRowFunction="sum" dataDxfId="159" totalsRowDxfId="158" dataCellStyle="Normal 2">
      <calculatedColumnFormula>ONS2009Q2[[#This Row],[Headcount Q2 2009]]='S.ONS 2009-Q2'!C7</calculatedColumnFormula>
    </tableColumn>
    <tableColumn id="3" name="Full Time Equivalent Q2 2009" totalsRowFunction="sum" dataDxfId="157" totalsRowDxfId="156" dataCellStyle="Normal 2"/>
    <tableColumn id="13" name="test3" totalsRowFunction="sum" dataDxfId="155" totalsRowDxfId="154" dataCellStyle="Normal 2">
      <calculatedColumnFormula>ONS2009Q2[[#This Row],[Full Time Equivalent Q2 2009]]='S.ONS 2009-Q2'!D7</calculatedColumnFormula>
    </tableColumn>
    <tableColumn id="4" name="Headcount Q1 2009" totalsRowFunction="sum" dataDxfId="153" totalsRowDxfId="152" dataCellStyle="Normal 2"/>
    <tableColumn id="15" name="test5" totalsRowFunction="sum" dataDxfId="151" totalsRowDxfId="150" dataCellStyle="Normal 2">
      <calculatedColumnFormula>ONS2009Q2[[#This Row],[Headcount Q1 2009]]='S.ONS 2009-Q2'!E7</calculatedColumnFormula>
    </tableColumn>
    <tableColumn id="5" name="Full Time Equivalent Q1 2009" totalsRowFunction="sum" dataDxfId="149" totalsRowDxfId="148" dataCellStyle="Normal 2"/>
    <tableColumn id="17" name="test7" totalsRowFunction="sum" dataDxfId="147" totalsRowDxfId="146" dataCellStyle="Normal 2">
      <calculatedColumnFormula>ONS2009Q2[[#This Row],[Full Time Equivalent Q1 2009]]='S.ONS 2009-Q2'!F7</calculatedColumnFormula>
    </tableColumn>
    <tableColumn id="6" name="Headcount4" totalsRowFunction="sum" dataDxfId="145" totalsRowDxfId="144" dataCellStyle="Normal 2"/>
    <tableColumn id="7" name="Full Time Equivalent5" totalsRowFunction="sum" dataDxfId="143" totalsRowDxfId="142" dataCellStyle="Normal 2"/>
  </tableColumns>
  <tableStyleInfo name="TableStyleLight4" showFirstColumn="0" showLastColumn="0" showRowStripes="1" showColumnStripes="0"/>
</table>
</file>

<file path=xl/tables/table9.xml><?xml version="1.0" encoding="utf-8"?>
<table xmlns="http://schemas.openxmlformats.org/spreadsheetml/2006/main" id="22" name="ONS2012Q2" displayName="ONS2012Q2" ref="A5:J148" totalsRowShown="0" headerRowDxfId="141" dataDxfId="140" tableBorderDxfId="139">
  <autoFilter ref="A5:J148"/>
  <tableColumns count="10">
    <tableColumn id="1" name="Name" dataDxfId="138"/>
    <tableColumn id="3" name="Edited name" dataDxfId="137"/>
    <tableColumn id="4" name="Cleaned name" dataDxfId="136">
      <calculatedColumnFormula>TRIM(ONS2012Q2[[#This Row],[Edited name]])</calculatedColumnFormula>
    </tableColumn>
    <tableColumn id="5" name="Check" dataDxfId="135">
      <calculatedColumnFormula>VLOOKUP(ONS2012Q2[[#This Row],[Cleaned name]],ONSCollation[Dept detail / Agency],1,0)</calculatedColumnFormula>
    </tableColumn>
    <tableColumn id="6" name="HC Q2 2012" dataDxfId="134"/>
    <tableColumn id="7" name="FTE Q2 2012" dataDxfId="133"/>
    <tableColumn id="8" name="HC Q1 2012" dataDxfId="132"/>
    <tableColumn id="9" name="FTE Q1 2012" dataDxfId="131"/>
    <tableColumn id="10" name="Change HC" dataDxfId="130"/>
    <tableColumn id="11" name="Change FTE" dataDxfId="129"/>
  </tableColumns>
  <tableStyleInfo name="TableStyleLight9" showFirstColumn="0" showLastColumn="0" showRowStripes="1" showColumnStripes="0"/>
</table>
</file>

<file path=xl/theme/theme1.xml><?xml version="1.0" encoding="utf-8"?>
<a:theme xmlns:a="http://schemas.openxmlformats.org/drawingml/2006/main" name="Official colour palette">
  <a:themeElements>
    <a:clrScheme name="IFG official palette">
      <a:dk1>
        <a:srgbClr val="37424A"/>
      </a:dk1>
      <a:lt1>
        <a:sysClr val="window" lastClr="FFFFFF"/>
      </a:lt1>
      <a:dk2>
        <a:srgbClr val="37424A"/>
      </a:dk2>
      <a:lt2>
        <a:srgbClr val="EEECE1"/>
      </a:lt2>
      <a:accent1>
        <a:srgbClr val="00B9E4"/>
      </a:accent1>
      <a:accent2>
        <a:srgbClr val="949D9E"/>
      </a:accent2>
      <a:accent3>
        <a:srgbClr val="CF0072"/>
      </a:accent3>
      <a:accent4>
        <a:srgbClr val="80379B"/>
      </a:accent4>
      <a:accent5>
        <a:srgbClr val="ACC0C6"/>
      </a:accent5>
      <a:accent6>
        <a:srgbClr val="AB8422"/>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6350">
          <a:solidFill>
            <a:schemeClr val="bg2"/>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400" dirty="0" err="1" smtClean="0">
            <a:latin typeface="Bliss 2 Regular" pitchFamily="50" charset="0"/>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7.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8.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tituteforgovernment.org.uk/our-work/more-effective-whitehall/whitehall-monitor" TargetMode="External"/></Relationships>
</file>

<file path=xl/worksheets/_rels/sheet20.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5.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showGridLines="0" zoomScaleNormal="100" workbookViewId="0">
      <pane ySplit="1" topLeftCell="A71" activePane="bottomLeft" state="frozen"/>
      <selection activeCell="R46" sqref="R46"/>
      <selection pane="bottomLeft" activeCell="K103" sqref="K103"/>
    </sheetView>
  </sheetViews>
  <sheetFormatPr defaultRowHeight="12.75" customHeight="1" x14ac:dyDescent="0.25"/>
  <cols>
    <col min="1" max="1" width="5" style="682" customWidth="1"/>
    <col min="2" max="2" width="54.7109375" style="682" customWidth="1"/>
    <col min="3" max="8" width="11" style="693" customWidth="1"/>
    <col min="9" max="256" width="9.140625" style="682"/>
    <col min="257" max="257" width="5" style="682" customWidth="1"/>
    <col min="258" max="258" width="54.7109375" style="682" customWidth="1"/>
    <col min="259" max="264" width="11" style="682" customWidth="1"/>
    <col min="265" max="512" width="9.140625" style="682"/>
    <col min="513" max="513" width="5" style="682" customWidth="1"/>
    <col min="514" max="514" width="54.7109375" style="682" customWidth="1"/>
    <col min="515" max="520" width="11" style="682" customWidth="1"/>
    <col min="521" max="768" width="9.140625" style="682"/>
    <col min="769" max="769" width="5" style="682" customWidth="1"/>
    <col min="770" max="770" width="54.7109375" style="682" customWidth="1"/>
    <col min="771" max="776" width="11" style="682" customWidth="1"/>
    <col min="777" max="1024" width="9.140625" style="682"/>
    <col min="1025" max="1025" width="5" style="682" customWidth="1"/>
    <col min="1026" max="1026" width="54.7109375" style="682" customWidth="1"/>
    <col min="1027" max="1032" width="11" style="682" customWidth="1"/>
    <col min="1033" max="1280" width="9.140625" style="682"/>
    <col min="1281" max="1281" width="5" style="682" customWidth="1"/>
    <col min="1282" max="1282" width="54.7109375" style="682" customWidth="1"/>
    <col min="1283" max="1288" width="11" style="682" customWidth="1"/>
    <col min="1289" max="1536" width="9.140625" style="682"/>
    <col min="1537" max="1537" width="5" style="682" customWidth="1"/>
    <col min="1538" max="1538" width="54.7109375" style="682" customWidth="1"/>
    <col min="1539" max="1544" width="11" style="682" customWidth="1"/>
    <col min="1545" max="1792" width="9.140625" style="682"/>
    <col min="1793" max="1793" width="5" style="682" customWidth="1"/>
    <col min="1794" max="1794" width="54.7109375" style="682" customWidth="1"/>
    <col min="1795" max="1800" width="11" style="682" customWidth="1"/>
    <col min="1801" max="2048" width="9.140625" style="682"/>
    <col min="2049" max="2049" width="5" style="682" customWidth="1"/>
    <col min="2050" max="2050" width="54.7109375" style="682" customWidth="1"/>
    <col min="2051" max="2056" width="11" style="682" customWidth="1"/>
    <col min="2057" max="2304" width="9.140625" style="682"/>
    <col min="2305" max="2305" width="5" style="682" customWidth="1"/>
    <col min="2306" max="2306" width="54.7109375" style="682" customWidth="1"/>
    <col min="2307" max="2312" width="11" style="682" customWidth="1"/>
    <col min="2313" max="2560" width="9.140625" style="682"/>
    <col min="2561" max="2561" width="5" style="682" customWidth="1"/>
    <col min="2562" max="2562" width="54.7109375" style="682" customWidth="1"/>
    <col min="2563" max="2568" width="11" style="682" customWidth="1"/>
    <col min="2569" max="2816" width="9.140625" style="682"/>
    <col min="2817" max="2817" width="5" style="682" customWidth="1"/>
    <col min="2818" max="2818" width="54.7109375" style="682" customWidth="1"/>
    <col min="2819" max="2824" width="11" style="682" customWidth="1"/>
    <col min="2825" max="3072" width="9.140625" style="682"/>
    <col min="3073" max="3073" width="5" style="682" customWidth="1"/>
    <col min="3074" max="3074" width="54.7109375" style="682" customWidth="1"/>
    <col min="3075" max="3080" width="11" style="682" customWidth="1"/>
    <col min="3081" max="3328" width="9.140625" style="682"/>
    <col min="3329" max="3329" width="5" style="682" customWidth="1"/>
    <col min="3330" max="3330" width="54.7109375" style="682" customWidth="1"/>
    <col min="3331" max="3336" width="11" style="682" customWidth="1"/>
    <col min="3337" max="3584" width="9.140625" style="682"/>
    <col min="3585" max="3585" width="5" style="682" customWidth="1"/>
    <col min="3586" max="3586" width="54.7109375" style="682" customWidth="1"/>
    <col min="3587" max="3592" width="11" style="682" customWidth="1"/>
    <col min="3593" max="3840" width="9.140625" style="682"/>
    <col min="3841" max="3841" width="5" style="682" customWidth="1"/>
    <col min="3842" max="3842" width="54.7109375" style="682" customWidth="1"/>
    <col min="3843" max="3848" width="11" style="682" customWidth="1"/>
    <col min="3849" max="4096" width="9.140625" style="682"/>
    <col min="4097" max="4097" width="5" style="682" customWidth="1"/>
    <col min="4098" max="4098" width="54.7109375" style="682" customWidth="1"/>
    <col min="4099" max="4104" width="11" style="682" customWidth="1"/>
    <col min="4105" max="4352" width="9.140625" style="682"/>
    <col min="4353" max="4353" width="5" style="682" customWidth="1"/>
    <col min="4354" max="4354" width="54.7109375" style="682" customWidth="1"/>
    <col min="4355" max="4360" width="11" style="682" customWidth="1"/>
    <col min="4361" max="4608" width="9.140625" style="682"/>
    <col min="4609" max="4609" width="5" style="682" customWidth="1"/>
    <col min="4610" max="4610" width="54.7109375" style="682" customWidth="1"/>
    <col min="4611" max="4616" width="11" style="682" customWidth="1"/>
    <col min="4617" max="4864" width="9.140625" style="682"/>
    <col min="4865" max="4865" width="5" style="682" customWidth="1"/>
    <col min="4866" max="4866" width="54.7109375" style="682" customWidth="1"/>
    <col min="4867" max="4872" width="11" style="682" customWidth="1"/>
    <col min="4873" max="5120" width="9.140625" style="682"/>
    <col min="5121" max="5121" width="5" style="682" customWidth="1"/>
    <col min="5122" max="5122" width="54.7109375" style="682" customWidth="1"/>
    <col min="5123" max="5128" width="11" style="682" customWidth="1"/>
    <col min="5129" max="5376" width="9.140625" style="682"/>
    <col min="5377" max="5377" width="5" style="682" customWidth="1"/>
    <col min="5378" max="5378" width="54.7109375" style="682" customWidth="1"/>
    <col min="5379" max="5384" width="11" style="682" customWidth="1"/>
    <col min="5385" max="5632" width="9.140625" style="682"/>
    <col min="5633" max="5633" width="5" style="682" customWidth="1"/>
    <col min="5634" max="5634" width="54.7109375" style="682" customWidth="1"/>
    <col min="5635" max="5640" width="11" style="682" customWidth="1"/>
    <col min="5641" max="5888" width="9.140625" style="682"/>
    <col min="5889" max="5889" width="5" style="682" customWidth="1"/>
    <col min="5890" max="5890" width="54.7109375" style="682" customWidth="1"/>
    <col min="5891" max="5896" width="11" style="682" customWidth="1"/>
    <col min="5897" max="6144" width="9.140625" style="682"/>
    <col min="6145" max="6145" width="5" style="682" customWidth="1"/>
    <col min="6146" max="6146" width="54.7109375" style="682" customWidth="1"/>
    <col min="6147" max="6152" width="11" style="682" customWidth="1"/>
    <col min="6153" max="6400" width="9.140625" style="682"/>
    <col min="6401" max="6401" width="5" style="682" customWidth="1"/>
    <col min="6402" max="6402" width="54.7109375" style="682" customWidth="1"/>
    <col min="6403" max="6408" width="11" style="682" customWidth="1"/>
    <col min="6409" max="6656" width="9.140625" style="682"/>
    <col min="6657" max="6657" width="5" style="682" customWidth="1"/>
    <col min="6658" max="6658" width="54.7109375" style="682" customWidth="1"/>
    <col min="6659" max="6664" width="11" style="682" customWidth="1"/>
    <col min="6665" max="6912" width="9.140625" style="682"/>
    <col min="6913" max="6913" width="5" style="682" customWidth="1"/>
    <col min="6914" max="6914" width="54.7109375" style="682" customWidth="1"/>
    <col min="6915" max="6920" width="11" style="682" customWidth="1"/>
    <col min="6921" max="7168" width="9.140625" style="682"/>
    <col min="7169" max="7169" width="5" style="682" customWidth="1"/>
    <col min="7170" max="7170" width="54.7109375" style="682" customWidth="1"/>
    <col min="7171" max="7176" width="11" style="682" customWidth="1"/>
    <col min="7177" max="7424" width="9.140625" style="682"/>
    <col min="7425" max="7425" width="5" style="682" customWidth="1"/>
    <col min="7426" max="7426" width="54.7109375" style="682" customWidth="1"/>
    <col min="7427" max="7432" width="11" style="682" customWidth="1"/>
    <col min="7433" max="7680" width="9.140625" style="682"/>
    <col min="7681" max="7681" width="5" style="682" customWidth="1"/>
    <col min="7682" max="7682" width="54.7109375" style="682" customWidth="1"/>
    <col min="7683" max="7688" width="11" style="682" customWidth="1"/>
    <col min="7689" max="7936" width="9.140625" style="682"/>
    <col min="7937" max="7937" width="5" style="682" customWidth="1"/>
    <col min="7938" max="7938" width="54.7109375" style="682" customWidth="1"/>
    <col min="7939" max="7944" width="11" style="682" customWidth="1"/>
    <col min="7945" max="8192" width="9.140625" style="682"/>
    <col min="8193" max="8193" width="5" style="682" customWidth="1"/>
    <col min="8194" max="8194" width="54.7109375" style="682" customWidth="1"/>
    <col min="8195" max="8200" width="11" style="682" customWidth="1"/>
    <col min="8201" max="8448" width="9.140625" style="682"/>
    <col min="8449" max="8449" width="5" style="682" customWidth="1"/>
    <col min="8450" max="8450" width="54.7109375" style="682" customWidth="1"/>
    <col min="8451" max="8456" width="11" style="682" customWidth="1"/>
    <col min="8457" max="8704" width="9.140625" style="682"/>
    <col min="8705" max="8705" width="5" style="682" customWidth="1"/>
    <col min="8706" max="8706" width="54.7109375" style="682" customWidth="1"/>
    <col min="8707" max="8712" width="11" style="682" customWidth="1"/>
    <col min="8713" max="8960" width="9.140625" style="682"/>
    <col min="8961" max="8961" width="5" style="682" customWidth="1"/>
    <col min="8962" max="8962" width="54.7109375" style="682" customWidth="1"/>
    <col min="8963" max="8968" width="11" style="682" customWidth="1"/>
    <col min="8969" max="9216" width="9.140625" style="682"/>
    <col min="9217" max="9217" width="5" style="682" customWidth="1"/>
    <col min="9218" max="9218" width="54.7109375" style="682" customWidth="1"/>
    <col min="9219" max="9224" width="11" style="682" customWidth="1"/>
    <col min="9225" max="9472" width="9.140625" style="682"/>
    <col min="9473" max="9473" width="5" style="682" customWidth="1"/>
    <col min="9474" max="9474" width="54.7109375" style="682" customWidth="1"/>
    <col min="9475" max="9480" width="11" style="682" customWidth="1"/>
    <col min="9481" max="9728" width="9.140625" style="682"/>
    <col min="9729" max="9729" width="5" style="682" customWidth="1"/>
    <col min="9730" max="9730" width="54.7109375" style="682" customWidth="1"/>
    <col min="9731" max="9736" width="11" style="682" customWidth="1"/>
    <col min="9737" max="9984" width="9.140625" style="682"/>
    <col min="9985" max="9985" width="5" style="682" customWidth="1"/>
    <col min="9986" max="9986" width="54.7109375" style="682" customWidth="1"/>
    <col min="9987" max="9992" width="11" style="682" customWidth="1"/>
    <col min="9993" max="10240" width="9.140625" style="682"/>
    <col min="10241" max="10241" width="5" style="682" customWidth="1"/>
    <col min="10242" max="10242" width="54.7109375" style="682" customWidth="1"/>
    <col min="10243" max="10248" width="11" style="682" customWidth="1"/>
    <col min="10249" max="10496" width="9.140625" style="682"/>
    <col min="10497" max="10497" width="5" style="682" customWidth="1"/>
    <col min="10498" max="10498" width="54.7109375" style="682" customWidth="1"/>
    <col min="10499" max="10504" width="11" style="682" customWidth="1"/>
    <col min="10505" max="10752" width="9.140625" style="682"/>
    <col min="10753" max="10753" width="5" style="682" customWidth="1"/>
    <col min="10754" max="10754" width="54.7109375" style="682" customWidth="1"/>
    <col min="10755" max="10760" width="11" style="682" customWidth="1"/>
    <col min="10761" max="11008" width="9.140625" style="682"/>
    <col min="11009" max="11009" width="5" style="682" customWidth="1"/>
    <col min="11010" max="11010" width="54.7109375" style="682" customWidth="1"/>
    <col min="11011" max="11016" width="11" style="682" customWidth="1"/>
    <col min="11017" max="11264" width="9.140625" style="682"/>
    <col min="11265" max="11265" width="5" style="682" customWidth="1"/>
    <col min="11266" max="11266" width="54.7109375" style="682" customWidth="1"/>
    <col min="11267" max="11272" width="11" style="682" customWidth="1"/>
    <col min="11273" max="11520" width="9.140625" style="682"/>
    <col min="11521" max="11521" width="5" style="682" customWidth="1"/>
    <col min="11522" max="11522" width="54.7109375" style="682" customWidth="1"/>
    <col min="11523" max="11528" width="11" style="682" customWidth="1"/>
    <col min="11529" max="11776" width="9.140625" style="682"/>
    <col min="11777" max="11777" width="5" style="682" customWidth="1"/>
    <col min="11778" max="11778" width="54.7109375" style="682" customWidth="1"/>
    <col min="11779" max="11784" width="11" style="682" customWidth="1"/>
    <col min="11785" max="12032" width="9.140625" style="682"/>
    <col min="12033" max="12033" width="5" style="682" customWidth="1"/>
    <col min="12034" max="12034" width="54.7109375" style="682" customWidth="1"/>
    <col min="12035" max="12040" width="11" style="682" customWidth="1"/>
    <col min="12041" max="12288" width="9.140625" style="682"/>
    <col min="12289" max="12289" width="5" style="682" customWidth="1"/>
    <col min="12290" max="12290" width="54.7109375" style="682" customWidth="1"/>
    <col min="12291" max="12296" width="11" style="682" customWidth="1"/>
    <col min="12297" max="12544" width="9.140625" style="682"/>
    <col min="12545" max="12545" width="5" style="682" customWidth="1"/>
    <col min="12546" max="12546" width="54.7109375" style="682" customWidth="1"/>
    <col min="12547" max="12552" width="11" style="682" customWidth="1"/>
    <col min="12553" max="12800" width="9.140625" style="682"/>
    <col min="12801" max="12801" width="5" style="682" customWidth="1"/>
    <col min="12802" max="12802" width="54.7109375" style="682" customWidth="1"/>
    <col min="12803" max="12808" width="11" style="682" customWidth="1"/>
    <col min="12809" max="13056" width="9.140625" style="682"/>
    <col min="13057" max="13057" width="5" style="682" customWidth="1"/>
    <col min="13058" max="13058" width="54.7109375" style="682" customWidth="1"/>
    <col min="13059" max="13064" width="11" style="682" customWidth="1"/>
    <col min="13065" max="13312" width="9.140625" style="682"/>
    <col min="13313" max="13313" width="5" style="682" customWidth="1"/>
    <col min="13314" max="13314" width="54.7109375" style="682" customWidth="1"/>
    <col min="13315" max="13320" width="11" style="682" customWidth="1"/>
    <col min="13321" max="13568" width="9.140625" style="682"/>
    <col min="13569" max="13569" width="5" style="682" customWidth="1"/>
    <col min="13570" max="13570" width="54.7109375" style="682" customWidth="1"/>
    <col min="13571" max="13576" width="11" style="682" customWidth="1"/>
    <col min="13577" max="13824" width="9.140625" style="682"/>
    <col min="13825" max="13825" width="5" style="682" customWidth="1"/>
    <col min="13826" max="13826" width="54.7109375" style="682" customWidth="1"/>
    <col min="13827" max="13832" width="11" style="682" customWidth="1"/>
    <col min="13833" max="14080" width="9.140625" style="682"/>
    <col min="14081" max="14081" width="5" style="682" customWidth="1"/>
    <col min="14082" max="14082" width="54.7109375" style="682" customWidth="1"/>
    <col min="14083" max="14088" width="11" style="682" customWidth="1"/>
    <col min="14089" max="14336" width="9.140625" style="682"/>
    <col min="14337" max="14337" width="5" style="682" customWidth="1"/>
    <col min="14338" max="14338" width="54.7109375" style="682" customWidth="1"/>
    <col min="14339" max="14344" width="11" style="682" customWidth="1"/>
    <col min="14345" max="14592" width="9.140625" style="682"/>
    <col min="14593" max="14593" width="5" style="682" customWidth="1"/>
    <col min="14594" max="14594" width="54.7109375" style="682" customWidth="1"/>
    <col min="14595" max="14600" width="11" style="682" customWidth="1"/>
    <col min="14601" max="14848" width="9.140625" style="682"/>
    <col min="14849" max="14849" width="5" style="682" customWidth="1"/>
    <col min="14850" max="14850" width="54.7109375" style="682" customWidth="1"/>
    <col min="14851" max="14856" width="11" style="682" customWidth="1"/>
    <col min="14857" max="15104" width="9.140625" style="682"/>
    <col min="15105" max="15105" width="5" style="682" customWidth="1"/>
    <col min="15106" max="15106" width="54.7109375" style="682" customWidth="1"/>
    <col min="15107" max="15112" width="11" style="682" customWidth="1"/>
    <col min="15113" max="15360" width="9.140625" style="682"/>
    <col min="15361" max="15361" width="5" style="682" customWidth="1"/>
    <col min="15362" max="15362" width="54.7109375" style="682" customWidth="1"/>
    <col min="15363" max="15368" width="11" style="682" customWidth="1"/>
    <col min="15369" max="15616" width="9.140625" style="682"/>
    <col min="15617" max="15617" width="5" style="682" customWidth="1"/>
    <col min="15618" max="15618" width="54.7109375" style="682" customWidth="1"/>
    <col min="15619" max="15624" width="11" style="682" customWidth="1"/>
    <col min="15625" max="15872" width="9.140625" style="682"/>
    <col min="15873" max="15873" width="5" style="682" customWidth="1"/>
    <col min="15874" max="15874" width="54.7109375" style="682" customWidth="1"/>
    <col min="15875" max="15880" width="11" style="682" customWidth="1"/>
    <col min="15881" max="16128" width="9.140625" style="682"/>
    <col min="16129" max="16129" width="5" style="682" customWidth="1"/>
    <col min="16130" max="16130" width="54.7109375" style="682" customWidth="1"/>
    <col min="16131" max="16136" width="11" style="682" customWidth="1"/>
    <col min="16137" max="16384" width="9.140625" style="682"/>
  </cols>
  <sheetData>
    <row r="1" spans="1:10" s="681" customFormat="1" ht="30" customHeight="1" x14ac:dyDescent="0.35">
      <c r="A1" s="755" t="s">
        <v>878</v>
      </c>
      <c r="B1" s="755"/>
      <c r="C1" s="755"/>
      <c r="D1" s="755"/>
      <c r="E1" s="755"/>
      <c r="F1" s="755"/>
      <c r="G1" s="755"/>
      <c r="H1" s="755"/>
      <c r="I1" s="679"/>
    </row>
    <row r="2" spans="1:10" s="648" customFormat="1" ht="12.75" customHeight="1" x14ac:dyDescent="0.2">
      <c r="C2" s="651"/>
      <c r="D2" s="651"/>
      <c r="E2" s="651"/>
      <c r="F2" s="651"/>
      <c r="G2" s="651"/>
      <c r="H2" s="651"/>
    </row>
    <row r="3" spans="1:10" ht="12.75" customHeight="1" x14ac:dyDescent="0.25">
      <c r="A3" s="756"/>
      <c r="B3" s="756"/>
      <c r="C3" s="757" t="s">
        <v>955</v>
      </c>
      <c r="D3" s="758"/>
      <c r="E3" s="757" t="s">
        <v>916</v>
      </c>
      <c r="F3" s="758"/>
      <c r="G3" s="757" t="s">
        <v>534</v>
      </c>
      <c r="H3" s="758"/>
    </row>
    <row r="4" spans="1:10" s="650" customFormat="1" ht="25.5" customHeight="1" x14ac:dyDescent="0.2">
      <c r="A4" s="759"/>
      <c r="B4" s="759"/>
      <c r="C4" s="683" t="s">
        <v>0</v>
      </c>
      <c r="D4" s="683" t="s">
        <v>1</v>
      </c>
      <c r="E4" s="683" t="s">
        <v>0</v>
      </c>
      <c r="F4" s="683" t="s">
        <v>1</v>
      </c>
      <c r="G4" s="683" t="s">
        <v>0</v>
      </c>
      <c r="H4" s="683" t="s">
        <v>1</v>
      </c>
    </row>
    <row r="5" spans="1:10" s="648" customFormat="1" ht="12.75" customHeight="1" x14ac:dyDescent="0.2">
      <c r="A5" s="752"/>
      <c r="B5" s="752"/>
      <c r="C5" s="661"/>
      <c r="D5" s="661"/>
      <c r="E5" s="661"/>
      <c r="F5" s="661"/>
      <c r="G5" s="661"/>
      <c r="H5" s="661"/>
    </row>
    <row r="6" spans="1:10" s="648" customFormat="1" ht="12.75" customHeight="1" x14ac:dyDescent="0.2">
      <c r="A6" s="753" t="s">
        <v>117</v>
      </c>
      <c r="B6" s="753"/>
      <c r="C6" s="661"/>
      <c r="D6" s="661"/>
      <c r="E6" s="661"/>
      <c r="F6" s="661"/>
      <c r="G6" s="661"/>
      <c r="H6" s="661"/>
    </row>
    <row r="7" spans="1:10" s="648" customFormat="1" ht="12.75" customHeight="1" x14ac:dyDescent="0.2">
      <c r="A7" s="754" t="s">
        <v>4</v>
      </c>
      <c r="B7" s="754"/>
      <c r="C7" s="661">
        <v>40</v>
      </c>
      <c r="D7" s="661">
        <v>40</v>
      </c>
      <c r="E7" s="661">
        <v>40</v>
      </c>
      <c r="F7" s="661">
        <v>40</v>
      </c>
      <c r="G7" s="651" t="s">
        <v>8</v>
      </c>
      <c r="H7" s="651" t="s">
        <v>8</v>
      </c>
    </row>
    <row r="8" spans="1:10" s="648" customFormat="1" ht="12.75" customHeight="1" x14ac:dyDescent="0.2">
      <c r="A8" s="754" t="s">
        <v>2</v>
      </c>
      <c r="B8" s="754"/>
      <c r="C8" s="661">
        <v>6910</v>
      </c>
      <c r="D8" s="661">
        <v>6390</v>
      </c>
      <c r="E8" s="661">
        <v>7000</v>
      </c>
      <c r="F8" s="661">
        <v>6470</v>
      </c>
      <c r="G8" s="651">
        <v>-90</v>
      </c>
      <c r="H8" s="651">
        <v>-90</v>
      </c>
    </row>
    <row r="9" spans="1:10" s="648" customFormat="1" ht="12.75" customHeight="1" x14ac:dyDescent="0.2">
      <c r="A9" s="754" t="s">
        <v>3</v>
      </c>
      <c r="B9" s="754"/>
      <c r="C9" s="661">
        <v>30</v>
      </c>
      <c r="D9" s="661">
        <v>30</v>
      </c>
      <c r="E9" s="661">
        <v>30</v>
      </c>
      <c r="F9" s="661">
        <v>30</v>
      </c>
      <c r="G9" s="651" t="s">
        <v>8</v>
      </c>
      <c r="H9" s="651" t="s">
        <v>8</v>
      </c>
    </row>
    <row r="10" spans="1:10" s="648" customFormat="1" ht="12.75" customHeight="1" x14ac:dyDescent="0.2">
      <c r="A10" s="754" t="s">
        <v>6</v>
      </c>
      <c r="B10" s="754"/>
      <c r="C10" s="661">
        <v>300</v>
      </c>
      <c r="D10" s="661">
        <v>290</v>
      </c>
      <c r="E10" s="661">
        <v>290</v>
      </c>
      <c r="F10" s="661">
        <v>280</v>
      </c>
      <c r="G10" s="651">
        <v>10</v>
      </c>
      <c r="H10" s="651">
        <v>10</v>
      </c>
    </row>
    <row r="11" spans="1:10" s="648" customFormat="1" ht="12.75" customHeight="1" x14ac:dyDescent="0.2">
      <c r="A11" s="754" t="s">
        <v>917</v>
      </c>
      <c r="B11" s="754"/>
      <c r="C11" s="661">
        <v>1160</v>
      </c>
      <c r="D11" s="661">
        <v>1080</v>
      </c>
      <c r="E11" s="661">
        <v>1070</v>
      </c>
      <c r="F11" s="661">
        <v>990</v>
      </c>
      <c r="G11" s="651">
        <v>90</v>
      </c>
      <c r="H11" s="651">
        <v>80</v>
      </c>
    </row>
    <row r="12" spans="1:10" s="648" customFormat="1" ht="12.75" customHeight="1" x14ac:dyDescent="0.2">
      <c r="A12" s="754"/>
      <c r="B12" s="754"/>
      <c r="C12" s="661"/>
      <c r="D12" s="661"/>
      <c r="E12" s="661"/>
      <c r="F12" s="661"/>
      <c r="G12" s="651"/>
      <c r="H12" s="651"/>
    </row>
    <row r="13" spans="1:10" s="648" customFormat="1" ht="12.75" customHeight="1" x14ac:dyDescent="0.2">
      <c r="A13" s="753" t="s">
        <v>176</v>
      </c>
      <c r="B13" s="753"/>
      <c r="C13" s="661"/>
      <c r="D13" s="661"/>
      <c r="E13" s="661"/>
      <c r="F13" s="661"/>
      <c r="G13" s="651"/>
      <c r="H13" s="651"/>
    </row>
    <row r="14" spans="1:10" s="648" customFormat="1" ht="12.75" customHeight="1" x14ac:dyDescent="0.2">
      <c r="A14" s="754" t="s">
        <v>836</v>
      </c>
      <c r="B14" s="754"/>
      <c r="C14" s="661">
        <v>3100</v>
      </c>
      <c r="D14" s="661">
        <v>3000</v>
      </c>
      <c r="E14" s="661">
        <v>3100</v>
      </c>
      <c r="F14" s="661">
        <v>3000</v>
      </c>
      <c r="G14" s="651">
        <v>0</v>
      </c>
      <c r="H14" s="651">
        <v>0</v>
      </c>
      <c r="J14" s="650"/>
    </row>
    <row r="15" spans="1:10" s="648" customFormat="1" ht="12.75" customHeight="1" x14ac:dyDescent="0.2">
      <c r="A15" s="754" t="s">
        <v>9</v>
      </c>
      <c r="B15" s="754"/>
      <c r="C15" s="661">
        <v>850</v>
      </c>
      <c r="D15" s="661">
        <v>720</v>
      </c>
      <c r="E15" s="661">
        <v>870</v>
      </c>
      <c r="F15" s="661">
        <v>800</v>
      </c>
      <c r="G15" s="651">
        <v>-20</v>
      </c>
      <c r="H15" s="651">
        <v>-80</v>
      </c>
      <c r="J15" s="650"/>
    </row>
    <row r="16" spans="1:10" s="648" customFormat="1" ht="12.75" customHeight="1" x14ac:dyDescent="0.2">
      <c r="A16" s="754" t="s">
        <v>10</v>
      </c>
      <c r="B16" s="754"/>
      <c r="C16" s="661">
        <v>970</v>
      </c>
      <c r="D16" s="661">
        <v>880</v>
      </c>
      <c r="E16" s="661">
        <v>970</v>
      </c>
      <c r="F16" s="661">
        <v>880</v>
      </c>
      <c r="G16" s="651" t="s">
        <v>8</v>
      </c>
      <c r="H16" s="651" t="s">
        <v>8</v>
      </c>
      <c r="J16" s="650"/>
    </row>
    <row r="17" spans="1:10" s="648" customFormat="1" ht="12.75" customHeight="1" x14ac:dyDescent="0.2">
      <c r="A17" s="754" t="s">
        <v>11</v>
      </c>
      <c r="B17" s="754"/>
      <c r="C17" s="661">
        <v>1890</v>
      </c>
      <c r="D17" s="661">
        <v>1780</v>
      </c>
      <c r="E17" s="661">
        <v>1950</v>
      </c>
      <c r="F17" s="661">
        <v>1840</v>
      </c>
      <c r="G17" s="651">
        <v>-60</v>
      </c>
      <c r="H17" s="651">
        <v>-60</v>
      </c>
      <c r="J17" s="650"/>
    </row>
    <row r="18" spans="1:10" s="648" customFormat="1" ht="12.75" customHeight="1" x14ac:dyDescent="0.2">
      <c r="A18" s="754" t="s">
        <v>73</v>
      </c>
      <c r="B18" s="754"/>
      <c r="C18" s="661">
        <v>4470</v>
      </c>
      <c r="D18" s="661">
        <v>3950</v>
      </c>
      <c r="E18" s="661">
        <v>4480</v>
      </c>
      <c r="F18" s="661">
        <v>3970</v>
      </c>
      <c r="G18" s="651">
        <v>-10</v>
      </c>
      <c r="H18" s="651">
        <v>-20</v>
      </c>
      <c r="J18" s="650"/>
    </row>
    <row r="19" spans="1:10" s="648" customFormat="1" ht="12.75" customHeight="1" x14ac:dyDescent="0.2">
      <c r="A19" s="754" t="s">
        <v>620</v>
      </c>
      <c r="B19" s="754"/>
      <c r="C19" s="661">
        <v>2010</v>
      </c>
      <c r="D19" s="661">
        <v>1940</v>
      </c>
      <c r="E19" s="661">
        <v>1990</v>
      </c>
      <c r="F19" s="661">
        <v>1910</v>
      </c>
      <c r="G19" s="651">
        <v>30</v>
      </c>
      <c r="H19" s="651">
        <v>30</v>
      </c>
      <c r="J19" s="650"/>
    </row>
    <row r="20" spans="1:10" s="648" customFormat="1" ht="12.75" customHeight="1" x14ac:dyDescent="0.2">
      <c r="A20" s="754" t="s">
        <v>15</v>
      </c>
      <c r="B20" s="754"/>
      <c r="C20" s="661">
        <v>80</v>
      </c>
      <c r="D20" s="661">
        <v>70</v>
      </c>
      <c r="E20" s="661">
        <v>70</v>
      </c>
      <c r="F20" s="661">
        <v>70</v>
      </c>
      <c r="G20" s="651" t="s">
        <v>8</v>
      </c>
      <c r="H20" s="651" t="s">
        <v>8</v>
      </c>
      <c r="J20" s="650"/>
    </row>
    <row r="21" spans="1:10" s="648" customFormat="1" ht="12.75" customHeight="1" x14ac:dyDescent="0.2">
      <c r="A21" s="754" t="s">
        <v>12</v>
      </c>
      <c r="B21" s="754"/>
      <c r="C21" s="661">
        <v>560</v>
      </c>
      <c r="D21" s="661">
        <v>530</v>
      </c>
      <c r="E21" s="661">
        <v>540</v>
      </c>
      <c r="F21" s="661">
        <v>520</v>
      </c>
      <c r="G21" s="651">
        <v>20</v>
      </c>
      <c r="H21" s="651">
        <v>20</v>
      </c>
      <c r="J21" s="650"/>
    </row>
    <row r="22" spans="1:10" s="648" customFormat="1" ht="12.75" customHeight="1" x14ac:dyDescent="0.2">
      <c r="A22" s="754" t="s">
        <v>13</v>
      </c>
      <c r="B22" s="754"/>
      <c r="C22" s="661">
        <v>770</v>
      </c>
      <c r="D22" s="661">
        <v>760</v>
      </c>
      <c r="E22" s="661">
        <v>740</v>
      </c>
      <c r="F22" s="661">
        <v>730</v>
      </c>
      <c r="G22" s="651">
        <v>30</v>
      </c>
      <c r="H22" s="651">
        <v>30</v>
      </c>
      <c r="J22" s="650"/>
    </row>
    <row r="23" spans="1:10" s="648" customFormat="1" ht="12.75" customHeight="1" x14ac:dyDescent="0.2">
      <c r="A23" s="754" t="s">
        <v>386</v>
      </c>
      <c r="B23" s="754"/>
      <c r="C23" s="661">
        <v>1180</v>
      </c>
      <c r="D23" s="661">
        <v>1150</v>
      </c>
      <c r="E23" s="661">
        <v>1130</v>
      </c>
      <c r="F23" s="661">
        <v>1100</v>
      </c>
      <c r="G23" s="651">
        <v>50</v>
      </c>
      <c r="H23" s="651">
        <v>50</v>
      </c>
      <c r="J23" s="650"/>
    </row>
    <row r="24" spans="1:10" s="648" customFormat="1" ht="12.75" customHeight="1" x14ac:dyDescent="0.2">
      <c r="A24" s="754" t="s">
        <v>423</v>
      </c>
      <c r="B24" s="754"/>
      <c r="C24" s="661">
        <v>1300</v>
      </c>
      <c r="D24" s="661">
        <v>1260</v>
      </c>
      <c r="E24" s="661">
        <v>1310</v>
      </c>
      <c r="F24" s="661">
        <v>1280</v>
      </c>
      <c r="G24" s="651">
        <v>-20</v>
      </c>
      <c r="H24" s="651">
        <v>-20</v>
      </c>
      <c r="J24" s="650"/>
    </row>
    <row r="25" spans="1:10" s="648" customFormat="1" ht="12.75" customHeight="1" x14ac:dyDescent="0.2">
      <c r="A25" s="754" t="s">
        <v>16</v>
      </c>
      <c r="B25" s="754"/>
      <c r="C25" s="661">
        <v>1010</v>
      </c>
      <c r="D25" s="661">
        <v>950</v>
      </c>
      <c r="E25" s="661">
        <v>1000</v>
      </c>
      <c r="F25" s="661">
        <v>940</v>
      </c>
      <c r="G25" s="651">
        <v>10</v>
      </c>
      <c r="H25" s="651">
        <v>10</v>
      </c>
      <c r="J25" s="650"/>
    </row>
    <row r="26" spans="1:10" s="648" customFormat="1" ht="12.75" customHeight="1" x14ac:dyDescent="0.2">
      <c r="A26" s="754" t="s">
        <v>573</v>
      </c>
      <c r="B26" s="754"/>
      <c r="C26" s="661">
        <v>50</v>
      </c>
      <c r="D26" s="661">
        <v>40</v>
      </c>
      <c r="E26" s="661">
        <v>50</v>
      </c>
      <c r="F26" s="661">
        <v>50</v>
      </c>
      <c r="G26" s="651" t="s">
        <v>8</v>
      </c>
      <c r="H26" s="651" t="s">
        <v>8</v>
      </c>
      <c r="J26" s="650"/>
    </row>
    <row r="27" spans="1:10" s="648" customFormat="1" ht="12.75" customHeight="1" x14ac:dyDescent="0.2">
      <c r="A27" s="754"/>
      <c r="B27" s="754"/>
      <c r="C27" s="661"/>
      <c r="D27" s="661"/>
      <c r="E27" s="661"/>
      <c r="F27" s="661"/>
      <c r="G27" s="651"/>
      <c r="H27" s="651"/>
    </row>
    <row r="28" spans="1:10" s="648" customFormat="1" ht="12.75" customHeight="1" x14ac:dyDescent="0.2">
      <c r="A28" s="753" t="s">
        <v>17</v>
      </c>
      <c r="B28" s="753"/>
      <c r="C28" s="661"/>
      <c r="D28" s="661"/>
      <c r="E28" s="661"/>
      <c r="F28" s="661"/>
      <c r="G28" s="651"/>
      <c r="H28" s="651"/>
    </row>
    <row r="29" spans="1:10" s="648" customFormat="1" ht="12.75" customHeight="1" x14ac:dyDescent="0.2">
      <c r="A29" s="754" t="s">
        <v>808</v>
      </c>
      <c r="B29" s="754"/>
      <c r="C29" s="661">
        <v>1970</v>
      </c>
      <c r="D29" s="661">
        <v>1920</v>
      </c>
      <c r="E29" s="661">
        <v>1920</v>
      </c>
      <c r="F29" s="661">
        <v>1880</v>
      </c>
      <c r="G29" s="651">
        <v>50</v>
      </c>
      <c r="H29" s="651">
        <v>40</v>
      </c>
    </row>
    <row r="30" spans="1:10" s="648" customFormat="1" ht="12.75" customHeight="1" x14ac:dyDescent="0.2">
      <c r="A30" s="754"/>
      <c r="B30" s="754"/>
      <c r="C30" s="661"/>
      <c r="D30" s="661"/>
      <c r="E30" s="661"/>
      <c r="F30" s="661"/>
      <c r="G30" s="651"/>
      <c r="H30" s="651"/>
    </row>
    <row r="31" spans="1:10" s="648" customFormat="1" ht="12.75" customHeight="1" x14ac:dyDescent="0.2">
      <c r="A31" s="753" t="s">
        <v>18</v>
      </c>
      <c r="B31" s="753"/>
      <c r="C31" s="661"/>
      <c r="D31" s="661"/>
      <c r="E31" s="661"/>
      <c r="F31" s="661"/>
      <c r="G31" s="651"/>
      <c r="H31" s="651"/>
    </row>
    <row r="32" spans="1:10" s="648" customFormat="1" ht="12.75" customHeight="1" x14ac:dyDescent="0.2">
      <c r="A32" s="754" t="s">
        <v>541</v>
      </c>
      <c r="B32" s="754"/>
      <c r="C32" s="661">
        <v>410</v>
      </c>
      <c r="D32" s="661">
        <v>410</v>
      </c>
      <c r="E32" s="661">
        <v>400</v>
      </c>
      <c r="F32" s="661">
        <v>390</v>
      </c>
      <c r="G32" s="651">
        <v>10</v>
      </c>
      <c r="H32" s="651">
        <v>20</v>
      </c>
    </row>
    <row r="33" spans="1:8" s="648" customFormat="1" ht="12.75" customHeight="1" x14ac:dyDescent="0.2">
      <c r="A33" s="754" t="s">
        <v>882</v>
      </c>
      <c r="B33" s="754"/>
      <c r="C33" s="661">
        <v>110</v>
      </c>
      <c r="D33" s="661">
        <v>100</v>
      </c>
      <c r="E33" s="661">
        <v>100</v>
      </c>
      <c r="F33" s="661">
        <v>100</v>
      </c>
      <c r="G33" s="651" t="s">
        <v>8</v>
      </c>
      <c r="H33" s="651" t="s">
        <v>8</v>
      </c>
    </row>
    <row r="34" spans="1:8" s="648" customFormat="1" ht="12.75" customHeight="1" x14ac:dyDescent="0.2">
      <c r="A34" s="754"/>
      <c r="B34" s="754"/>
      <c r="C34" s="661"/>
      <c r="D34" s="661"/>
      <c r="E34" s="661"/>
      <c r="F34" s="661"/>
      <c r="G34" s="651"/>
      <c r="H34" s="651"/>
    </row>
    <row r="35" spans="1:8" s="648" customFormat="1" ht="12.75" customHeight="1" x14ac:dyDescent="0.2">
      <c r="A35" s="753" t="s">
        <v>31</v>
      </c>
      <c r="B35" s="753"/>
      <c r="C35" s="661"/>
      <c r="D35" s="661"/>
      <c r="E35" s="661"/>
      <c r="F35" s="661"/>
      <c r="G35" s="651"/>
      <c r="H35" s="651"/>
    </row>
    <row r="36" spans="1:8" s="648" customFormat="1" ht="12.75" customHeight="1" x14ac:dyDescent="0.2">
      <c r="A36" s="754" t="s">
        <v>32</v>
      </c>
      <c r="B36" s="754"/>
      <c r="C36" s="661">
        <v>330</v>
      </c>
      <c r="D36" s="661">
        <v>300</v>
      </c>
      <c r="E36" s="661">
        <v>320</v>
      </c>
      <c r="F36" s="661">
        <v>300</v>
      </c>
      <c r="G36" s="651" t="s">
        <v>8</v>
      </c>
      <c r="H36" s="651" t="s">
        <v>8</v>
      </c>
    </row>
    <row r="37" spans="1:8" s="648" customFormat="1" ht="12.75" customHeight="1" x14ac:dyDescent="0.2">
      <c r="A37" s="754"/>
      <c r="B37" s="754"/>
      <c r="C37" s="661"/>
      <c r="D37" s="661"/>
      <c r="E37" s="661"/>
      <c r="F37" s="661"/>
      <c r="G37" s="651"/>
      <c r="H37" s="651"/>
    </row>
    <row r="38" spans="1:8" s="648" customFormat="1" ht="12.75" customHeight="1" x14ac:dyDescent="0.2">
      <c r="A38" s="753" t="s">
        <v>35</v>
      </c>
      <c r="B38" s="753"/>
      <c r="C38" s="661"/>
      <c r="D38" s="661"/>
      <c r="E38" s="661"/>
      <c r="F38" s="661"/>
      <c r="G38" s="651"/>
      <c r="H38" s="651"/>
    </row>
    <row r="39" spans="1:8" s="648" customFormat="1" ht="12.75" customHeight="1" x14ac:dyDescent="0.2">
      <c r="A39" s="754" t="s">
        <v>883</v>
      </c>
      <c r="B39" s="754"/>
      <c r="C39" s="661">
        <v>1700</v>
      </c>
      <c r="D39" s="661">
        <v>1650</v>
      </c>
      <c r="E39" s="661">
        <v>1650</v>
      </c>
      <c r="F39" s="661">
        <v>1600</v>
      </c>
      <c r="G39" s="651">
        <v>50</v>
      </c>
      <c r="H39" s="651">
        <v>50</v>
      </c>
    </row>
    <row r="40" spans="1:8" s="648" customFormat="1" ht="12.75" customHeight="1" x14ac:dyDescent="0.2">
      <c r="A40" s="754" t="s">
        <v>38</v>
      </c>
      <c r="B40" s="754"/>
      <c r="C40" s="661">
        <v>790</v>
      </c>
      <c r="D40" s="661">
        <v>700</v>
      </c>
      <c r="E40" s="661">
        <v>740</v>
      </c>
      <c r="F40" s="661">
        <v>660</v>
      </c>
      <c r="G40" s="651">
        <v>50</v>
      </c>
      <c r="H40" s="651">
        <v>50</v>
      </c>
    </row>
    <row r="41" spans="1:8" s="648" customFormat="1" ht="12.75" customHeight="1" x14ac:dyDescent="0.2">
      <c r="A41" s="754" t="s">
        <v>39</v>
      </c>
      <c r="B41" s="754"/>
      <c r="C41" s="661">
        <v>40</v>
      </c>
      <c r="D41" s="661">
        <v>40</v>
      </c>
      <c r="E41" s="661">
        <v>50</v>
      </c>
      <c r="F41" s="661">
        <v>50</v>
      </c>
      <c r="G41" s="651" t="s">
        <v>8</v>
      </c>
      <c r="H41" s="651" t="s">
        <v>8</v>
      </c>
    </row>
    <row r="42" spans="1:8" s="648" customFormat="1" ht="12.75" customHeight="1" x14ac:dyDescent="0.2">
      <c r="A42" s="754"/>
      <c r="B42" s="754"/>
      <c r="C42" s="661"/>
      <c r="D42" s="661"/>
      <c r="E42" s="661"/>
      <c r="F42" s="661"/>
      <c r="G42" s="651"/>
      <c r="H42" s="651"/>
    </row>
    <row r="43" spans="1:8" s="648" customFormat="1" ht="12.75" customHeight="1" x14ac:dyDescent="0.2">
      <c r="A43" s="753" t="s">
        <v>40</v>
      </c>
      <c r="B43" s="753"/>
      <c r="C43" s="661"/>
      <c r="D43" s="661"/>
      <c r="E43" s="661"/>
      <c r="F43" s="661"/>
      <c r="G43" s="651"/>
      <c r="H43" s="651"/>
    </row>
    <row r="44" spans="1:8" s="648" customFormat="1" ht="12.75" customHeight="1" x14ac:dyDescent="0.2">
      <c r="A44" s="754" t="s">
        <v>810</v>
      </c>
      <c r="B44" s="754"/>
      <c r="C44" s="661">
        <v>500</v>
      </c>
      <c r="D44" s="661">
        <v>480</v>
      </c>
      <c r="E44" s="661">
        <v>480</v>
      </c>
      <c r="F44" s="661">
        <v>470</v>
      </c>
      <c r="G44" s="651">
        <v>20</v>
      </c>
      <c r="H44" s="651">
        <v>20</v>
      </c>
    </row>
    <row r="45" spans="1:8" s="648" customFormat="1" ht="12.75" customHeight="1" x14ac:dyDescent="0.2">
      <c r="A45" s="754" t="s">
        <v>42</v>
      </c>
      <c r="B45" s="754"/>
      <c r="C45" s="661">
        <v>110</v>
      </c>
      <c r="D45" s="661">
        <v>110</v>
      </c>
      <c r="E45" s="661">
        <v>110</v>
      </c>
      <c r="F45" s="661">
        <v>110</v>
      </c>
      <c r="G45" s="651">
        <v>-10</v>
      </c>
      <c r="H45" s="651">
        <v>-10</v>
      </c>
    </row>
    <row r="46" spans="1:8" s="648" customFormat="1" ht="12.75" customHeight="1" x14ac:dyDescent="0.2">
      <c r="A46" s="754"/>
      <c r="B46" s="754"/>
      <c r="C46" s="661"/>
      <c r="D46" s="661"/>
      <c r="E46" s="661"/>
      <c r="F46" s="661"/>
      <c r="G46" s="651"/>
      <c r="H46" s="651"/>
    </row>
    <row r="47" spans="1:8" s="648" customFormat="1" ht="12.75" customHeight="1" x14ac:dyDescent="0.2">
      <c r="A47" s="753" t="s">
        <v>43</v>
      </c>
      <c r="B47" s="753"/>
      <c r="C47" s="661"/>
      <c r="D47" s="661"/>
      <c r="E47" s="661"/>
      <c r="F47" s="661"/>
      <c r="G47" s="651"/>
      <c r="H47" s="651"/>
    </row>
    <row r="48" spans="1:8" s="648" customFormat="1" ht="12.75" customHeight="1" x14ac:dyDescent="0.2">
      <c r="A48" s="754" t="s">
        <v>811</v>
      </c>
      <c r="B48" s="754"/>
      <c r="C48" s="661">
        <v>50380</v>
      </c>
      <c r="D48" s="661">
        <v>49010</v>
      </c>
      <c r="E48" s="661">
        <v>50630</v>
      </c>
      <c r="F48" s="661">
        <v>49250</v>
      </c>
      <c r="G48" s="651">
        <v>-250</v>
      </c>
      <c r="H48" s="651">
        <v>-240</v>
      </c>
    </row>
    <row r="49" spans="1:8" s="648" customFormat="1" ht="12.75" customHeight="1" x14ac:dyDescent="0.2">
      <c r="A49" s="754" t="s">
        <v>45</v>
      </c>
      <c r="B49" s="754"/>
      <c r="C49" s="661">
        <v>3840</v>
      </c>
      <c r="D49" s="661">
        <v>3840</v>
      </c>
      <c r="E49" s="661">
        <v>3850</v>
      </c>
      <c r="F49" s="661">
        <v>3710</v>
      </c>
      <c r="G49" s="651">
        <v>-10</v>
      </c>
      <c r="H49" s="651">
        <v>130</v>
      </c>
    </row>
    <row r="50" spans="1:8" s="648" customFormat="1" ht="12.75" customHeight="1" x14ac:dyDescent="0.2">
      <c r="A50" s="754" t="s">
        <v>129</v>
      </c>
      <c r="B50" s="754"/>
      <c r="C50" s="661">
        <v>2430</v>
      </c>
      <c r="D50" s="661">
        <v>2390</v>
      </c>
      <c r="E50" s="661">
        <v>2440</v>
      </c>
      <c r="F50" s="661">
        <v>2410</v>
      </c>
      <c r="G50" s="651">
        <v>-10</v>
      </c>
      <c r="H50" s="651">
        <v>-20</v>
      </c>
    </row>
    <row r="51" spans="1:8" s="648" customFormat="1" ht="12.75" customHeight="1" x14ac:dyDescent="0.2">
      <c r="A51" s="754" t="s">
        <v>46</v>
      </c>
      <c r="B51" s="754"/>
      <c r="C51" s="661">
        <v>1050</v>
      </c>
      <c r="D51" s="661">
        <v>990</v>
      </c>
      <c r="E51" s="661">
        <v>1080</v>
      </c>
      <c r="F51" s="661">
        <v>1020</v>
      </c>
      <c r="G51" s="651">
        <v>-30</v>
      </c>
      <c r="H51" s="651">
        <v>-30</v>
      </c>
    </row>
    <row r="52" spans="1:8" s="648" customFormat="1" ht="12.75" customHeight="1" x14ac:dyDescent="0.2">
      <c r="A52" s="754"/>
      <c r="B52" s="754"/>
      <c r="C52" s="661"/>
      <c r="D52" s="661"/>
      <c r="E52" s="661"/>
      <c r="F52" s="661"/>
      <c r="G52" s="651"/>
      <c r="H52" s="651"/>
    </row>
    <row r="53" spans="1:8" s="648" customFormat="1" ht="12.75" customHeight="1" x14ac:dyDescent="0.2">
      <c r="A53" s="753" t="s">
        <v>224</v>
      </c>
      <c r="B53" s="753"/>
      <c r="C53" s="661"/>
      <c r="D53" s="661"/>
      <c r="E53" s="661"/>
      <c r="F53" s="661"/>
      <c r="G53" s="651"/>
      <c r="H53" s="651"/>
    </row>
    <row r="54" spans="1:8" s="648" customFormat="1" ht="12.75" customHeight="1" x14ac:dyDescent="0.2">
      <c r="A54" s="754" t="s">
        <v>812</v>
      </c>
      <c r="B54" s="754"/>
      <c r="C54" s="661">
        <v>2280</v>
      </c>
      <c r="D54" s="661">
        <v>2180</v>
      </c>
      <c r="E54" s="661">
        <v>2470</v>
      </c>
      <c r="F54" s="661">
        <v>2360</v>
      </c>
      <c r="G54" s="651">
        <v>-190</v>
      </c>
      <c r="H54" s="651">
        <v>-180</v>
      </c>
    </row>
    <row r="55" spans="1:8" s="648" customFormat="1" ht="12.75" customHeight="1" x14ac:dyDescent="0.2">
      <c r="A55" s="754" t="s">
        <v>753</v>
      </c>
      <c r="B55" s="754"/>
      <c r="C55" s="661">
        <v>690</v>
      </c>
      <c r="D55" s="661">
        <v>680</v>
      </c>
      <c r="E55" s="661">
        <v>720</v>
      </c>
      <c r="F55" s="661">
        <v>700</v>
      </c>
      <c r="G55" s="651">
        <v>-30</v>
      </c>
      <c r="H55" s="651">
        <v>-30</v>
      </c>
    </row>
    <row r="56" spans="1:8" s="648" customFormat="1" ht="12.75" customHeight="1" x14ac:dyDescent="0.2">
      <c r="A56" s="754" t="s">
        <v>720</v>
      </c>
      <c r="B56" s="754"/>
      <c r="C56" s="661">
        <v>100</v>
      </c>
      <c r="D56" s="661">
        <v>100</v>
      </c>
      <c r="E56" s="661">
        <v>100</v>
      </c>
      <c r="F56" s="661">
        <v>90</v>
      </c>
      <c r="G56" s="651" t="s">
        <v>8</v>
      </c>
      <c r="H56" s="651" t="s">
        <v>8</v>
      </c>
    </row>
    <row r="57" spans="1:8" s="648" customFormat="1" ht="12.75" customHeight="1" x14ac:dyDescent="0.2">
      <c r="A57" s="754" t="s">
        <v>939</v>
      </c>
      <c r="B57" s="754"/>
      <c r="C57" s="661">
        <v>400</v>
      </c>
      <c r="D57" s="661">
        <v>380</v>
      </c>
      <c r="E57" s="661">
        <v>430</v>
      </c>
      <c r="F57" s="661">
        <v>420</v>
      </c>
      <c r="G57" s="651">
        <v>-40</v>
      </c>
      <c r="H57" s="651">
        <v>-30</v>
      </c>
    </row>
    <row r="58" spans="1:8" s="648" customFormat="1" ht="12.75" customHeight="1" x14ac:dyDescent="0.2">
      <c r="A58" s="754"/>
      <c r="B58" s="754"/>
      <c r="C58" s="661"/>
      <c r="D58" s="661"/>
      <c r="E58" s="661"/>
      <c r="F58" s="661"/>
      <c r="G58" s="651"/>
      <c r="H58" s="651"/>
    </row>
    <row r="59" spans="1:8" s="648" customFormat="1" ht="12.75" customHeight="1" x14ac:dyDescent="0.2">
      <c r="A59" s="753" t="s">
        <v>47</v>
      </c>
      <c r="B59" s="753"/>
      <c r="C59" s="661"/>
      <c r="D59" s="661"/>
      <c r="E59" s="661"/>
      <c r="F59" s="661"/>
      <c r="G59" s="651"/>
      <c r="H59" s="651"/>
    </row>
    <row r="60" spans="1:8" s="648" customFormat="1" ht="12.75" customHeight="1" x14ac:dyDescent="0.2">
      <c r="A60" s="754" t="s">
        <v>735</v>
      </c>
      <c r="B60" s="754"/>
      <c r="C60" s="661">
        <v>1530</v>
      </c>
      <c r="D60" s="661">
        <v>1500</v>
      </c>
      <c r="E60" s="661">
        <v>1510</v>
      </c>
      <c r="F60" s="661">
        <v>1480</v>
      </c>
      <c r="G60" s="651">
        <v>20</v>
      </c>
      <c r="H60" s="651">
        <v>20</v>
      </c>
    </row>
    <row r="61" spans="1:8" s="648" customFormat="1" ht="12.75" customHeight="1" x14ac:dyDescent="0.2">
      <c r="A61" s="754"/>
      <c r="B61" s="754"/>
      <c r="C61" s="661"/>
      <c r="D61" s="661"/>
      <c r="E61" s="661"/>
      <c r="F61" s="661"/>
      <c r="G61" s="651"/>
      <c r="H61" s="651"/>
    </row>
    <row r="62" spans="1:8" s="648" customFormat="1" ht="12.75" customHeight="1" x14ac:dyDescent="0.2">
      <c r="A62" s="753" t="s">
        <v>49</v>
      </c>
      <c r="B62" s="753"/>
      <c r="C62" s="661"/>
      <c r="D62" s="661"/>
      <c r="E62" s="661"/>
      <c r="F62" s="661"/>
      <c r="G62" s="651"/>
      <c r="H62" s="651"/>
    </row>
    <row r="63" spans="1:8" s="648" customFormat="1" ht="12.75" customHeight="1" x14ac:dyDescent="0.2">
      <c r="A63" s="754" t="s">
        <v>813</v>
      </c>
      <c r="B63" s="754"/>
      <c r="C63" s="661">
        <v>2260</v>
      </c>
      <c r="D63" s="661">
        <v>2180</v>
      </c>
      <c r="E63" s="661">
        <v>2220</v>
      </c>
      <c r="F63" s="661">
        <v>2140</v>
      </c>
      <c r="G63" s="651">
        <v>40</v>
      </c>
      <c r="H63" s="651">
        <v>40</v>
      </c>
    </row>
    <row r="64" spans="1:8" s="648" customFormat="1" ht="12.75" customHeight="1" x14ac:dyDescent="0.2">
      <c r="A64" s="754" t="s">
        <v>639</v>
      </c>
      <c r="B64" s="754"/>
      <c r="C64" s="661">
        <v>2180</v>
      </c>
      <c r="D64" s="661">
        <v>2030</v>
      </c>
      <c r="E64" s="661">
        <v>2230</v>
      </c>
      <c r="F64" s="661">
        <v>2080</v>
      </c>
      <c r="G64" s="651">
        <v>-60</v>
      </c>
      <c r="H64" s="651">
        <v>-50</v>
      </c>
    </row>
    <row r="65" spans="1:8" s="648" customFormat="1" ht="12.75" customHeight="1" x14ac:dyDescent="0.2">
      <c r="A65" s="754" t="s">
        <v>50</v>
      </c>
      <c r="B65" s="754"/>
      <c r="C65" s="661">
        <v>570</v>
      </c>
      <c r="D65" s="661">
        <v>540</v>
      </c>
      <c r="E65" s="661">
        <v>570</v>
      </c>
      <c r="F65" s="661">
        <v>540</v>
      </c>
      <c r="G65" s="651" t="s">
        <v>8</v>
      </c>
      <c r="H65" s="651">
        <v>0</v>
      </c>
    </row>
    <row r="66" spans="1:8" s="648" customFormat="1" ht="12.75" customHeight="1" x14ac:dyDescent="0.2">
      <c r="A66" s="754" t="s">
        <v>51</v>
      </c>
      <c r="B66" s="754"/>
      <c r="C66" s="661">
        <v>820</v>
      </c>
      <c r="D66" s="661">
        <v>760</v>
      </c>
      <c r="E66" s="661">
        <v>860</v>
      </c>
      <c r="F66" s="661">
        <v>790</v>
      </c>
      <c r="G66" s="651">
        <v>-40</v>
      </c>
      <c r="H66" s="651">
        <v>-20</v>
      </c>
    </row>
    <row r="67" spans="1:8" s="648" customFormat="1" ht="12.75" customHeight="1" x14ac:dyDescent="0.2">
      <c r="A67" s="754" t="s">
        <v>135</v>
      </c>
      <c r="B67" s="754"/>
      <c r="C67" s="661">
        <v>200</v>
      </c>
      <c r="D67" s="661">
        <v>190</v>
      </c>
      <c r="E67" s="661">
        <v>200</v>
      </c>
      <c r="F67" s="661">
        <v>190</v>
      </c>
      <c r="G67" s="651">
        <v>0</v>
      </c>
      <c r="H67" s="651" t="s">
        <v>8</v>
      </c>
    </row>
    <row r="68" spans="1:8" s="648" customFormat="1" ht="12.75" customHeight="1" x14ac:dyDescent="0.2">
      <c r="A68" s="754" t="s">
        <v>52</v>
      </c>
      <c r="B68" s="754"/>
      <c r="C68" s="661">
        <v>2240</v>
      </c>
      <c r="D68" s="661">
        <v>2070</v>
      </c>
      <c r="E68" s="661">
        <v>2250</v>
      </c>
      <c r="F68" s="661">
        <v>2080</v>
      </c>
      <c r="G68" s="651">
        <v>-10</v>
      </c>
      <c r="H68" s="651">
        <v>-10</v>
      </c>
    </row>
    <row r="69" spans="1:8" s="648" customFormat="1" ht="12.75" customHeight="1" x14ac:dyDescent="0.2">
      <c r="A69" s="754" t="s">
        <v>55</v>
      </c>
      <c r="B69" s="754"/>
      <c r="C69" s="661">
        <v>160</v>
      </c>
      <c r="D69" s="661">
        <v>160</v>
      </c>
      <c r="E69" s="661">
        <v>160</v>
      </c>
      <c r="F69" s="661">
        <v>160</v>
      </c>
      <c r="G69" s="651" t="s">
        <v>8</v>
      </c>
      <c r="H69" s="651" t="s">
        <v>8</v>
      </c>
    </row>
    <row r="70" spans="1:8" s="648" customFormat="1" ht="12.75" customHeight="1" x14ac:dyDescent="0.2">
      <c r="A70" s="754"/>
      <c r="B70" s="754"/>
      <c r="C70" s="661"/>
      <c r="D70" s="661"/>
      <c r="E70" s="661"/>
      <c r="F70" s="661"/>
      <c r="G70" s="651"/>
      <c r="H70" s="651"/>
    </row>
    <row r="71" spans="1:8" s="648" customFormat="1" ht="12.75" customHeight="1" x14ac:dyDescent="0.2">
      <c r="A71" s="753" t="s">
        <v>111</v>
      </c>
      <c r="B71" s="753"/>
      <c r="C71" s="661"/>
      <c r="D71" s="661"/>
      <c r="E71" s="661"/>
      <c r="F71" s="661"/>
      <c r="G71" s="651"/>
      <c r="H71" s="651"/>
    </row>
    <row r="72" spans="1:8" s="648" customFormat="1" ht="12.75" customHeight="1" x14ac:dyDescent="0.2">
      <c r="A72" s="754" t="s">
        <v>111</v>
      </c>
      <c r="B72" s="754"/>
      <c r="C72" s="661">
        <v>110</v>
      </c>
      <c r="D72" s="661">
        <v>100</v>
      </c>
      <c r="E72" s="661">
        <v>110</v>
      </c>
      <c r="F72" s="661">
        <v>100</v>
      </c>
      <c r="G72" s="651">
        <v>10</v>
      </c>
      <c r="H72" s="651" t="s">
        <v>8</v>
      </c>
    </row>
    <row r="73" spans="1:8" s="648" customFormat="1" ht="12.75" customHeight="1" x14ac:dyDescent="0.2">
      <c r="A73" s="754"/>
      <c r="B73" s="754"/>
      <c r="C73" s="661"/>
      <c r="D73" s="661"/>
      <c r="E73" s="661"/>
      <c r="F73" s="661"/>
      <c r="G73" s="651"/>
      <c r="H73" s="651"/>
    </row>
    <row r="74" spans="1:8" s="648" customFormat="1" ht="12.75" customHeight="1" x14ac:dyDescent="0.2">
      <c r="A74" s="753" t="s">
        <v>56</v>
      </c>
      <c r="B74" s="753"/>
      <c r="C74" s="661"/>
      <c r="D74" s="661"/>
      <c r="E74" s="661"/>
      <c r="F74" s="661"/>
      <c r="G74" s="651"/>
      <c r="H74" s="651"/>
    </row>
    <row r="75" spans="1:8" s="648" customFormat="1" ht="12.75" customHeight="1" x14ac:dyDescent="0.2">
      <c r="A75" s="754" t="s">
        <v>57</v>
      </c>
      <c r="B75" s="754"/>
      <c r="C75" s="661">
        <v>200</v>
      </c>
      <c r="D75" s="661">
        <v>190</v>
      </c>
      <c r="E75" s="661">
        <v>200</v>
      </c>
      <c r="F75" s="661">
        <v>190</v>
      </c>
      <c r="G75" s="651" t="s">
        <v>8</v>
      </c>
      <c r="H75" s="651" t="s">
        <v>8</v>
      </c>
    </row>
    <row r="76" spans="1:8" s="648" customFormat="1" ht="12.75" customHeight="1" x14ac:dyDescent="0.2">
      <c r="A76" s="754"/>
      <c r="B76" s="754"/>
      <c r="C76" s="661"/>
      <c r="D76" s="661"/>
      <c r="E76" s="661"/>
      <c r="F76" s="661"/>
      <c r="G76" s="651"/>
      <c r="H76" s="651"/>
    </row>
    <row r="77" spans="1:8" s="648" customFormat="1" ht="12.75" customHeight="1" x14ac:dyDescent="0.2">
      <c r="A77" s="753" t="s">
        <v>63</v>
      </c>
      <c r="B77" s="753"/>
      <c r="C77" s="661"/>
      <c r="D77" s="661"/>
      <c r="E77" s="661"/>
      <c r="F77" s="661"/>
      <c r="G77" s="651"/>
      <c r="H77" s="651"/>
    </row>
    <row r="78" spans="1:8" s="648" customFormat="1" ht="12.75" customHeight="1" x14ac:dyDescent="0.2">
      <c r="A78" s="754" t="s">
        <v>63</v>
      </c>
      <c r="B78" s="754"/>
      <c r="C78" s="661">
        <v>1300</v>
      </c>
      <c r="D78" s="661">
        <v>1270</v>
      </c>
      <c r="E78" s="661">
        <v>1310</v>
      </c>
      <c r="F78" s="661">
        <v>1280</v>
      </c>
      <c r="G78" s="651">
        <v>-10</v>
      </c>
      <c r="H78" s="651">
        <v>-10</v>
      </c>
    </row>
    <row r="79" spans="1:8" s="648" customFormat="1" ht="12.75" customHeight="1" x14ac:dyDescent="0.2">
      <c r="A79" s="754"/>
      <c r="B79" s="754"/>
      <c r="C79" s="661"/>
      <c r="D79" s="661"/>
      <c r="E79" s="661"/>
      <c r="F79" s="661"/>
      <c r="G79" s="651"/>
      <c r="H79" s="651"/>
    </row>
    <row r="80" spans="1:8" s="648" customFormat="1" ht="12.75" customHeight="1" x14ac:dyDescent="0.2">
      <c r="A80" s="753" t="s">
        <v>58</v>
      </c>
      <c r="B80" s="753"/>
      <c r="C80" s="661"/>
      <c r="D80" s="661"/>
      <c r="E80" s="661"/>
      <c r="F80" s="661"/>
      <c r="G80" s="651"/>
      <c r="H80" s="651"/>
    </row>
    <row r="81" spans="1:8" s="648" customFormat="1" ht="12.75" customHeight="1" x14ac:dyDescent="0.2">
      <c r="A81" s="754" t="s">
        <v>814</v>
      </c>
      <c r="B81" s="754"/>
      <c r="C81" s="661">
        <v>4750</v>
      </c>
      <c r="D81" s="661">
        <v>4690</v>
      </c>
      <c r="E81" s="661">
        <v>4810</v>
      </c>
      <c r="F81" s="661">
        <v>4740</v>
      </c>
      <c r="G81" s="651">
        <v>-60</v>
      </c>
      <c r="H81" s="651">
        <v>-60</v>
      </c>
    </row>
    <row r="82" spans="1:8" s="648" customFormat="1" ht="12.75" customHeight="1" x14ac:dyDescent="0.2">
      <c r="A82" s="754" t="s">
        <v>885</v>
      </c>
      <c r="B82" s="754"/>
      <c r="C82" s="661">
        <v>920</v>
      </c>
      <c r="D82" s="661">
        <v>900</v>
      </c>
      <c r="E82" s="661">
        <v>890</v>
      </c>
      <c r="F82" s="661">
        <v>870</v>
      </c>
      <c r="G82" s="651">
        <v>40</v>
      </c>
      <c r="H82" s="651">
        <v>30</v>
      </c>
    </row>
    <row r="83" spans="1:8" s="648" customFormat="1" ht="12.75" customHeight="1" x14ac:dyDescent="0.2">
      <c r="A83" s="754" t="s">
        <v>60</v>
      </c>
      <c r="B83" s="754"/>
      <c r="C83" s="661">
        <v>80</v>
      </c>
      <c r="D83" s="661">
        <v>80</v>
      </c>
      <c r="E83" s="661">
        <v>80</v>
      </c>
      <c r="F83" s="661">
        <v>80</v>
      </c>
      <c r="G83" s="651">
        <v>0</v>
      </c>
      <c r="H83" s="651" t="s">
        <v>8</v>
      </c>
    </row>
    <row r="84" spans="1:8" s="648" customFormat="1" ht="12.75" customHeight="1" x14ac:dyDescent="0.2">
      <c r="A84" s="754"/>
      <c r="B84" s="754"/>
      <c r="C84" s="661"/>
      <c r="D84" s="661"/>
      <c r="E84" s="661"/>
      <c r="F84" s="661"/>
      <c r="G84" s="651"/>
      <c r="H84" s="651"/>
    </row>
    <row r="85" spans="1:8" s="648" customFormat="1" ht="12.75" customHeight="1" x14ac:dyDescent="0.2">
      <c r="A85" s="753" t="s">
        <v>61</v>
      </c>
      <c r="B85" s="753"/>
      <c r="C85" s="661"/>
      <c r="D85" s="661"/>
      <c r="E85" s="661"/>
      <c r="F85" s="661"/>
      <c r="G85" s="651"/>
      <c r="H85" s="651"/>
    </row>
    <row r="86" spans="1:8" s="648" customFormat="1" ht="12.75" customHeight="1" x14ac:dyDescent="0.2">
      <c r="A86" s="754" t="s">
        <v>816</v>
      </c>
      <c r="B86" s="754"/>
      <c r="C86" s="661">
        <v>1930</v>
      </c>
      <c r="D86" s="661">
        <v>1850</v>
      </c>
      <c r="E86" s="661">
        <v>1940</v>
      </c>
      <c r="F86" s="661">
        <v>1870</v>
      </c>
      <c r="G86" s="651">
        <v>-10</v>
      </c>
      <c r="H86" s="651">
        <v>-20</v>
      </c>
    </row>
    <row r="87" spans="1:8" s="648" customFormat="1" ht="12.75" customHeight="1" x14ac:dyDescent="0.2">
      <c r="A87" s="754" t="s">
        <v>362</v>
      </c>
      <c r="B87" s="754"/>
      <c r="C87" s="661">
        <v>1240</v>
      </c>
      <c r="D87" s="661">
        <v>1180</v>
      </c>
      <c r="E87" s="661">
        <v>1230</v>
      </c>
      <c r="F87" s="661">
        <v>1180</v>
      </c>
      <c r="G87" s="651">
        <v>10</v>
      </c>
      <c r="H87" s="651" t="s">
        <v>8</v>
      </c>
    </row>
    <row r="88" spans="1:8" s="648" customFormat="1" ht="12.75" customHeight="1" x14ac:dyDescent="0.2">
      <c r="A88" s="677" t="s">
        <v>940</v>
      </c>
      <c r="B88" s="677"/>
      <c r="C88" s="661">
        <v>5170</v>
      </c>
      <c r="D88" s="661">
        <v>4820</v>
      </c>
      <c r="E88" s="661">
        <v>5120</v>
      </c>
      <c r="F88" s="661">
        <v>4800</v>
      </c>
      <c r="G88" s="651">
        <v>50</v>
      </c>
      <c r="H88" s="651">
        <v>20</v>
      </c>
    </row>
    <row r="89" spans="1:8" s="648" customFormat="1" ht="12.75" customHeight="1" x14ac:dyDescent="0.2">
      <c r="A89" s="754"/>
      <c r="B89" s="754"/>
      <c r="C89" s="661"/>
      <c r="D89" s="661"/>
      <c r="E89" s="661"/>
      <c r="F89" s="661"/>
      <c r="G89" s="651"/>
      <c r="H89" s="651"/>
    </row>
    <row r="90" spans="1:8" s="648" customFormat="1" ht="12.75" customHeight="1" x14ac:dyDescent="0.2">
      <c r="A90" s="753" t="s">
        <v>23</v>
      </c>
      <c r="B90" s="753"/>
      <c r="C90" s="661"/>
      <c r="D90" s="661"/>
      <c r="E90" s="661"/>
      <c r="F90" s="661"/>
      <c r="G90" s="651"/>
      <c r="H90" s="651"/>
    </row>
    <row r="91" spans="1:8" s="648" customFormat="1" ht="12.75" customHeight="1" x14ac:dyDescent="0.2">
      <c r="A91" s="754" t="s">
        <v>817</v>
      </c>
      <c r="B91" s="754"/>
      <c r="C91" s="661">
        <v>71200</v>
      </c>
      <c r="D91" s="661">
        <v>63020</v>
      </c>
      <c r="E91" s="661">
        <v>72100</v>
      </c>
      <c r="F91" s="661">
        <v>63850</v>
      </c>
      <c r="G91" s="651">
        <v>-890</v>
      </c>
      <c r="H91" s="651">
        <v>-830</v>
      </c>
    </row>
    <row r="92" spans="1:8" s="648" customFormat="1" ht="12.75" customHeight="1" x14ac:dyDescent="0.2">
      <c r="A92" s="754" t="s">
        <v>24</v>
      </c>
      <c r="B92" s="754"/>
      <c r="C92" s="661">
        <v>3840</v>
      </c>
      <c r="D92" s="661">
        <v>3550</v>
      </c>
      <c r="E92" s="661">
        <v>3810</v>
      </c>
      <c r="F92" s="661">
        <v>3530</v>
      </c>
      <c r="G92" s="651">
        <v>30</v>
      </c>
      <c r="H92" s="651">
        <v>20</v>
      </c>
    </row>
    <row r="93" spans="1:8" s="648" customFormat="1" ht="12.75" customHeight="1" x14ac:dyDescent="0.2">
      <c r="A93" s="754"/>
      <c r="B93" s="754"/>
      <c r="C93" s="661"/>
      <c r="D93" s="661"/>
      <c r="E93" s="661"/>
      <c r="F93" s="661"/>
      <c r="G93" s="651"/>
      <c r="H93" s="651"/>
    </row>
    <row r="94" spans="1:8" s="648" customFormat="1" ht="12.75" customHeight="1" x14ac:dyDescent="0.2">
      <c r="A94" s="753" t="s">
        <v>22</v>
      </c>
      <c r="B94" s="753"/>
      <c r="C94" s="661"/>
      <c r="D94" s="661"/>
      <c r="E94" s="661"/>
      <c r="F94" s="661"/>
      <c r="G94" s="651"/>
      <c r="H94" s="651"/>
    </row>
    <row r="95" spans="1:8" s="648" customFormat="1" ht="12.75" customHeight="1" x14ac:dyDescent="0.2">
      <c r="A95" s="754" t="s">
        <v>818</v>
      </c>
      <c r="B95" s="754"/>
      <c r="C95" s="661">
        <v>1140</v>
      </c>
      <c r="D95" s="661">
        <v>1110</v>
      </c>
      <c r="E95" s="661">
        <v>1140</v>
      </c>
      <c r="F95" s="661">
        <v>1100</v>
      </c>
      <c r="G95" s="651">
        <v>10</v>
      </c>
      <c r="H95" s="651" t="s">
        <v>8</v>
      </c>
    </row>
    <row r="96" spans="1:8" s="648" customFormat="1" ht="12.75" customHeight="1" x14ac:dyDescent="0.2">
      <c r="A96" s="677" t="s">
        <v>581</v>
      </c>
      <c r="B96" s="677"/>
      <c r="C96" s="661">
        <v>20</v>
      </c>
      <c r="D96" s="661">
        <v>20</v>
      </c>
      <c r="E96" s="661">
        <v>20</v>
      </c>
      <c r="F96" s="661">
        <v>20</v>
      </c>
      <c r="G96" s="651">
        <v>0</v>
      </c>
      <c r="H96" s="651" t="s">
        <v>8</v>
      </c>
    </row>
    <row r="97" spans="1:8" s="648" customFormat="1" ht="12.75" customHeight="1" x14ac:dyDescent="0.2">
      <c r="A97" s="761"/>
      <c r="B97" s="761"/>
      <c r="C97" s="661"/>
      <c r="D97" s="661"/>
      <c r="E97" s="661"/>
      <c r="F97" s="661"/>
      <c r="G97" s="651"/>
      <c r="H97" s="651"/>
    </row>
    <row r="98" spans="1:8" s="648" customFormat="1" ht="12.75" customHeight="1" x14ac:dyDescent="0.2">
      <c r="A98" s="760" t="s">
        <v>412</v>
      </c>
      <c r="B98" s="760"/>
      <c r="C98" s="661"/>
      <c r="D98" s="661"/>
      <c r="E98" s="661"/>
      <c r="F98" s="661"/>
      <c r="G98" s="651"/>
      <c r="H98" s="651"/>
    </row>
    <row r="99" spans="1:8" s="648" customFormat="1" ht="12.75" customHeight="1" x14ac:dyDescent="0.2">
      <c r="A99" s="754" t="s">
        <v>26</v>
      </c>
      <c r="B99" s="754"/>
      <c r="C99" s="661">
        <v>110</v>
      </c>
      <c r="D99" s="661">
        <v>100</v>
      </c>
      <c r="E99" s="661">
        <v>110</v>
      </c>
      <c r="F99" s="661">
        <v>100</v>
      </c>
      <c r="G99" s="651" t="s">
        <v>8</v>
      </c>
      <c r="H99" s="651" t="s">
        <v>8</v>
      </c>
    </row>
    <row r="100" spans="1:8" s="648" customFormat="1" ht="12.75" customHeight="1" x14ac:dyDescent="0.2">
      <c r="A100" s="754" t="s">
        <v>27</v>
      </c>
      <c r="B100" s="754"/>
      <c r="C100" s="661">
        <v>150</v>
      </c>
      <c r="D100" s="661">
        <v>150</v>
      </c>
      <c r="E100" s="661">
        <v>150</v>
      </c>
      <c r="F100" s="661">
        <v>140</v>
      </c>
      <c r="G100" s="651">
        <v>10</v>
      </c>
      <c r="H100" s="651">
        <v>10</v>
      </c>
    </row>
    <row r="101" spans="1:8" s="648" customFormat="1" ht="12.75" customHeight="1" x14ac:dyDescent="0.2">
      <c r="A101" s="754" t="s">
        <v>28</v>
      </c>
      <c r="B101" s="754"/>
      <c r="C101" s="661">
        <v>180</v>
      </c>
      <c r="D101" s="661">
        <v>180</v>
      </c>
      <c r="E101" s="661">
        <v>170</v>
      </c>
      <c r="F101" s="661">
        <v>170</v>
      </c>
      <c r="G101" s="651">
        <v>10</v>
      </c>
      <c r="H101" s="651">
        <v>10</v>
      </c>
    </row>
    <row r="102" spans="1:8" s="648" customFormat="1" ht="12.75" customHeight="1" x14ac:dyDescent="0.2">
      <c r="A102" s="761"/>
      <c r="B102" s="761"/>
      <c r="C102" s="661"/>
      <c r="D102" s="661"/>
      <c r="E102" s="661"/>
      <c r="F102" s="661"/>
      <c r="G102" s="651"/>
      <c r="H102" s="651"/>
    </row>
    <row r="103" spans="1:8" s="648" customFormat="1" ht="12.75" customHeight="1" x14ac:dyDescent="0.2">
      <c r="A103" s="760" t="s">
        <v>67</v>
      </c>
      <c r="B103" s="760"/>
      <c r="C103" s="661"/>
      <c r="D103" s="661"/>
      <c r="E103" s="661"/>
      <c r="F103" s="661"/>
      <c r="G103" s="651"/>
      <c r="H103" s="651"/>
    </row>
    <row r="104" spans="1:8" s="648" customFormat="1" ht="12.75" customHeight="1" x14ac:dyDescent="0.2">
      <c r="A104" s="754" t="s">
        <v>956</v>
      </c>
      <c r="B104" s="754"/>
      <c r="C104" s="661">
        <v>23280</v>
      </c>
      <c r="D104" s="661">
        <v>22050</v>
      </c>
      <c r="E104" s="661">
        <v>22800</v>
      </c>
      <c r="F104" s="661">
        <v>21560</v>
      </c>
      <c r="G104" s="651">
        <v>480</v>
      </c>
      <c r="H104" s="651">
        <v>480</v>
      </c>
    </row>
    <row r="105" spans="1:8" s="648" customFormat="1" ht="12.75" customHeight="1" x14ac:dyDescent="0.2">
      <c r="A105" s="754" t="s">
        <v>70</v>
      </c>
      <c r="B105" s="754"/>
      <c r="C105" s="661">
        <v>3600</v>
      </c>
      <c r="D105" s="661">
        <v>3230</v>
      </c>
      <c r="E105" s="661">
        <v>3630</v>
      </c>
      <c r="F105" s="661">
        <v>3230</v>
      </c>
      <c r="G105" s="651">
        <v>-30</v>
      </c>
      <c r="H105" s="651">
        <v>-10</v>
      </c>
    </row>
    <row r="106" spans="1:8" s="648" customFormat="1" ht="12.75" customHeight="1" x14ac:dyDescent="0.2">
      <c r="A106" s="754" t="s">
        <v>414</v>
      </c>
      <c r="B106" s="754"/>
      <c r="C106" s="661">
        <v>40</v>
      </c>
      <c r="D106" s="661">
        <v>40</v>
      </c>
      <c r="E106" s="661">
        <v>50</v>
      </c>
      <c r="F106" s="661">
        <v>50</v>
      </c>
      <c r="G106" s="651">
        <v>-10</v>
      </c>
      <c r="H106" s="651">
        <v>-10</v>
      </c>
    </row>
    <row r="107" spans="1:8" s="648" customFormat="1" ht="12.75" customHeight="1" x14ac:dyDescent="0.2">
      <c r="A107" s="761"/>
      <c r="B107" s="761"/>
      <c r="C107" s="661"/>
      <c r="D107" s="661"/>
      <c r="E107" s="661"/>
      <c r="F107" s="661"/>
      <c r="G107" s="651"/>
      <c r="H107" s="651"/>
    </row>
    <row r="108" spans="1:8" s="648" customFormat="1" ht="12.75" customHeight="1" x14ac:dyDescent="0.2">
      <c r="A108" s="760" t="s">
        <v>80</v>
      </c>
      <c r="B108" s="760"/>
      <c r="C108" s="661"/>
      <c r="D108" s="661"/>
      <c r="E108" s="661"/>
      <c r="F108" s="661"/>
      <c r="G108" s="651"/>
      <c r="H108" s="651"/>
    </row>
    <row r="109" spans="1:8" s="648" customFormat="1" ht="12.75" customHeight="1" x14ac:dyDescent="0.2">
      <c r="A109" s="754" t="s">
        <v>81</v>
      </c>
      <c r="B109" s="754"/>
      <c r="C109" s="661">
        <v>1870</v>
      </c>
      <c r="D109" s="661">
        <v>1830</v>
      </c>
      <c r="E109" s="661">
        <v>1860</v>
      </c>
      <c r="F109" s="661">
        <v>1810</v>
      </c>
      <c r="G109" s="651">
        <v>20</v>
      </c>
      <c r="H109" s="651">
        <v>20</v>
      </c>
    </row>
    <row r="110" spans="1:8" s="648" customFormat="1" ht="12.75" customHeight="1" x14ac:dyDescent="0.2">
      <c r="A110" s="761"/>
      <c r="B110" s="761"/>
      <c r="C110" s="661"/>
      <c r="D110" s="661"/>
      <c r="E110" s="661"/>
      <c r="F110" s="661"/>
      <c r="G110" s="651"/>
      <c r="H110" s="651"/>
    </row>
    <row r="111" spans="1:8" s="648" customFormat="1" ht="12.75" customHeight="1" x14ac:dyDescent="0.2">
      <c r="A111" s="760" t="s">
        <v>71</v>
      </c>
      <c r="B111" s="760"/>
      <c r="C111" s="661"/>
      <c r="D111" s="661"/>
      <c r="E111" s="661"/>
      <c r="F111" s="661"/>
      <c r="G111" s="651"/>
      <c r="H111" s="651"/>
    </row>
    <row r="112" spans="1:8" s="648" customFormat="1" ht="12.75" customHeight="1" x14ac:dyDescent="0.2">
      <c r="A112" s="754" t="s">
        <v>888</v>
      </c>
      <c r="B112" s="754"/>
      <c r="C112" s="661">
        <v>4320</v>
      </c>
      <c r="D112" s="661">
        <v>4160</v>
      </c>
      <c r="E112" s="661">
        <v>4510</v>
      </c>
      <c r="F112" s="661">
        <v>4340</v>
      </c>
      <c r="G112" s="651">
        <v>-190</v>
      </c>
      <c r="H112" s="651">
        <v>-180</v>
      </c>
    </row>
    <row r="113" spans="1:8" s="648" customFormat="1" ht="12.75" customHeight="1" x14ac:dyDescent="0.2">
      <c r="A113" s="754" t="s">
        <v>580</v>
      </c>
      <c r="B113" s="754"/>
      <c r="C113" s="661">
        <v>19020</v>
      </c>
      <c r="D113" s="661">
        <v>16980</v>
      </c>
      <c r="E113" s="661">
        <v>19220</v>
      </c>
      <c r="F113" s="661">
        <v>17150</v>
      </c>
      <c r="G113" s="651">
        <v>-190</v>
      </c>
      <c r="H113" s="651">
        <v>-170</v>
      </c>
    </row>
    <row r="114" spans="1:8" s="648" customFormat="1" ht="12.75" customHeight="1" x14ac:dyDescent="0.2">
      <c r="A114" s="754" t="s">
        <v>74</v>
      </c>
      <c r="B114" s="754"/>
      <c r="C114" s="661">
        <v>620</v>
      </c>
      <c r="D114" s="661">
        <v>590</v>
      </c>
      <c r="E114" s="661">
        <v>620</v>
      </c>
      <c r="F114" s="661">
        <v>590</v>
      </c>
      <c r="G114" s="651" t="s">
        <v>8</v>
      </c>
      <c r="H114" s="651" t="s">
        <v>8</v>
      </c>
    </row>
    <row r="115" spans="1:8" s="648" customFormat="1" ht="12.75" customHeight="1" x14ac:dyDescent="0.2">
      <c r="A115" s="754" t="s">
        <v>78</v>
      </c>
      <c r="B115" s="754"/>
      <c r="C115" s="661">
        <v>40350</v>
      </c>
      <c r="D115" s="661">
        <v>38580</v>
      </c>
      <c r="E115" s="661">
        <v>41350</v>
      </c>
      <c r="F115" s="661">
        <v>39510</v>
      </c>
      <c r="G115" s="651">
        <v>-1000</v>
      </c>
      <c r="H115" s="651">
        <v>-930</v>
      </c>
    </row>
    <row r="116" spans="1:8" s="648" customFormat="1" ht="12.75" customHeight="1" x14ac:dyDescent="0.2">
      <c r="A116" s="754" t="s">
        <v>389</v>
      </c>
      <c r="B116" s="754"/>
      <c r="C116" s="661">
        <v>570</v>
      </c>
      <c r="D116" s="661">
        <v>540</v>
      </c>
      <c r="E116" s="661">
        <v>530</v>
      </c>
      <c r="F116" s="661">
        <v>510</v>
      </c>
      <c r="G116" s="651">
        <v>30</v>
      </c>
      <c r="H116" s="651">
        <v>30</v>
      </c>
    </row>
    <row r="117" spans="1:8" s="648" customFormat="1" ht="12.75" customHeight="1" x14ac:dyDescent="0.2">
      <c r="A117" s="754" t="s">
        <v>941</v>
      </c>
      <c r="B117" s="754"/>
      <c r="C117" s="661">
        <v>1520</v>
      </c>
      <c r="D117" s="661">
        <v>1450</v>
      </c>
      <c r="E117" s="661">
        <v>1560</v>
      </c>
      <c r="F117" s="661">
        <v>1480</v>
      </c>
      <c r="G117" s="651">
        <v>-30</v>
      </c>
      <c r="H117" s="651">
        <v>-40</v>
      </c>
    </row>
    <row r="118" spans="1:8" s="648" customFormat="1" ht="12.75" customHeight="1" x14ac:dyDescent="0.2">
      <c r="A118" s="761"/>
      <c r="B118" s="761"/>
      <c r="C118" s="661"/>
      <c r="D118" s="661"/>
      <c r="E118" s="661"/>
      <c r="F118" s="661"/>
      <c r="G118" s="651"/>
      <c r="H118" s="651"/>
    </row>
    <row r="119" spans="1:8" s="648" customFormat="1" ht="12.75" customHeight="1" x14ac:dyDescent="0.2">
      <c r="A119" s="760" t="s">
        <v>82</v>
      </c>
      <c r="B119" s="760"/>
      <c r="C119" s="661"/>
      <c r="D119" s="661"/>
      <c r="E119" s="661"/>
      <c r="F119" s="661"/>
      <c r="G119" s="651"/>
      <c r="H119" s="651"/>
    </row>
    <row r="120" spans="1:8" s="648" customFormat="1" ht="12.75" customHeight="1" x14ac:dyDescent="0.2">
      <c r="A120" s="754" t="s">
        <v>82</v>
      </c>
      <c r="B120" s="754"/>
      <c r="C120" s="661">
        <v>100</v>
      </c>
      <c r="D120" s="661">
        <v>100</v>
      </c>
      <c r="E120" s="661">
        <v>100</v>
      </c>
      <c r="F120" s="661">
        <v>90</v>
      </c>
      <c r="G120" s="651" t="s">
        <v>8</v>
      </c>
      <c r="H120" s="651" t="s">
        <v>8</v>
      </c>
    </row>
    <row r="121" spans="1:8" s="648" customFormat="1" ht="12.75" customHeight="1" x14ac:dyDescent="0.2">
      <c r="A121" s="761"/>
      <c r="B121" s="761"/>
      <c r="C121" s="661"/>
      <c r="D121" s="661"/>
      <c r="E121" s="661"/>
      <c r="F121" s="661"/>
      <c r="G121" s="651"/>
      <c r="H121" s="651"/>
    </row>
    <row r="122" spans="1:8" s="648" customFormat="1" ht="12.75" customHeight="1" x14ac:dyDescent="0.2">
      <c r="A122" s="760" t="s">
        <v>723</v>
      </c>
      <c r="B122" s="760"/>
      <c r="C122" s="661"/>
      <c r="D122" s="661"/>
      <c r="E122" s="661"/>
      <c r="F122" s="661"/>
      <c r="G122" s="651"/>
      <c r="H122" s="651"/>
    </row>
    <row r="123" spans="1:8" s="648" customFormat="1" ht="12.75" customHeight="1" x14ac:dyDescent="0.2">
      <c r="A123" s="754" t="s">
        <v>723</v>
      </c>
      <c r="B123" s="754"/>
      <c r="C123" s="661">
        <v>1260</v>
      </c>
      <c r="D123" s="661">
        <v>1210</v>
      </c>
      <c r="E123" s="661">
        <v>1250</v>
      </c>
      <c r="F123" s="661">
        <v>1210</v>
      </c>
      <c r="G123" s="651">
        <v>10</v>
      </c>
      <c r="H123" s="651">
        <v>10</v>
      </c>
    </row>
    <row r="124" spans="1:8" s="648" customFormat="1" ht="12.75" customHeight="1" x14ac:dyDescent="0.2">
      <c r="A124" s="761"/>
      <c r="B124" s="761"/>
      <c r="C124" s="661"/>
      <c r="D124" s="661"/>
      <c r="E124" s="661"/>
      <c r="F124" s="661"/>
      <c r="G124" s="651"/>
      <c r="H124" s="651"/>
    </row>
    <row r="125" spans="1:8" s="648" customFormat="1" ht="12.75" customHeight="1" x14ac:dyDescent="0.2">
      <c r="A125" s="760" t="s">
        <v>296</v>
      </c>
      <c r="B125" s="760"/>
      <c r="C125" s="661"/>
      <c r="D125" s="661"/>
      <c r="E125" s="661"/>
      <c r="F125" s="661"/>
      <c r="G125" s="651"/>
      <c r="H125" s="651"/>
    </row>
    <row r="126" spans="1:8" s="648" customFormat="1" ht="12.75" customHeight="1" x14ac:dyDescent="0.2">
      <c r="A126" s="754" t="s">
        <v>296</v>
      </c>
      <c r="B126" s="754"/>
      <c r="C126" s="661">
        <v>200</v>
      </c>
      <c r="D126" s="661">
        <v>190</v>
      </c>
      <c r="E126" s="661">
        <v>180</v>
      </c>
      <c r="F126" s="661">
        <v>180</v>
      </c>
      <c r="G126" s="651">
        <v>20</v>
      </c>
      <c r="H126" s="651">
        <v>10</v>
      </c>
    </row>
    <row r="127" spans="1:8" s="648" customFormat="1" ht="12.75" customHeight="1" x14ac:dyDescent="0.2">
      <c r="A127" s="761"/>
      <c r="B127" s="761"/>
      <c r="C127" s="661"/>
      <c r="D127" s="661"/>
      <c r="E127" s="661"/>
      <c r="F127" s="661"/>
      <c r="G127" s="651"/>
      <c r="H127" s="651"/>
    </row>
    <row r="128" spans="1:8" s="648" customFormat="1" ht="12.75" customHeight="1" x14ac:dyDescent="0.2">
      <c r="A128" s="760" t="s">
        <v>643</v>
      </c>
      <c r="B128" s="760"/>
      <c r="C128" s="661"/>
      <c r="D128" s="661"/>
      <c r="E128" s="661"/>
      <c r="F128" s="661"/>
      <c r="G128" s="651"/>
      <c r="H128" s="651"/>
    </row>
    <row r="129" spans="1:8" s="648" customFormat="1" ht="12.75" customHeight="1" x14ac:dyDescent="0.2">
      <c r="A129" s="754" t="s">
        <v>706</v>
      </c>
      <c r="B129" s="754"/>
      <c r="C129" s="661">
        <v>90</v>
      </c>
      <c r="D129" s="661">
        <v>90</v>
      </c>
      <c r="E129" s="661">
        <v>90</v>
      </c>
      <c r="F129" s="661">
        <v>90</v>
      </c>
      <c r="G129" s="651" t="s">
        <v>8</v>
      </c>
      <c r="H129" s="651" t="s">
        <v>8</v>
      </c>
    </row>
    <row r="130" spans="1:8" s="648" customFormat="1" ht="12.75" customHeight="1" x14ac:dyDescent="0.2">
      <c r="A130" s="761"/>
      <c r="B130" s="761"/>
      <c r="C130" s="661"/>
      <c r="D130" s="661"/>
      <c r="E130" s="661"/>
      <c r="F130" s="661"/>
      <c r="G130" s="651"/>
      <c r="H130" s="651"/>
    </row>
    <row r="131" spans="1:8" s="648" customFormat="1" ht="12.75" customHeight="1" x14ac:dyDescent="0.2">
      <c r="A131" s="760" t="s">
        <v>83</v>
      </c>
      <c r="B131" s="760"/>
      <c r="C131" s="661"/>
      <c r="D131" s="661"/>
      <c r="E131" s="661"/>
      <c r="F131" s="661"/>
      <c r="G131" s="651"/>
      <c r="H131" s="651"/>
    </row>
    <row r="132" spans="1:8" s="648" customFormat="1" ht="12.75" customHeight="1" x14ac:dyDescent="0.2">
      <c r="A132" s="754" t="s">
        <v>83</v>
      </c>
      <c r="B132" s="754"/>
      <c r="C132" s="661">
        <v>5480</v>
      </c>
      <c r="D132" s="661">
        <v>5390</v>
      </c>
      <c r="E132" s="661">
        <v>5480</v>
      </c>
      <c r="F132" s="661">
        <v>5240</v>
      </c>
      <c r="G132" s="651">
        <v>10</v>
      </c>
      <c r="H132" s="651">
        <v>140</v>
      </c>
    </row>
    <row r="133" spans="1:8" s="648" customFormat="1" ht="12.75" customHeight="1" x14ac:dyDescent="0.2">
      <c r="A133" s="761"/>
      <c r="B133" s="761"/>
      <c r="C133" s="661"/>
      <c r="D133" s="661"/>
      <c r="E133" s="661"/>
      <c r="F133" s="661"/>
      <c r="G133" s="651"/>
      <c r="H133" s="651"/>
    </row>
    <row r="134" spans="1:8" s="648" customFormat="1" ht="12.75" customHeight="1" x14ac:dyDescent="0.2">
      <c r="A134" s="760" t="s">
        <v>84</v>
      </c>
      <c r="B134" s="760"/>
      <c r="C134" s="661"/>
      <c r="D134" s="661"/>
      <c r="E134" s="661"/>
      <c r="F134" s="661"/>
      <c r="G134" s="651"/>
      <c r="H134" s="651"/>
    </row>
    <row r="135" spans="1:8" s="648" customFormat="1" ht="12.75" customHeight="1" x14ac:dyDescent="0.2">
      <c r="A135" s="754" t="s">
        <v>822</v>
      </c>
      <c r="B135" s="754"/>
      <c r="C135" s="661">
        <v>1810</v>
      </c>
      <c r="D135" s="661">
        <v>1760</v>
      </c>
      <c r="E135" s="661">
        <v>1830</v>
      </c>
      <c r="F135" s="661">
        <v>1770</v>
      </c>
      <c r="G135" s="651">
        <v>-10</v>
      </c>
      <c r="H135" s="651">
        <v>-10</v>
      </c>
    </row>
    <row r="136" spans="1:8" s="648" customFormat="1" ht="12.75" customHeight="1" x14ac:dyDescent="0.2">
      <c r="A136" s="754" t="s">
        <v>85</v>
      </c>
      <c r="B136" s="754"/>
      <c r="C136" s="661">
        <v>6210</v>
      </c>
      <c r="D136" s="661">
        <v>5620</v>
      </c>
      <c r="E136" s="661">
        <v>6230</v>
      </c>
      <c r="F136" s="661">
        <v>5650</v>
      </c>
      <c r="G136" s="651">
        <v>-10</v>
      </c>
      <c r="H136" s="651">
        <v>-30</v>
      </c>
    </row>
    <row r="137" spans="1:8" s="648" customFormat="1" ht="12.75" customHeight="1" x14ac:dyDescent="0.2">
      <c r="A137" s="754" t="s">
        <v>86</v>
      </c>
      <c r="B137" s="754"/>
      <c r="C137" s="661">
        <v>2310</v>
      </c>
      <c r="D137" s="661">
        <v>2150</v>
      </c>
      <c r="E137" s="661">
        <v>2380</v>
      </c>
      <c r="F137" s="661">
        <v>2210</v>
      </c>
      <c r="G137" s="651">
        <v>-70</v>
      </c>
      <c r="H137" s="651">
        <v>-70</v>
      </c>
    </row>
    <row r="138" spans="1:8" s="648" customFormat="1" ht="12.75" customHeight="1" x14ac:dyDescent="0.2">
      <c r="A138" s="754" t="s">
        <v>88</v>
      </c>
      <c r="B138" s="754"/>
      <c r="C138" s="661">
        <v>3420</v>
      </c>
      <c r="D138" s="661">
        <v>3300</v>
      </c>
      <c r="E138" s="661">
        <v>3350</v>
      </c>
      <c r="F138" s="661">
        <v>3230</v>
      </c>
      <c r="G138" s="651">
        <v>70</v>
      </c>
      <c r="H138" s="651">
        <v>70</v>
      </c>
    </row>
    <row r="139" spans="1:8" s="648" customFormat="1" ht="12.75" customHeight="1" x14ac:dyDescent="0.2">
      <c r="A139" s="754" t="s">
        <v>89</v>
      </c>
      <c r="B139" s="754"/>
      <c r="C139" s="661">
        <v>1060</v>
      </c>
      <c r="D139" s="661">
        <v>1010</v>
      </c>
      <c r="E139" s="661">
        <v>1050</v>
      </c>
      <c r="F139" s="661">
        <v>1000</v>
      </c>
      <c r="G139" s="651">
        <v>10</v>
      </c>
      <c r="H139" s="651" t="s">
        <v>8</v>
      </c>
    </row>
    <row r="140" spans="1:8" s="684" customFormat="1" ht="12.75" customHeight="1" x14ac:dyDescent="0.2">
      <c r="A140" s="754" t="s">
        <v>90</v>
      </c>
      <c r="B140" s="754"/>
      <c r="C140" s="661">
        <v>280</v>
      </c>
      <c r="D140" s="661">
        <v>270</v>
      </c>
      <c r="E140" s="661">
        <v>290</v>
      </c>
      <c r="F140" s="661">
        <v>270</v>
      </c>
      <c r="G140" s="651">
        <v>-10</v>
      </c>
      <c r="H140" s="651">
        <v>-10</v>
      </c>
    </row>
    <row r="141" spans="1:8" s="684" customFormat="1" ht="12.75" customHeight="1" x14ac:dyDescent="0.2">
      <c r="A141" s="754" t="s">
        <v>91</v>
      </c>
      <c r="B141" s="754"/>
      <c r="C141" s="661">
        <v>160</v>
      </c>
      <c r="D141" s="661">
        <v>150</v>
      </c>
      <c r="E141" s="661">
        <v>160</v>
      </c>
      <c r="F141" s="661">
        <v>150</v>
      </c>
      <c r="G141" s="651" t="s">
        <v>8</v>
      </c>
      <c r="H141" s="651" t="s">
        <v>8</v>
      </c>
    </row>
    <row r="142" spans="1:8" s="684" customFormat="1" ht="12.75" customHeight="1" x14ac:dyDescent="0.2">
      <c r="A142" s="754" t="s">
        <v>92</v>
      </c>
      <c r="B142" s="754"/>
      <c r="C142" s="661">
        <v>2290</v>
      </c>
      <c r="D142" s="661">
        <v>2200</v>
      </c>
      <c r="E142" s="661">
        <v>2280</v>
      </c>
      <c r="F142" s="661">
        <v>2190</v>
      </c>
      <c r="G142" s="651">
        <v>10</v>
      </c>
      <c r="H142" s="651">
        <v>10</v>
      </c>
    </row>
    <row r="143" spans="1:8" s="684" customFormat="1" ht="12.75" customHeight="1" x14ac:dyDescent="0.2">
      <c r="A143" s="761"/>
      <c r="B143" s="761"/>
      <c r="C143" s="661"/>
      <c r="D143" s="661"/>
      <c r="E143" s="661"/>
      <c r="F143" s="661"/>
      <c r="G143" s="651"/>
      <c r="H143" s="651"/>
    </row>
    <row r="144" spans="1:8" s="684" customFormat="1" ht="12.75" customHeight="1" x14ac:dyDescent="0.2">
      <c r="A144" s="760" t="s">
        <v>146</v>
      </c>
      <c r="B144" s="760"/>
      <c r="C144" s="661"/>
      <c r="D144" s="661"/>
      <c r="E144" s="661"/>
      <c r="F144" s="661"/>
      <c r="G144" s="651"/>
      <c r="H144" s="651"/>
    </row>
    <row r="145" spans="1:10" s="684" customFormat="1" ht="12.75" customHeight="1" x14ac:dyDescent="0.2">
      <c r="A145" s="754" t="s">
        <v>146</v>
      </c>
      <c r="B145" s="754"/>
      <c r="C145" s="661">
        <v>3590</v>
      </c>
      <c r="D145" s="661">
        <v>2930</v>
      </c>
      <c r="E145" s="661">
        <v>3550</v>
      </c>
      <c r="F145" s="661">
        <v>2900</v>
      </c>
      <c r="G145" s="651">
        <v>40</v>
      </c>
      <c r="H145" s="651">
        <v>30</v>
      </c>
    </row>
    <row r="146" spans="1:10" s="684" customFormat="1" ht="12.75" customHeight="1" x14ac:dyDescent="0.2">
      <c r="A146" s="761"/>
      <c r="B146" s="761"/>
      <c r="C146" s="661"/>
      <c r="D146" s="661"/>
      <c r="E146" s="661"/>
      <c r="F146" s="661"/>
      <c r="G146" s="651"/>
      <c r="H146" s="651"/>
    </row>
    <row r="147" spans="1:10" s="684" customFormat="1" ht="12.75" customHeight="1" x14ac:dyDescent="0.2">
      <c r="A147" s="762" t="s">
        <v>79</v>
      </c>
      <c r="B147" s="762"/>
      <c r="C147" s="661"/>
      <c r="D147" s="661"/>
      <c r="E147" s="661"/>
      <c r="F147" s="661"/>
      <c r="G147" s="651"/>
      <c r="H147" s="651"/>
    </row>
    <row r="148" spans="1:10" s="684" customFormat="1" ht="12.75" customHeight="1" x14ac:dyDescent="0.2">
      <c r="A148" s="754" t="s">
        <v>79</v>
      </c>
      <c r="B148" s="754"/>
      <c r="C148" s="661">
        <v>50</v>
      </c>
      <c r="D148" s="661">
        <v>50</v>
      </c>
      <c r="E148" s="661">
        <v>50</v>
      </c>
      <c r="F148" s="661">
        <v>50</v>
      </c>
      <c r="G148" s="651" t="s">
        <v>8</v>
      </c>
      <c r="H148" s="651" t="s">
        <v>8</v>
      </c>
    </row>
    <row r="149" spans="1:10" s="684" customFormat="1" ht="12.75" customHeight="1" x14ac:dyDescent="0.2">
      <c r="A149" s="761"/>
      <c r="B149" s="761"/>
      <c r="C149" s="661"/>
      <c r="D149" s="661"/>
      <c r="E149" s="661"/>
      <c r="F149" s="661"/>
      <c r="G149" s="651"/>
      <c r="H149" s="651"/>
    </row>
    <row r="150" spans="1:10" s="684" customFormat="1" ht="12.75" customHeight="1" x14ac:dyDescent="0.2">
      <c r="A150" s="760" t="s">
        <v>77</v>
      </c>
      <c r="B150" s="760"/>
      <c r="C150" s="661"/>
      <c r="D150" s="661"/>
      <c r="E150" s="661"/>
      <c r="F150" s="661"/>
      <c r="G150" s="651"/>
      <c r="H150" s="651"/>
    </row>
    <row r="151" spans="1:10" s="684" customFormat="1" ht="12.75" customHeight="1" x14ac:dyDescent="0.2">
      <c r="A151" s="754" t="s">
        <v>645</v>
      </c>
      <c r="B151" s="754"/>
      <c r="C151" s="661">
        <v>50</v>
      </c>
      <c r="D151" s="661">
        <v>50</v>
      </c>
      <c r="E151" s="661">
        <v>50</v>
      </c>
      <c r="F151" s="661">
        <v>50</v>
      </c>
      <c r="G151" s="651" t="s">
        <v>8</v>
      </c>
      <c r="H151" s="651" t="s">
        <v>8</v>
      </c>
    </row>
    <row r="152" spans="1:10" s="684" customFormat="1" ht="12.75" customHeight="1" x14ac:dyDescent="0.2">
      <c r="A152" s="761"/>
      <c r="B152" s="761"/>
      <c r="C152" s="661"/>
      <c r="D152" s="661"/>
      <c r="E152" s="661"/>
      <c r="F152" s="661"/>
      <c r="G152" s="651"/>
      <c r="H152" s="651"/>
    </row>
    <row r="153" spans="1:10" s="684" customFormat="1" ht="12.75" customHeight="1" x14ac:dyDescent="0.2">
      <c r="A153" s="760" t="s">
        <v>148</v>
      </c>
      <c r="B153" s="760"/>
      <c r="C153" s="661"/>
      <c r="D153" s="661"/>
      <c r="E153" s="661"/>
      <c r="F153" s="661"/>
      <c r="G153" s="651"/>
      <c r="H153" s="651"/>
    </row>
    <row r="154" spans="1:10" s="684" customFormat="1" ht="12.75" customHeight="1" x14ac:dyDescent="0.2">
      <c r="A154" s="754" t="s">
        <v>719</v>
      </c>
      <c r="B154" s="754"/>
      <c r="C154" s="661">
        <v>101480</v>
      </c>
      <c r="D154" s="661">
        <v>89120</v>
      </c>
      <c r="E154" s="661">
        <v>102990</v>
      </c>
      <c r="F154" s="661">
        <v>90640</v>
      </c>
      <c r="G154" s="651">
        <v>-1510</v>
      </c>
      <c r="H154" s="651">
        <v>-1520</v>
      </c>
    </row>
    <row r="155" spans="1:10" s="684" customFormat="1" ht="12.75" customHeight="1" x14ac:dyDescent="0.2">
      <c r="A155" s="754" t="s">
        <v>95</v>
      </c>
      <c r="B155" s="754"/>
      <c r="C155" s="661">
        <v>3330</v>
      </c>
      <c r="D155" s="661">
        <v>3110</v>
      </c>
      <c r="E155" s="661">
        <v>3360</v>
      </c>
      <c r="F155" s="661">
        <v>3140</v>
      </c>
      <c r="G155" s="651">
        <v>-30</v>
      </c>
      <c r="H155" s="651">
        <v>-30</v>
      </c>
    </row>
    <row r="156" spans="1:10" s="684" customFormat="1" ht="12.75" customHeight="1" x14ac:dyDescent="0.2">
      <c r="A156" s="761"/>
      <c r="B156" s="761"/>
      <c r="C156" s="661"/>
      <c r="D156" s="661"/>
      <c r="E156" s="661"/>
      <c r="F156" s="661"/>
      <c r="G156" s="651"/>
      <c r="H156" s="651"/>
    </row>
    <row r="157" spans="1:10" s="684" customFormat="1" ht="12.75" customHeight="1" x14ac:dyDescent="0.2">
      <c r="A157" s="760" t="s">
        <v>153</v>
      </c>
      <c r="B157" s="760"/>
      <c r="C157" s="661"/>
      <c r="D157" s="661"/>
      <c r="E157" s="661"/>
      <c r="F157" s="661"/>
      <c r="G157" s="651"/>
      <c r="H157" s="651"/>
    </row>
    <row r="158" spans="1:10" s="684" customFormat="1" ht="12.75" customHeight="1" x14ac:dyDescent="0.2">
      <c r="A158" s="754" t="s">
        <v>825</v>
      </c>
      <c r="B158" s="754"/>
      <c r="C158" s="661">
        <v>5140</v>
      </c>
      <c r="D158" s="661">
        <v>4930</v>
      </c>
      <c r="E158" s="661">
        <v>5070</v>
      </c>
      <c r="F158" s="661">
        <v>4860</v>
      </c>
      <c r="G158" s="651">
        <v>70</v>
      </c>
      <c r="H158" s="651">
        <v>70</v>
      </c>
      <c r="J158" s="685"/>
    </row>
    <row r="159" spans="1:10" s="684" customFormat="1" ht="12.75" customHeight="1" x14ac:dyDescent="0.2">
      <c r="A159" s="754" t="s">
        <v>709</v>
      </c>
      <c r="B159" s="754"/>
      <c r="C159" s="661">
        <v>140</v>
      </c>
      <c r="D159" s="661">
        <v>130</v>
      </c>
      <c r="E159" s="661">
        <v>140</v>
      </c>
      <c r="F159" s="661">
        <v>130</v>
      </c>
      <c r="G159" s="651" t="s">
        <v>8</v>
      </c>
      <c r="H159" s="651">
        <v>0</v>
      </c>
      <c r="J159" s="685"/>
    </row>
    <row r="160" spans="1:10" s="684" customFormat="1" ht="12.75" customHeight="1" x14ac:dyDescent="0.2">
      <c r="A160" s="754" t="s">
        <v>710</v>
      </c>
      <c r="B160" s="754"/>
      <c r="C160" s="661">
        <v>1670</v>
      </c>
      <c r="D160" s="661">
        <v>1550</v>
      </c>
      <c r="E160" s="661">
        <v>1680</v>
      </c>
      <c r="F160" s="661">
        <v>1560</v>
      </c>
      <c r="G160" s="651">
        <v>-10</v>
      </c>
      <c r="H160" s="651">
        <v>-10</v>
      </c>
      <c r="J160" s="685"/>
    </row>
    <row r="161" spans="1:10" s="684" customFormat="1" ht="12.75" customHeight="1" x14ac:dyDescent="0.2">
      <c r="A161" s="754" t="s">
        <v>108</v>
      </c>
      <c r="B161" s="754"/>
      <c r="C161" s="661">
        <v>220</v>
      </c>
      <c r="D161" s="661">
        <v>210</v>
      </c>
      <c r="E161" s="661">
        <v>210</v>
      </c>
      <c r="F161" s="661">
        <v>200</v>
      </c>
      <c r="G161" s="651">
        <v>10</v>
      </c>
      <c r="H161" s="651">
        <v>10</v>
      </c>
      <c r="J161" s="685"/>
    </row>
    <row r="162" spans="1:10" s="684" customFormat="1" ht="12.75" customHeight="1" x14ac:dyDescent="0.2">
      <c r="A162" s="754" t="s">
        <v>650</v>
      </c>
      <c r="B162" s="754"/>
      <c r="C162" s="661">
        <v>260</v>
      </c>
      <c r="D162" s="661">
        <v>250</v>
      </c>
      <c r="E162" s="661">
        <v>260</v>
      </c>
      <c r="F162" s="661">
        <v>250</v>
      </c>
      <c r="G162" s="651" t="s">
        <v>8</v>
      </c>
      <c r="H162" s="651" t="s">
        <v>8</v>
      </c>
      <c r="J162" s="685"/>
    </row>
    <row r="163" spans="1:10" s="684" customFormat="1" ht="12.75" customHeight="1" x14ac:dyDescent="0.2">
      <c r="A163" s="754" t="s">
        <v>957</v>
      </c>
      <c r="B163" s="754"/>
      <c r="C163" s="661">
        <v>1190</v>
      </c>
      <c r="D163" s="661">
        <v>1100</v>
      </c>
      <c r="E163" s="661">
        <v>1230</v>
      </c>
      <c r="F163" s="661">
        <v>1140</v>
      </c>
      <c r="G163" s="651">
        <v>-40</v>
      </c>
      <c r="H163" s="651">
        <v>-40</v>
      </c>
      <c r="J163" s="685"/>
    </row>
    <row r="164" spans="1:10" s="684" customFormat="1" ht="12.75" customHeight="1" x14ac:dyDescent="0.2">
      <c r="A164" s="754" t="s">
        <v>584</v>
      </c>
      <c r="B164" s="754"/>
      <c r="C164" s="661">
        <v>400</v>
      </c>
      <c r="D164" s="661">
        <v>380</v>
      </c>
      <c r="E164" s="661">
        <v>400</v>
      </c>
      <c r="F164" s="661">
        <v>380</v>
      </c>
      <c r="G164" s="651" t="s">
        <v>8</v>
      </c>
      <c r="H164" s="651">
        <v>-10</v>
      </c>
      <c r="J164" s="685"/>
    </row>
    <row r="165" spans="1:10" s="684" customFormat="1" ht="12.75" customHeight="1" x14ac:dyDescent="0.2">
      <c r="A165" s="754" t="s">
        <v>159</v>
      </c>
      <c r="B165" s="754"/>
      <c r="C165" s="661">
        <v>50</v>
      </c>
      <c r="D165" s="661">
        <v>50</v>
      </c>
      <c r="E165" s="661">
        <v>50</v>
      </c>
      <c r="F165" s="661">
        <v>50</v>
      </c>
      <c r="G165" s="651" t="s">
        <v>8</v>
      </c>
      <c r="H165" s="651" t="s">
        <v>8</v>
      </c>
      <c r="J165" s="685"/>
    </row>
    <row r="166" spans="1:10" s="684" customFormat="1" ht="12.75" customHeight="1" x14ac:dyDescent="0.2">
      <c r="A166" s="754" t="s">
        <v>391</v>
      </c>
      <c r="B166" s="754"/>
      <c r="C166" s="661">
        <v>930</v>
      </c>
      <c r="D166" s="661">
        <v>870</v>
      </c>
      <c r="E166" s="661">
        <v>930</v>
      </c>
      <c r="F166" s="661">
        <v>870</v>
      </c>
      <c r="G166" s="651">
        <v>-10</v>
      </c>
      <c r="H166" s="651">
        <v>-10</v>
      </c>
      <c r="J166" s="685"/>
    </row>
    <row r="167" spans="1:10" s="684" customFormat="1" ht="12.75" customHeight="1" x14ac:dyDescent="0.2">
      <c r="A167" s="754" t="s">
        <v>102</v>
      </c>
      <c r="B167" s="754"/>
      <c r="C167" s="661">
        <v>1480</v>
      </c>
      <c r="D167" s="661">
        <v>1350</v>
      </c>
      <c r="E167" s="661">
        <v>1470</v>
      </c>
      <c r="F167" s="661">
        <v>1330</v>
      </c>
      <c r="G167" s="651">
        <v>20</v>
      </c>
      <c r="H167" s="651">
        <v>20</v>
      </c>
      <c r="J167" s="685"/>
    </row>
    <row r="168" spans="1:10" s="684" customFormat="1" ht="12.75" customHeight="1" x14ac:dyDescent="0.2">
      <c r="A168" s="754" t="s">
        <v>107</v>
      </c>
      <c r="B168" s="754"/>
      <c r="C168" s="661">
        <v>50</v>
      </c>
      <c r="D168" s="661">
        <v>50</v>
      </c>
      <c r="E168" s="661">
        <v>50</v>
      </c>
      <c r="F168" s="661">
        <v>50</v>
      </c>
      <c r="G168" s="651" t="s">
        <v>8</v>
      </c>
      <c r="H168" s="651">
        <v>0</v>
      </c>
      <c r="J168" s="685"/>
    </row>
    <row r="169" spans="1:10" s="684" customFormat="1" ht="12.75" customHeight="1" x14ac:dyDescent="0.2">
      <c r="A169" s="754" t="s">
        <v>158</v>
      </c>
      <c r="B169" s="754"/>
      <c r="C169" s="661">
        <v>4410</v>
      </c>
      <c r="D169" s="661">
        <v>4280</v>
      </c>
      <c r="E169" s="661">
        <v>4380</v>
      </c>
      <c r="F169" s="661">
        <v>4250</v>
      </c>
      <c r="G169" s="651">
        <v>30</v>
      </c>
      <c r="H169" s="651">
        <v>30</v>
      </c>
      <c r="J169" s="685"/>
    </row>
    <row r="170" spans="1:10" s="684" customFormat="1" ht="12.75" customHeight="1" x14ac:dyDescent="0.2">
      <c r="A170" s="754" t="s">
        <v>103</v>
      </c>
      <c r="B170" s="754"/>
      <c r="C170" s="661">
        <v>250</v>
      </c>
      <c r="D170" s="661">
        <v>240</v>
      </c>
      <c r="E170" s="661">
        <v>250</v>
      </c>
      <c r="F170" s="661">
        <v>240</v>
      </c>
      <c r="G170" s="651" t="s">
        <v>8</v>
      </c>
      <c r="H170" s="651" t="s">
        <v>8</v>
      </c>
      <c r="J170" s="685"/>
    </row>
    <row r="171" spans="1:10" s="684" customFormat="1" ht="12.75" customHeight="1" x14ac:dyDescent="0.2">
      <c r="A171" s="754" t="s">
        <v>105</v>
      </c>
      <c r="B171" s="754"/>
      <c r="C171" s="661">
        <v>190</v>
      </c>
      <c r="D171" s="661">
        <v>180</v>
      </c>
      <c r="E171" s="661">
        <v>200</v>
      </c>
      <c r="F171" s="661">
        <v>190</v>
      </c>
      <c r="G171" s="651">
        <v>-10</v>
      </c>
      <c r="H171" s="651">
        <v>-10</v>
      </c>
      <c r="J171" s="685"/>
    </row>
    <row r="172" spans="1:10" s="684" customFormat="1" ht="12.75" customHeight="1" x14ac:dyDescent="0.2">
      <c r="A172" s="754" t="s">
        <v>106</v>
      </c>
      <c r="B172" s="754"/>
      <c r="C172" s="661">
        <v>390</v>
      </c>
      <c r="D172" s="661">
        <v>380</v>
      </c>
      <c r="E172" s="661">
        <v>390</v>
      </c>
      <c r="F172" s="661">
        <v>380</v>
      </c>
      <c r="G172" s="651" t="s">
        <v>8</v>
      </c>
      <c r="H172" s="651" t="s">
        <v>8</v>
      </c>
      <c r="J172" s="685"/>
    </row>
    <row r="173" spans="1:10" s="684" customFormat="1" ht="12.75" customHeight="1" x14ac:dyDescent="0.2">
      <c r="A173" s="761"/>
      <c r="B173" s="761"/>
      <c r="C173" s="661"/>
      <c r="D173" s="661"/>
      <c r="E173" s="661"/>
      <c r="F173" s="661"/>
      <c r="G173" s="651"/>
      <c r="H173" s="651"/>
    </row>
    <row r="174" spans="1:10" s="684" customFormat="1" ht="12.75" customHeight="1" x14ac:dyDescent="0.2">
      <c r="A174" s="760" t="s">
        <v>536</v>
      </c>
      <c r="B174" s="760"/>
      <c r="C174" s="661"/>
      <c r="D174" s="661"/>
      <c r="E174" s="661"/>
      <c r="F174" s="661"/>
      <c r="G174" s="651"/>
      <c r="H174" s="651"/>
    </row>
    <row r="175" spans="1:10" s="684" customFormat="1" ht="12.75" customHeight="1" x14ac:dyDescent="0.2">
      <c r="A175" s="754" t="s">
        <v>929</v>
      </c>
      <c r="B175" s="754"/>
      <c r="C175" s="661">
        <v>5720</v>
      </c>
      <c r="D175" s="661">
        <v>5430</v>
      </c>
      <c r="E175" s="661">
        <v>5680</v>
      </c>
      <c r="F175" s="661">
        <v>5390</v>
      </c>
      <c r="G175" s="651">
        <v>40</v>
      </c>
      <c r="H175" s="651">
        <v>40</v>
      </c>
    </row>
    <row r="176" spans="1:10" s="684" customFormat="1" ht="12.75" customHeight="1" x14ac:dyDescent="0.2">
      <c r="A176" s="761"/>
      <c r="B176" s="761"/>
      <c r="C176" s="686"/>
      <c r="D176" s="686"/>
      <c r="E176" s="686"/>
      <c r="F176" s="686"/>
      <c r="G176" s="687"/>
      <c r="H176" s="687"/>
    </row>
    <row r="177" spans="1:8" s="689" customFormat="1" ht="12.75" customHeight="1" x14ac:dyDescent="0.2">
      <c r="A177" s="762" t="s">
        <v>162</v>
      </c>
      <c r="B177" s="762"/>
      <c r="C177" s="688">
        <v>446900</v>
      </c>
      <c r="D177" s="688">
        <v>412200</v>
      </c>
      <c r="E177" s="688">
        <v>450400</v>
      </c>
      <c r="F177" s="688">
        <v>415390</v>
      </c>
      <c r="G177" s="653">
        <v>-3500</v>
      </c>
      <c r="H177" s="653">
        <v>-3190</v>
      </c>
    </row>
    <row r="178" spans="1:8" ht="12.75" customHeight="1" x14ac:dyDescent="0.25">
      <c r="A178" s="690"/>
      <c r="B178" s="690"/>
      <c r="C178" s="691"/>
      <c r="D178" s="691"/>
      <c r="E178" s="691"/>
      <c r="F178" s="691"/>
      <c r="G178" s="691"/>
      <c r="H178" s="691"/>
    </row>
    <row r="179" spans="1:8" ht="12.75" customHeight="1" x14ac:dyDescent="0.2">
      <c r="A179" s="692"/>
      <c r="B179" s="692"/>
      <c r="F179" s="694"/>
      <c r="G179" s="694"/>
      <c r="H179" s="695" t="s">
        <v>163</v>
      </c>
    </row>
    <row r="180" spans="1:8" ht="12.75" customHeight="1" x14ac:dyDescent="0.25">
      <c r="A180" s="696"/>
      <c r="B180" s="696"/>
      <c r="C180" s="697"/>
      <c r="D180" s="697"/>
      <c r="E180" s="697"/>
    </row>
    <row r="181" spans="1:8" ht="12.75" customHeight="1" x14ac:dyDescent="0.25">
      <c r="A181" s="698">
        <v>1</v>
      </c>
      <c r="B181" s="699" t="s">
        <v>958</v>
      </c>
      <c r="C181" s="700"/>
      <c r="D181" s="700"/>
      <c r="E181" s="700"/>
      <c r="F181" s="700"/>
      <c r="G181" s="700"/>
      <c r="H181" s="700"/>
    </row>
    <row r="182" spans="1:8" ht="12.75" customHeight="1" x14ac:dyDescent="0.25">
      <c r="A182" s="698">
        <v>2</v>
      </c>
      <c r="B182" s="699" t="s">
        <v>959</v>
      </c>
      <c r="C182" s="698"/>
      <c r="D182" s="698"/>
      <c r="E182" s="698"/>
      <c r="F182" s="698"/>
      <c r="G182" s="698"/>
    </row>
    <row r="183" spans="1:8" ht="12.75" customHeight="1" x14ac:dyDescent="0.25">
      <c r="A183" s="698"/>
      <c r="B183" s="698"/>
      <c r="C183" s="698"/>
      <c r="D183" s="698"/>
      <c r="E183" s="698"/>
      <c r="F183" s="698"/>
      <c r="G183" s="698"/>
    </row>
    <row r="184" spans="1:8" ht="12.75" customHeight="1" x14ac:dyDescent="0.25">
      <c r="A184" s="698"/>
      <c r="B184" s="698"/>
      <c r="C184" s="698"/>
      <c r="D184" s="698"/>
      <c r="E184" s="698"/>
      <c r="F184" s="698"/>
      <c r="G184" s="698"/>
    </row>
    <row r="185" spans="1:8" s="650" customFormat="1" ht="12.75" customHeight="1" x14ac:dyDescent="0.25">
      <c r="A185" s="701"/>
      <c r="B185" s="701"/>
      <c r="C185" s="701"/>
      <c r="D185" s="701"/>
      <c r="E185" s="701"/>
      <c r="F185" s="701"/>
      <c r="G185" s="701"/>
      <c r="H185" s="702"/>
    </row>
    <row r="186" spans="1:8" ht="12.75" customHeight="1" x14ac:dyDescent="0.25">
      <c r="A186" s="703"/>
      <c r="B186" s="703"/>
      <c r="C186" s="703"/>
      <c r="D186" s="703"/>
      <c r="E186" s="703"/>
      <c r="F186" s="703"/>
      <c r="G186" s="703"/>
    </row>
    <row r="187" spans="1:8" s="703" customFormat="1" ht="12.75" customHeight="1" x14ac:dyDescent="0.25">
      <c r="B187" s="704"/>
      <c r="C187" s="705"/>
      <c r="D187" s="705"/>
      <c r="E187" s="705"/>
      <c r="F187" s="705"/>
      <c r="G187" s="706"/>
      <c r="H187" s="706"/>
    </row>
    <row r="188" spans="1:8" s="703" customFormat="1" ht="12.75" customHeight="1" x14ac:dyDescent="0.25">
      <c r="B188" s="763"/>
      <c r="C188" s="763"/>
      <c r="D188" s="763"/>
      <c r="E188" s="763"/>
      <c r="F188" s="763"/>
      <c r="G188" s="763"/>
      <c r="H188" s="763"/>
    </row>
    <row r="189" spans="1:8" s="703" customFormat="1" ht="12.75" customHeight="1" x14ac:dyDescent="0.25">
      <c r="B189" s="704"/>
      <c r="C189" s="705"/>
      <c r="D189" s="705"/>
      <c r="E189" s="705"/>
      <c r="F189" s="705"/>
      <c r="G189" s="706"/>
      <c r="H189" s="706"/>
    </row>
    <row r="190" spans="1:8" s="703" customFormat="1" ht="12.75" customHeight="1" x14ac:dyDescent="0.25">
      <c r="B190" s="763"/>
      <c r="C190" s="763"/>
      <c r="D190" s="763"/>
      <c r="E190" s="763"/>
      <c r="F190" s="763"/>
      <c r="G190" s="706"/>
      <c r="H190" s="706"/>
    </row>
    <row r="191" spans="1:8" s="703" customFormat="1" ht="12.75" customHeight="1" x14ac:dyDescent="0.25">
      <c r="B191" s="763"/>
      <c r="C191" s="763"/>
      <c r="D191" s="763"/>
      <c r="E191" s="763"/>
      <c r="F191" s="763"/>
      <c r="G191" s="706"/>
      <c r="H191" s="706"/>
    </row>
    <row r="192" spans="1:8" s="703" customFormat="1" ht="12.75" customHeight="1" x14ac:dyDescent="0.25">
      <c r="B192" s="707"/>
      <c r="C192" s="708"/>
      <c r="D192" s="708"/>
      <c r="E192" s="708"/>
      <c r="F192" s="708"/>
      <c r="G192" s="706"/>
      <c r="H192" s="706"/>
    </row>
    <row r="193" spans="2:8" s="703" customFormat="1" ht="12.75" customHeight="1" x14ac:dyDescent="0.25">
      <c r="B193" s="709"/>
      <c r="C193" s="710"/>
      <c r="D193" s="710"/>
      <c r="E193" s="710"/>
      <c r="F193" s="710"/>
      <c r="G193" s="706"/>
      <c r="H193" s="706"/>
    </row>
    <row r="194" spans="2:8" s="703" customFormat="1" ht="12.75" customHeight="1" x14ac:dyDescent="0.25">
      <c r="B194" s="709"/>
      <c r="C194" s="710"/>
      <c r="D194" s="710"/>
      <c r="E194" s="710"/>
      <c r="F194" s="710"/>
      <c r="G194" s="706"/>
      <c r="H194" s="706"/>
    </row>
    <row r="195" spans="2:8" s="703" customFormat="1" ht="12.75" customHeight="1" x14ac:dyDescent="0.25">
      <c r="B195" s="709"/>
      <c r="C195" s="710"/>
      <c r="D195" s="710"/>
      <c r="E195" s="710"/>
      <c r="F195" s="710"/>
      <c r="G195" s="706"/>
      <c r="H195" s="706"/>
    </row>
    <row r="196" spans="2:8" s="703" customFormat="1" ht="12.75" customHeight="1" x14ac:dyDescent="0.25">
      <c r="B196" s="709"/>
      <c r="C196" s="710"/>
      <c r="D196" s="710"/>
      <c r="E196" s="710"/>
      <c r="F196" s="710"/>
      <c r="G196" s="706"/>
      <c r="H196" s="706"/>
    </row>
    <row r="197" spans="2:8" s="703" customFormat="1" ht="12.75" customHeight="1" x14ac:dyDescent="0.25">
      <c r="C197" s="706"/>
      <c r="D197" s="706"/>
      <c r="E197" s="706"/>
      <c r="F197" s="706"/>
      <c r="G197" s="706"/>
      <c r="H197" s="706"/>
    </row>
    <row r="198" spans="2:8" s="703" customFormat="1" ht="12.75" customHeight="1" x14ac:dyDescent="0.25">
      <c r="C198" s="706"/>
      <c r="D198" s="706"/>
      <c r="E198" s="706"/>
      <c r="F198" s="706"/>
      <c r="G198" s="706"/>
      <c r="H198" s="706"/>
    </row>
  </sheetData>
  <mergeCells count="179">
    <mergeCell ref="A175:B175"/>
    <mergeCell ref="A176:B176"/>
    <mergeCell ref="A177:B177"/>
    <mergeCell ref="B188:H188"/>
    <mergeCell ref="B190:F191"/>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0:B90"/>
    <mergeCell ref="A91:B91"/>
    <mergeCell ref="A92:B92"/>
    <mergeCell ref="A93:B93"/>
    <mergeCell ref="A94:B94"/>
    <mergeCell ref="A95:B95"/>
    <mergeCell ref="A83:B83"/>
    <mergeCell ref="A84:B84"/>
    <mergeCell ref="A85:B85"/>
    <mergeCell ref="A86:B86"/>
    <mergeCell ref="A87:B87"/>
    <mergeCell ref="A89:B89"/>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B5"/>
    <mergeCell ref="A6:B6"/>
    <mergeCell ref="A7:B7"/>
    <mergeCell ref="A8:B8"/>
    <mergeCell ref="A9:B9"/>
    <mergeCell ref="A10:B10"/>
    <mergeCell ref="A1:H1"/>
    <mergeCell ref="A3:B3"/>
    <mergeCell ref="C3:D3"/>
    <mergeCell ref="E3:F3"/>
    <mergeCell ref="G3:H3"/>
    <mergeCell ref="A4:B4"/>
  </mergeCells>
  <printOptions horizontalCentered="1"/>
  <pageMargins left="0" right="0" top="0.74803149606299213" bottom="0" header="0.31496062992125984" footer="0.31496062992125984"/>
  <pageSetup paperSize="9" scale="61" orientation="portrait" r:id="rId1"/>
  <rowBreaks count="1" manualBreakCount="1">
    <brk id="97"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A1:O231"/>
  <sheetViews>
    <sheetView topLeftCell="A206" workbookViewId="0">
      <selection activeCell="A232" sqref="A232"/>
    </sheetView>
  </sheetViews>
  <sheetFormatPr defaultColWidth="8.85546875" defaultRowHeight="15" x14ac:dyDescent="0.25"/>
  <cols>
    <col min="1" max="1" width="9.5703125" style="566" customWidth="1"/>
    <col min="2" max="2" width="22.7109375" style="566" customWidth="1"/>
    <col min="3" max="3" width="10.7109375" style="566" customWidth="1"/>
    <col min="4" max="4" width="11.85546875" style="566" customWidth="1"/>
    <col min="5" max="5" width="18.28515625" style="566" customWidth="1"/>
    <col min="6" max="6" width="11.7109375" style="566" customWidth="1"/>
    <col min="7" max="7" width="12" style="566" customWidth="1"/>
    <col min="8" max="8" width="41.42578125" style="566" customWidth="1"/>
    <col min="9" max="9" width="21" style="566" customWidth="1"/>
    <col min="10" max="10" width="8.85546875" style="566"/>
    <col min="11" max="11" width="8.85546875" style="566" customWidth="1"/>
    <col min="12" max="16384" width="8.85546875" style="566"/>
  </cols>
  <sheetData>
    <row r="1" spans="1:15" ht="28.5" customHeight="1" x14ac:dyDescent="0.25">
      <c r="A1" s="565" t="s">
        <v>444</v>
      </c>
      <c r="B1" s="565" t="s">
        <v>757</v>
      </c>
      <c r="C1" s="565" t="s">
        <v>800</v>
      </c>
      <c r="D1" s="565" t="s">
        <v>760</v>
      </c>
      <c r="E1" s="565" t="s">
        <v>758</v>
      </c>
      <c r="F1" s="565" t="s">
        <v>777</v>
      </c>
      <c r="G1" s="565" t="s">
        <v>778</v>
      </c>
      <c r="H1" s="565" t="s">
        <v>759</v>
      </c>
      <c r="I1" s="565" t="s">
        <v>863</v>
      </c>
      <c r="J1" s="565" t="s">
        <v>718</v>
      </c>
      <c r="K1" s="565" t="s">
        <v>969</v>
      </c>
      <c r="L1" s="565" t="s">
        <v>854</v>
      </c>
      <c r="M1" s="565" t="s">
        <v>852</v>
      </c>
      <c r="N1" s="565" t="s">
        <v>853</v>
      </c>
      <c r="O1" s="565" t="s">
        <v>953</v>
      </c>
    </row>
    <row r="2" spans="1:15" customFormat="1" hidden="1" x14ac:dyDescent="0.25">
      <c r="A2" s="569" t="s">
        <v>445</v>
      </c>
      <c r="B2" s="567"/>
      <c r="C2" s="567" t="str">
        <f>IFERROR(VLOOKUP(ReclassificationsRaw[[#This Row],[Organisation]],ONSCollation[[Dept detail / Agency]:[Dept_copy]],2,0),"N/A")</f>
        <v>N/A</v>
      </c>
      <c r="D2" s="568" t="s">
        <v>760</v>
      </c>
      <c r="E2" s="567" t="s">
        <v>868</v>
      </c>
      <c r="F2" s="567" t="s">
        <v>465</v>
      </c>
      <c r="G2" s="567"/>
      <c r="H2" s="567"/>
      <c r="I2" s="567"/>
      <c r="J2" s="567">
        <v>0</v>
      </c>
      <c r="K2" s="567" t="s">
        <v>868</v>
      </c>
      <c r="L2" s="567"/>
      <c r="M2" s="567" t="s">
        <v>851</v>
      </c>
      <c r="N2" s="567" t="s">
        <v>851</v>
      </c>
      <c r="O2" s="567"/>
    </row>
    <row r="3" spans="1:15" customFormat="1" hidden="1" x14ac:dyDescent="0.25">
      <c r="A3" s="569" t="s">
        <v>446</v>
      </c>
      <c r="B3" s="567"/>
      <c r="C3" s="567" t="str">
        <f>IFERROR(VLOOKUP(ReclassificationsRaw[[#This Row],[Organisation]],ONSCollation[[Dept detail / Agency]:[Dept_copy]],2,0),"N/A")</f>
        <v>N/A</v>
      </c>
      <c r="D3" s="568" t="s">
        <v>760</v>
      </c>
      <c r="E3" s="567" t="s">
        <v>868</v>
      </c>
      <c r="F3" s="567" t="s">
        <v>465</v>
      </c>
      <c r="G3" s="567"/>
      <c r="H3" s="567"/>
      <c r="I3" s="567"/>
      <c r="J3" s="567">
        <v>0</v>
      </c>
      <c r="K3" s="567" t="s">
        <v>868</v>
      </c>
      <c r="L3" s="567"/>
      <c r="M3" s="567" t="s">
        <v>851</v>
      </c>
      <c r="N3" s="567" t="s">
        <v>851</v>
      </c>
      <c r="O3" s="567"/>
    </row>
    <row r="4" spans="1:15" customFormat="1" hidden="1" x14ac:dyDescent="0.25">
      <c r="A4" s="569" t="s">
        <v>447</v>
      </c>
      <c r="B4" s="567"/>
      <c r="C4" s="567" t="str">
        <f>IFERROR(VLOOKUP(ReclassificationsRaw[[#This Row],[Organisation]],ONSCollation[[Dept detail / Agency]:[Dept_copy]],2,0),"N/A")</f>
        <v>N/A</v>
      </c>
      <c r="D4" s="568" t="s">
        <v>760</v>
      </c>
      <c r="E4" s="567" t="s">
        <v>868</v>
      </c>
      <c r="F4" s="567" t="s">
        <v>466</v>
      </c>
      <c r="G4" s="567"/>
      <c r="H4" s="567"/>
      <c r="I4" s="567"/>
      <c r="J4" s="567">
        <v>0</v>
      </c>
      <c r="K4" s="567" t="s">
        <v>868</v>
      </c>
      <c r="L4" s="567"/>
      <c r="M4" s="567" t="s">
        <v>851</v>
      </c>
      <c r="N4" s="567" t="s">
        <v>851</v>
      </c>
      <c r="O4" s="567"/>
    </row>
    <row r="5" spans="1:15" customFormat="1" hidden="1" x14ac:dyDescent="0.25">
      <c r="A5" s="569" t="s">
        <v>513</v>
      </c>
      <c r="B5" s="567"/>
      <c r="C5" s="567" t="str">
        <f>IFERROR(VLOOKUP(ReclassificationsRaw[[#This Row],[Organisation]],ONSCollation[[Dept detail / Agency]:[Dept_copy]],2,0),"N/A")</f>
        <v>N/A</v>
      </c>
      <c r="D5" s="568" t="s">
        <v>760</v>
      </c>
      <c r="E5" s="567" t="s">
        <v>868</v>
      </c>
      <c r="F5" s="567" t="s">
        <v>514</v>
      </c>
      <c r="G5" s="567"/>
      <c r="H5" s="567"/>
      <c r="I5" s="567"/>
      <c r="J5" s="567">
        <v>0</v>
      </c>
      <c r="K5" s="567" t="s">
        <v>868</v>
      </c>
      <c r="L5" s="567"/>
      <c r="M5" s="567" t="s">
        <v>851</v>
      </c>
      <c r="N5" s="567" t="s">
        <v>851</v>
      </c>
      <c r="O5" s="567"/>
    </row>
    <row r="6" spans="1:15" customFormat="1" hidden="1" x14ac:dyDescent="0.25">
      <c r="A6" s="569" t="s">
        <v>448</v>
      </c>
      <c r="B6" s="567"/>
      <c r="C6" s="567" t="str">
        <f>IFERROR(VLOOKUP(ReclassificationsRaw[[#This Row],[Organisation]],ONSCollation[[Dept detail / Agency]:[Dept_copy]],2,0),"N/A")</f>
        <v>N/A</v>
      </c>
      <c r="D6" s="568" t="s">
        <v>760</v>
      </c>
      <c r="E6" s="567" t="s">
        <v>868</v>
      </c>
      <c r="F6" s="567" t="s">
        <v>533</v>
      </c>
      <c r="G6" s="567"/>
      <c r="H6" s="567"/>
      <c r="I6" s="567"/>
      <c r="J6" s="567">
        <v>0</v>
      </c>
      <c r="K6" s="567" t="s">
        <v>868</v>
      </c>
      <c r="L6" s="567"/>
      <c r="M6" s="567" t="s">
        <v>851</v>
      </c>
      <c r="N6" s="567" t="s">
        <v>851</v>
      </c>
      <c r="O6" s="567"/>
    </row>
    <row r="7" spans="1:15" customFormat="1" hidden="1" x14ac:dyDescent="0.25">
      <c r="A7" s="569" t="s">
        <v>458</v>
      </c>
      <c r="B7" s="567"/>
      <c r="C7" s="567" t="str">
        <f>IFERROR(VLOOKUP(ReclassificationsRaw[[#This Row],[Organisation]],ONSCollation[[Dept detail / Agency]:[Dept_copy]],2,0),"N/A")</f>
        <v>N/A</v>
      </c>
      <c r="D7" s="568" t="s">
        <v>760</v>
      </c>
      <c r="E7" s="567" t="s">
        <v>868</v>
      </c>
      <c r="F7" s="567" t="s">
        <v>612</v>
      </c>
      <c r="G7" s="567"/>
      <c r="H7" s="567"/>
      <c r="I7" s="567"/>
      <c r="J7" s="567">
        <v>0</v>
      </c>
      <c r="K7" s="567" t="s">
        <v>868</v>
      </c>
      <c r="L7" s="567"/>
      <c r="M7" s="567" t="s">
        <v>851</v>
      </c>
      <c r="N7" s="567" t="s">
        <v>851</v>
      </c>
      <c r="O7" s="567"/>
    </row>
    <row r="8" spans="1:15" customFormat="1" hidden="1" x14ac:dyDescent="0.25">
      <c r="A8" s="569" t="s">
        <v>915</v>
      </c>
      <c r="B8" s="567"/>
      <c r="C8" s="567" t="str">
        <f>IFERROR(VLOOKUP(ReclassificationsRaw[[#This Row],[Organisation]],ONSCollation[[Dept detail / Agency]:[Dept_copy]],2,0),"N/A")</f>
        <v>N/A</v>
      </c>
      <c r="D8" s="568" t="s">
        <v>760</v>
      </c>
      <c r="E8" s="567" t="s">
        <v>868</v>
      </c>
      <c r="F8" s="567" t="s">
        <v>682</v>
      </c>
      <c r="G8" s="567"/>
      <c r="H8" s="567"/>
      <c r="I8" s="567"/>
      <c r="J8" s="567">
        <v>0</v>
      </c>
      <c r="K8" s="567" t="s">
        <v>868</v>
      </c>
      <c r="L8" s="567"/>
      <c r="M8" s="567" t="s">
        <v>851</v>
      </c>
      <c r="N8" s="567" t="s">
        <v>851</v>
      </c>
      <c r="O8" s="567"/>
    </row>
    <row r="9" spans="1:15" customFormat="1" hidden="1" x14ac:dyDescent="0.25">
      <c r="A9" s="569" t="s">
        <v>512</v>
      </c>
      <c r="B9" s="567"/>
      <c r="C9" s="567" t="str">
        <f>IFERROR(VLOOKUP(ReclassificationsRaw[[#This Row],[Organisation]],ONSCollation[[Dept detail / Agency]:[Dept_copy]],2,0),"N/A")</f>
        <v>N/A</v>
      </c>
      <c r="D9" s="568" t="s">
        <v>760</v>
      </c>
      <c r="E9" s="567" t="s">
        <v>868</v>
      </c>
      <c r="F9" s="567" t="s">
        <v>688</v>
      </c>
      <c r="G9" s="567"/>
      <c r="H9" s="567"/>
      <c r="I9" s="567"/>
      <c r="J9" s="567">
        <v>0</v>
      </c>
      <c r="K9" s="567" t="s">
        <v>868</v>
      </c>
      <c r="L9" s="567"/>
      <c r="M9" s="567" t="s">
        <v>851</v>
      </c>
      <c r="N9" s="567" t="s">
        <v>851</v>
      </c>
      <c r="O9" s="567"/>
    </row>
    <row r="10" spans="1:15" customFormat="1" hidden="1" x14ac:dyDescent="0.25">
      <c r="A10" s="569" t="s">
        <v>504</v>
      </c>
      <c r="B10" s="567"/>
      <c r="C10" s="567" t="str">
        <f>IFERROR(VLOOKUP(ReclassificationsRaw[[#This Row],[Organisation]],ONSCollation[[Dept detail / Agency]:[Dept_copy]],2,0),"N/A")</f>
        <v>N/A</v>
      </c>
      <c r="D10" s="568" t="s">
        <v>760</v>
      </c>
      <c r="E10" s="567" t="s">
        <v>868</v>
      </c>
      <c r="F10" s="567" t="s">
        <v>724</v>
      </c>
      <c r="G10" s="567"/>
      <c r="H10" s="567"/>
      <c r="I10" s="567"/>
      <c r="J10" s="567">
        <v>0</v>
      </c>
      <c r="K10" s="567" t="s">
        <v>868</v>
      </c>
      <c r="L10" s="567"/>
      <c r="M10" s="567" t="s">
        <v>851</v>
      </c>
      <c r="N10" s="567" t="s">
        <v>851</v>
      </c>
      <c r="O10" s="567"/>
    </row>
    <row r="11" spans="1:15" customFormat="1" hidden="1" x14ac:dyDescent="0.25">
      <c r="A11" s="569" t="s">
        <v>780</v>
      </c>
      <c r="B11" s="567"/>
      <c r="C11" s="567" t="str">
        <f>IFERROR(VLOOKUP(ReclassificationsRaw[[#This Row],[Organisation]],ONSCollation[[Dept detail / Agency]:[Dept_copy]],2,0),"N/A")</f>
        <v>N/A</v>
      </c>
      <c r="D11" s="568" t="s">
        <v>902</v>
      </c>
      <c r="E11" s="567" t="s">
        <v>868</v>
      </c>
      <c r="F11" s="567" t="s">
        <v>724</v>
      </c>
      <c r="G11" s="567"/>
      <c r="H11" s="567"/>
      <c r="I11" s="567"/>
      <c r="J11" s="567">
        <v>0</v>
      </c>
      <c r="K11" s="567" t="s">
        <v>868</v>
      </c>
      <c r="L11" s="567"/>
      <c r="M11" s="567" t="s">
        <v>851</v>
      </c>
      <c r="N11" s="567" t="s">
        <v>851</v>
      </c>
      <c r="O11" s="567"/>
    </row>
    <row r="12" spans="1:15" customFormat="1" hidden="1" x14ac:dyDescent="0.25">
      <c r="A12" s="569" t="s">
        <v>456</v>
      </c>
      <c r="B12" s="567"/>
      <c r="C12" s="567" t="str">
        <f>IFERROR(VLOOKUP(ReclassificationsRaw[[#This Row],[Organisation]],ONSCollation[[Dept detail / Agency]:[Dept_copy]],2,0),"N/A")</f>
        <v>N/A</v>
      </c>
      <c r="D12" s="567" t="s">
        <v>902</v>
      </c>
      <c r="E12" s="567" t="s">
        <v>868</v>
      </c>
      <c r="F12" s="567" t="s">
        <v>465</v>
      </c>
      <c r="G12" s="567"/>
      <c r="H12" s="567"/>
      <c r="I12" s="567"/>
      <c r="J12" s="567">
        <v>0</v>
      </c>
      <c r="K12" s="567" t="s">
        <v>868</v>
      </c>
      <c r="L12" s="567"/>
      <c r="M12" s="567" t="s">
        <v>851</v>
      </c>
      <c r="N12" s="567" t="s">
        <v>851</v>
      </c>
      <c r="O12" s="567"/>
    </row>
    <row r="13" spans="1:15" customFormat="1" hidden="1" x14ac:dyDescent="0.25">
      <c r="A13" s="569" t="s">
        <v>452</v>
      </c>
      <c r="B13" s="567"/>
      <c r="C13" s="567" t="str">
        <f>IFERROR(VLOOKUP(ReclassificationsRaw[[#This Row],[Organisation]],ONSCollation[[Dept detail / Agency]:[Dept_copy]],2,0),"N/A")</f>
        <v>N/A</v>
      </c>
      <c r="D13" s="567" t="s">
        <v>902</v>
      </c>
      <c r="E13" s="567" t="s">
        <v>868</v>
      </c>
      <c r="F13" s="567" t="s">
        <v>465</v>
      </c>
      <c r="G13" s="567"/>
      <c r="H13" s="567"/>
      <c r="I13" s="567"/>
      <c r="J13" s="567">
        <v>0</v>
      </c>
      <c r="K13" s="567" t="s">
        <v>868</v>
      </c>
      <c r="L13" s="567"/>
      <c r="M13" s="567" t="s">
        <v>851</v>
      </c>
      <c r="N13" s="567" t="s">
        <v>851</v>
      </c>
      <c r="O13" s="567"/>
    </row>
    <row r="14" spans="1:15" customFormat="1" hidden="1" x14ac:dyDescent="0.25">
      <c r="A14" s="569" t="s">
        <v>457</v>
      </c>
      <c r="B14" s="567"/>
      <c r="C14" s="567" t="str">
        <f>IFERROR(VLOOKUP(ReclassificationsRaw[[#This Row],[Organisation]],ONSCollation[[Dept detail / Agency]:[Dept_copy]],2,0),"N/A")</f>
        <v>N/A</v>
      </c>
      <c r="D14" s="567" t="s">
        <v>902</v>
      </c>
      <c r="E14" s="567" t="s">
        <v>868</v>
      </c>
      <c r="F14" s="567" t="s">
        <v>466</v>
      </c>
      <c r="G14" s="567"/>
      <c r="H14" s="567"/>
      <c r="I14" s="567"/>
      <c r="J14" s="567">
        <v>0</v>
      </c>
      <c r="K14" s="567" t="s">
        <v>868</v>
      </c>
      <c r="L14" s="567"/>
      <c r="M14" s="567" t="s">
        <v>851</v>
      </c>
      <c r="N14" s="567" t="s">
        <v>851</v>
      </c>
      <c r="O14" s="567"/>
    </row>
    <row r="15" spans="1:15" customFormat="1" hidden="1" x14ac:dyDescent="0.25">
      <c r="A15" s="569" t="s">
        <v>451</v>
      </c>
      <c r="B15" s="567"/>
      <c r="C15" s="567" t="str">
        <f>IFERROR(VLOOKUP(ReclassificationsRaw[[#This Row],[Organisation]],ONSCollation[[Dept detail / Agency]:[Dept_copy]],2,0),"N/A")</f>
        <v>N/A</v>
      </c>
      <c r="D15" s="567" t="s">
        <v>902</v>
      </c>
      <c r="E15" s="567" t="s">
        <v>868</v>
      </c>
      <c r="F15" s="567" t="s">
        <v>514</v>
      </c>
      <c r="G15" s="567"/>
      <c r="H15" s="567"/>
      <c r="I15" s="567"/>
      <c r="J15" s="567">
        <v>0</v>
      </c>
      <c r="K15" s="567" t="s">
        <v>868</v>
      </c>
      <c r="L15" s="567"/>
      <c r="M15" s="567" t="s">
        <v>851</v>
      </c>
      <c r="N15" s="567" t="s">
        <v>851</v>
      </c>
      <c r="O15" s="567"/>
    </row>
    <row r="16" spans="1:15" customFormat="1" hidden="1" x14ac:dyDescent="0.25">
      <c r="A16" s="569" t="s">
        <v>473</v>
      </c>
      <c r="B16" s="567"/>
      <c r="C16" s="567" t="str">
        <f>IFERROR(VLOOKUP(ReclassificationsRaw[[#This Row],[Organisation]],ONSCollation[[Dept detail / Agency]:[Dept_copy]],2,0),"N/A")</f>
        <v>N/A</v>
      </c>
      <c r="D16" s="567" t="s">
        <v>902</v>
      </c>
      <c r="E16" s="567" t="s">
        <v>868</v>
      </c>
      <c r="F16" s="567" t="s">
        <v>533</v>
      </c>
      <c r="G16" s="567"/>
      <c r="H16" s="567"/>
      <c r="I16" s="567"/>
      <c r="J16" s="567">
        <v>0</v>
      </c>
      <c r="K16" s="567" t="s">
        <v>868</v>
      </c>
      <c r="L16" s="567"/>
      <c r="M16" s="567" t="s">
        <v>851</v>
      </c>
      <c r="N16" s="567" t="s">
        <v>851</v>
      </c>
      <c r="O16" s="567"/>
    </row>
    <row r="17" spans="1:15" customFormat="1" hidden="1" x14ac:dyDescent="0.25">
      <c r="A17" s="569" t="s">
        <v>453</v>
      </c>
      <c r="B17" s="567"/>
      <c r="C17" s="567" t="str">
        <f>IFERROR(VLOOKUP(ReclassificationsRaw[[#This Row],[Organisation]],ONSCollation[[Dept detail / Agency]:[Dept_copy]],2,0),"N/A")</f>
        <v>N/A</v>
      </c>
      <c r="D17" s="567" t="s">
        <v>902</v>
      </c>
      <c r="E17" s="567" t="s">
        <v>868</v>
      </c>
      <c r="F17" s="567" t="s">
        <v>612</v>
      </c>
      <c r="G17" s="567"/>
      <c r="H17" s="567"/>
      <c r="I17" s="567"/>
      <c r="J17" s="567">
        <v>0</v>
      </c>
      <c r="K17" s="567" t="s">
        <v>868</v>
      </c>
      <c r="L17" s="567"/>
      <c r="M17" s="567" t="s">
        <v>851</v>
      </c>
      <c r="N17" s="567" t="s">
        <v>851</v>
      </c>
      <c r="O17" s="567"/>
    </row>
    <row r="18" spans="1:15" customFormat="1" hidden="1" x14ac:dyDescent="0.25">
      <c r="A18" s="569" t="s">
        <v>454</v>
      </c>
      <c r="B18" s="567"/>
      <c r="C18" s="567" t="str">
        <f>IFERROR(VLOOKUP(ReclassificationsRaw[[#This Row],[Organisation]],ONSCollation[[Dept detail / Agency]:[Dept_copy]],2,0),"N/A")</f>
        <v>N/A</v>
      </c>
      <c r="D18" s="567" t="s">
        <v>902</v>
      </c>
      <c r="E18" s="567" t="s">
        <v>868</v>
      </c>
      <c r="F18" s="567" t="s">
        <v>682</v>
      </c>
      <c r="G18" s="567"/>
      <c r="H18" s="567"/>
      <c r="I18" s="567"/>
      <c r="J18" s="567">
        <v>0</v>
      </c>
      <c r="K18" s="567" t="s">
        <v>868</v>
      </c>
      <c r="L18" s="567"/>
      <c r="M18" s="567" t="s">
        <v>851</v>
      </c>
      <c r="N18" s="567" t="s">
        <v>851</v>
      </c>
      <c r="O18" s="567"/>
    </row>
    <row r="19" spans="1:15" customFormat="1" hidden="1" x14ac:dyDescent="0.25">
      <c r="A19" s="569" t="s">
        <v>449</v>
      </c>
      <c r="B19" s="567"/>
      <c r="C19" s="567" t="str">
        <f>IFERROR(VLOOKUP(ReclassificationsRaw[[#This Row],[Organisation]],ONSCollation[[Dept detail / Agency]:[Dept_copy]],2,0),"N/A")</f>
        <v>N/A</v>
      </c>
      <c r="D19" s="567" t="s">
        <v>902</v>
      </c>
      <c r="E19" s="567" t="s">
        <v>868</v>
      </c>
      <c r="F19" s="567" t="s">
        <v>688</v>
      </c>
      <c r="G19" s="567"/>
      <c r="H19" s="567"/>
      <c r="I19" s="567"/>
      <c r="J19" s="567">
        <v>0</v>
      </c>
      <c r="K19" s="567" t="s">
        <v>868</v>
      </c>
      <c r="L19" s="567"/>
      <c r="M19" s="567" t="s">
        <v>851</v>
      </c>
      <c r="N19" s="567" t="s">
        <v>851</v>
      </c>
      <c r="O19" s="567"/>
    </row>
    <row r="20" spans="1:15" customFormat="1" hidden="1" x14ac:dyDescent="0.25">
      <c r="A20" s="569" t="s">
        <v>445</v>
      </c>
      <c r="B20" s="567"/>
      <c r="C20" s="567" t="str">
        <f>IFERROR(VLOOKUP(ReclassificationsRaw[[#This Row],[Organisation]],ONSCollation[[Dept detail / Agency]:[Dept_copy]],2,0),"N/A")</f>
        <v>N/A</v>
      </c>
      <c r="D20" s="567" t="s">
        <v>902</v>
      </c>
      <c r="E20" s="567" t="s">
        <v>868</v>
      </c>
      <c r="F20" s="567" t="s">
        <v>688</v>
      </c>
      <c r="G20" s="567"/>
      <c r="H20" s="567"/>
      <c r="I20" s="567"/>
      <c r="J20" s="567">
        <v>0</v>
      </c>
      <c r="K20" s="567" t="s">
        <v>868</v>
      </c>
      <c r="L20" s="567"/>
      <c r="M20" s="567" t="s">
        <v>851</v>
      </c>
      <c r="N20" s="567" t="s">
        <v>851</v>
      </c>
      <c r="O20" s="567"/>
    </row>
    <row r="21" spans="1:15" customFormat="1" hidden="1" x14ac:dyDescent="0.25">
      <c r="A21" s="569" t="s">
        <v>455</v>
      </c>
      <c r="B21" s="567"/>
      <c r="C21" s="567" t="str">
        <f>IFERROR(VLOOKUP(ReclassificationsRaw[[#This Row],[Organisation]],ONSCollation[[Dept detail / Agency]:[Dept_copy]],2,0),"N/A")</f>
        <v>N/A</v>
      </c>
      <c r="D21" s="567" t="s">
        <v>902</v>
      </c>
      <c r="E21" s="567" t="s">
        <v>868</v>
      </c>
      <c r="F21" s="567" t="s">
        <v>724</v>
      </c>
      <c r="G21" s="567"/>
      <c r="H21" s="567"/>
      <c r="I21" s="567"/>
      <c r="J21" s="567">
        <v>0</v>
      </c>
      <c r="K21" s="567" t="s">
        <v>868</v>
      </c>
      <c r="L21" s="567"/>
      <c r="M21" s="567" t="s">
        <v>851</v>
      </c>
      <c r="N21" s="567" t="s">
        <v>851</v>
      </c>
      <c r="O21" s="567"/>
    </row>
    <row r="22" spans="1:15" customFormat="1" hidden="1" x14ac:dyDescent="0.25">
      <c r="A22" s="569" t="s">
        <v>474</v>
      </c>
      <c r="B22" s="567"/>
      <c r="C22" s="567" t="str">
        <f>IFERROR(VLOOKUP(ReclassificationsRaw[[#This Row],[Organisation]],ONSCollation[[Dept detail / Agency]:[Dept_copy]],2,0),"N/A")</f>
        <v>N/A</v>
      </c>
      <c r="D22" s="567" t="s">
        <v>902</v>
      </c>
      <c r="E22" s="567" t="s">
        <v>868</v>
      </c>
      <c r="F22" s="567" t="s">
        <v>724</v>
      </c>
      <c r="G22" s="567"/>
      <c r="H22" s="567"/>
      <c r="I22" s="567"/>
      <c r="J22" s="567">
        <v>0</v>
      </c>
      <c r="K22" s="567" t="s">
        <v>868</v>
      </c>
      <c r="L22" s="567"/>
      <c r="M22" s="567" t="s">
        <v>851</v>
      </c>
      <c r="N22" s="567" t="s">
        <v>851</v>
      </c>
      <c r="O22" s="567"/>
    </row>
    <row r="23" spans="1:15" customFormat="1" hidden="1" x14ac:dyDescent="0.25">
      <c r="A23" s="569" t="s">
        <v>475</v>
      </c>
      <c r="B23" s="567"/>
      <c r="C23" s="567" t="str">
        <f>IFERROR(VLOOKUP(ReclassificationsRaw[[#This Row],[Organisation]],ONSCollation[[Dept detail / Agency]:[Dept_copy]],2,0),"N/A")</f>
        <v>N/A</v>
      </c>
      <c r="D23" s="567" t="s">
        <v>902</v>
      </c>
      <c r="E23" s="567" t="s">
        <v>868</v>
      </c>
      <c r="F23" s="567" t="s">
        <v>724</v>
      </c>
      <c r="G23" s="567"/>
      <c r="H23" s="567"/>
      <c r="I23" s="567"/>
      <c r="J23" s="567">
        <v>0</v>
      </c>
      <c r="K23" s="567" t="s">
        <v>868</v>
      </c>
      <c r="L23" s="567"/>
      <c r="M23" s="567" t="s">
        <v>851</v>
      </c>
      <c r="N23" s="567" t="s">
        <v>851</v>
      </c>
      <c r="O23" s="567"/>
    </row>
    <row r="24" spans="1:15" customFormat="1" hidden="1" x14ac:dyDescent="0.25">
      <c r="A24" s="569" t="s">
        <v>756</v>
      </c>
      <c r="B24" s="567"/>
      <c r="C24" s="567" t="str">
        <f>IFERROR(VLOOKUP(ReclassificationsRaw[[#This Row],[Organisation]],ONSCollation[[Dept detail / Agency]:[Dept_copy]],2,0),"N/A")</f>
        <v>N/A</v>
      </c>
      <c r="D24" s="567" t="s">
        <v>902</v>
      </c>
      <c r="E24" s="567" t="s">
        <v>868</v>
      </c>
      <c r="F24" s="567" t="s">
        <v>724</v>
      </c>
      <c r="G24" s="567"/>
      <c r="H24" s="567"/>
      <c r="I24" s="567"/>
      <c r="J24" s="567">
        <v>0</v>
      </c>
      <c r="K24" s="567" t="s">
        <v>868</v>
      </c>
      <c r="L24" s="567"/>
      <c r="M24" s="567" t="s">
        <v>851</v>
      </c>
      <c r="N24" s="567" t="s">
        <v>851</v>
      </c>
      <c r="O24" s="567"/>
    </row>
    <row r="25" spans="1:15" x14ac:dyDescent="0.25">
      <c r="A25" s="567" t="s">
        <v>513</v>
      </c>
      <c r="B25" s="567" t="s">
        <v>624</v>
      </c>
      <c r="C25" s="567" t="str">
        <f>IFERROR(VLOOKUP(ReclassificationsRaw[[#This Row],[Organisation]],ONSCollation[[Dept detail / Agency]:[Dept_copy]],2,0),"N/A")</f>
        <v>DCLG</v>
      </c>
      <c r="D25" s="567" t="s">
        <v>902</v>
      </c>
      <c r="E25" s="567" t="s">
        <v>784</v>
      </c>
      <c r="F25" s="567" t="s">
        <v>612</v>
      </c>
      <c r="G25" s="570">
        <v>40742</v>
      </c>
      <c r="H25" s="567" t="s">
        <v>607</v>
      </c>
      <c r="I25" s="567"/>
      <c r="J25" s="567">
        <v>-1060</v>
      </c>
      <c r="K25" s="567"/>
      <c r="L25" s="567" t="s">
        <v>852</v>
      </c>
      <c r="M25" s="567" t="s">
        <v>902</v>
      </c>
      <c r="N25" s="567" t="s">
        <v>902</v>
      </c>
      <c r="O25" s="567"/>
    </row>
    <row r="26" spans="1:15" ht="14.25" customHeight="1" x14ac:dyDescent="0.25">
      <c r="A26" s="567" t="s">
        <v>446</v>
      </c>
      <c r="B26" s="567" t="s">
        <v>386</v>
      </c>
      <c r="C26" s="567" t="str">
        <f>IFERROR(VLOOKUP(ReclassificationsRaw[[#This Row],[Organisation]],ONSCollation[[Dept detail / Agency]:[Dept_copy]],2,0),"N/A")</f>
        <v>BIS</v>
      </c>
      <c r="D26" s="567" t="s">
        <v>902</v>
      </c>
      <c r="E26" s="567" t="s">
        <v>784</v>
      </c>
      <c r="F26" s="567" t="s">
        <v>612</v>
      </c>
      <c r="G26" s="570">
        <v>40742</v>
      </c>
      <c r="H26" s="567" t="s">
        <v>607</v>
      </c>
      <c r="I26" s="567"/>
      <c r="J26" s="567">
        <v>1060</v>
      </c>
      <c r="K26" s="567"/>
      <c r="L26" s="567" t="s">
        <v>853</v>
      </c>
      <c r="M26" s="567" t="s">
        <v>902</v>
      </c>
      <c r="N26" s="567" t="s">
        <v>902</v>
      </c>
      <c r="O26" s="567"/>
    </row>
    <row r="27" spans="1:15" ht="14.25" customHeight="1" x14ac:dyDescent="0.25">
      <c r="A27" s="567" t="s">
        <v>446</v>
      </c>
      <c r="B27" s="567" t="s">
        <v>619</v>
      </c>
      <c r="C27" s="567" t="str">
        <f>IFERROR(VLOOKUP(ReclassificationsRaw[[#This Row],[Organisation]],ONSCollation[[Dept detail / Agency]:[Dept_copy]],2,0),"N/A")</f>
        <v>BIS</v>
      </c>
      <c r="D27" s="567" t="s">
        <v>902</v>
      </c>
      <c r="E27" s="567" t="s">
        <v>799</v>
      </c>
      <c r="F27" s="567" t="s">
        <v>612</v>
      </c>
      <c r="G27" s="570">
        <v>40742</v>
      </c>
      <c r="H27" s="567" t="s">
        <v>607</v>
      </c>
      <c r="I27" s="567"/>
      <c r="J27" s="567">
        <v>4470</v>
      </c>
      <c r="K27" s="567"/>
      <c r="L27" s="567" t="s">
        <v>853</v>
      </c>
      <c r="M27" s="567" t="s">
        <v>902</v>
      </c>
      <c r="N27" s="567" t="s">
        <v>902</v>
      </c>
      <c r="O27" s="567"/>
    </row>
    <row r="28" spans="1:15" ht="14.25" customHeight="1" x14ac:dyDescent="0.25">
      <c r="A28" s="567" t="s">
        <v>446</v>
      </c>
      <c r="B28" s="567" t="s">
        <v>620</v>
      </c>
      <c r="C28" s="567" t="str">
        <f>IFERROR(VLOOKUP(ReclassificationsRaw[[#This Row],[Organisation]],ONSCollation[[Dept detail / Agency]:[Dept_copy]],2,0),"N/A")</f>
        <v>BIS</v>
      </c>
      <c r="D28" s="567" t="s">
        <v>902</v>
      </c>
      <c r="E28" s="567"/>
      <c r="F28" s="567" t="s">
        <v>612</v>
      </c>
      <c r="G28" s="570">
        <v>40742</v>
      </c>
      <c r="H28" s="567" t="s">
        <v>607</v>
      </c>
      <c r="I28" s="567"/>
      <c r="J28" s="567">
        <v>1760</v>
      </c>
      <c r="K28" s="567"/>
      <c r="L28" s="567" t="s">
        <v>853</v>
      </c>
      <c r="M28" s="567" t="s">
        <v>902</v>
      </c>
      <c r="N28" s="567" t="s">
        <v>902</v>
      </c>
      <c r="O28" s="567"/>
    </row>
    <row r="29" spans="1:15" x14ac:dyDescent="0.25">
      <c r="A29" s="567" t="s">
        <v>455</v>
      </c>
      <c r="B29" s="567" t="s">
        <v>73</v>
      </c>
      <c r="C29" s="567" t="str">
        <f>IFERROR(VLOOKUP(ReclassificationsRaw[[#This Row],[Organisation]],ONSCollation[[Dept detail / Agency]:[Dept_copy]],2,0),"N/A")</f>
        <v>MoJ</v>
      </c>
      <c r="D29" s="567" t="s">
        <v>902</v>
      </c>
      <c r="E29" s="567" t="s">
        <v>799</v>
      </c>
      <c r="F29" s="567" t="s">
        <v>612</v>
      </c>
      <c r="G29" s="570">
        <v>40742</v>
      </c>
      <c r="H29" s="567" t="s">
        <v>607</v>
      </c>
      <c r="I29" s="567"/>
      <c r="J29" s="567">
        <v>-4470</v>
      </c>
      <c r="K29" s="567"/>
      <c r="L29" s="567" t="s">
        <v>852</v>
      </c>
      <c r="M29" s="567" t="s">
        <v>902</v>
      </c>
      <c r="N29" s="567" t="s">
        <v>902</v>
      </c>
      <c r="O29" s="567"/>
    </row>
    <row r="30" spans="1:15" x14ac:dyDescent="0.25">
      <c r="A30" s="567" t="s">
        <v>455</v>
      </c>
      <c r="B30" s="567" t="s">
        <v>401</v>
      </c>
      <c r="C30" s="567" t="str">
        <f>IFERROR(VLOOKUP(ReclassificationsRaw[[#This Row],[Organisation]],ONSCollation[[Dept detail / Agency]:[Dept_copy]],2,0),"N/A")</f>
        <v>MoJ</v>
      </c>
      <c r="D30" s="568" t="s">
        <v>760</v>
      </c>
      <c r="E30" s="567"/>
      <c r="F30" s="567" t="s">
        <v>466</v>
      </c>
      <c r="G30" s="567"/>
      <c r="H30" s="567" t="s">
        <v>779</v>
      </c>
      <c r="I30" s="567"/>
      <c r="J30" s="567">
        <v>1269</v>
      </c>
      <c r="K30" s="567"/>
      <c r="L30" s="567" t="s">
        <v>853</v>
      </c>
      <c r="M30" s="567" t="s">
        <v>902</v>
      </c>
      <c r="N30" s="567" t="s">
        <v>760</v>
      </c>
      <c r="O30" s="567"/>
    </row>
    <row r="31" spans="1:15" x14ac:dyDescent="0.25">
      <c r="A31" s="567" t="s">
        <v>455</v>
      </c>
      <c r="B31" s="568" t="s">
        <v>78</v>
      </c>
      <c r="C31" s="567" t="str">
        <f>IFERROR(VLOOKUP(ReclassificationsRaw[[#This Row],[Organisation]],ONSCollation[[Dept detail / Agency]:[Dept_copy]],2,0),"N/A")</f>
        <v>MoJ</v>
      </c>
      <c r="D31" s="567" t="s">
        <v>902</v>
      </c>
      <c r="E31" s="567"/>
      <c r="F31" s="567" t="s">
        <v>466</v>
      </c>
      <c r="G31" s="567"/>
      <c r="H31" s="567" t="s">
        <v>779</v>
      </c>
      <c r="I31" s="567"/>
      <c r="J31" s="567">
        <v>-1269</v>
      </c>
      <c r="K31" s="567"/>
      <c r="L31" s="567" t="s">
        <v>852</v>
      </c>
      <c r="M31" s="567" t="s">
        <v>902</v>
      </c>
      <c r="N31" s="567" t="s">
        <v>760</v>
      </c>
      <c r="O31" s="567"/>
    </row>
    <row r="32" spans="1:15" x14ac:dyDescent="0.25">
      <c r="A32" s="567" t="s">
        <v>447</v>
      </c>
      <c r="B32" s="567" t="s">
        <v>20</v>
      </c>
      <c r="C32" s="567" t="str">
        <f>IFERROR(VLOOKUP(ReclassificationsRaw[[#This Row],[Organisation]],ONSCollation[[Dept detail / Agency]:[Dept_copy]],2,0),"N/A")</f>
        <v>CO</v>
      </c>
      <c r="D32" s="567" t="s">
        <v>902</v>
      </c>
      <c r="E32" s="567"/>
      <c r="F32" s="567" t="s">
        <v>533</v>
      </c>
      <c r="G32" s="570">
        <v>40634</v>
      </c>
      <c r="H32" s="567" t="s">
        <v>559</v>
      </c>
      <c r="I32" s="567"/>
      <c r="J32" s="567">
        <v>-200</v>
      </c>
      <c r="K32" s="567"/>
      <c r="L32" s="567" t="s">
        <v>852</v>
      </c>
      <c r="M32" s="567" t="s">
        <v>902</v>
      </c>
      <c r="N32" s="567" t="s">
        <v>760</v>
      </c>
      <c r="O32" s="567"/>
    </row>
    <row r="33" spans="1:15" x14ac:dyDescent="0.25">
      <c r="A33" s="567" t="s">
        <v>447</v>
      </c>
      <c r="B33" s="568" t="s">
        <v>124</v>
      </c>
      <c r="C33" s="567" t="str">
        <f>IFERROR(VLOOKUP(ReclassificationsRaw[[#This Row],[Organisation]],ONSCollation[[Dept detail / Agency]:[Dept_copy]],2,0),"N/A")</f>
        <v>CO</v>
      </c>
      <c r="D33" s="567" t="s">
        <v>760</v>
      </c>
      <c r="E33" s="567"/>
      <c r="F33" s="567" t="s">
        <v>533</v>
      </c>
      <c r="G33" s="570">
        <v>40634</v>
      </c>
      <c r="H33" s="567" t="s">
        <v>559</v>
      </c>
      <c r="I33" s="567"/>
      <c r="J33" s="567">
        <v>200</v>
      </c>
      <c r="K33" s="567"/>
      <c r="L33" s="567" t="s">
        <v>853</v>
      </c>
      <c r="M33" s="567" t="s">
        <v>902</v>
      </c>
      <c r="N33" s="567" t="s">
        <v>760</v>
      </c>
      <c r="O33" s="567"/>
    </row>
    <row r="34" spans="1:15" x14ac:dyDescent="0.25">
      <c r="A34" s="567" t="s">
        <v>455</v>
      </c>
      <c r="B34" s="567" t="s">
        <v>401</v>
      </c>
      <c r="C34" s="567" t="str">
        <f>IFERROR(VLOOKUP(ReclassificationsRaw[[#This Row],[Organisation]],ONSCollation[[Dept detail / Agency]:[Dept_copy]],2,0),"N/A")</f>
        <v>MoJ</v>
      </c>
      <c r="D34" s="567" t="s">
        <v>760</v>
      </c>
      <c r="E34" s="567"/>
      <c r="F34" s="567" t="s">
        <v>724</v>
      </c>
      <c r="G34" s="570"/>
      <c r="H34" s="567" t="s">
        <v>782</v>
      </c>
      <c r="I34" s="567"/>
      <c r="J34" s="567">
        <v>200</v>
      </c>
      <c r="K34" s="567"/>
      <c r="L34" s="567" t="s">
        <v>853</v>
      </c>
      <c r="M34" s="567" t="s">
        <v>902</v>
      </c>
      <c r="N34" s="567" t="s">
        <v>760</v>
      </c>
      <c r="O34" s="567"/>
    </row>
    <row r="35" spans="1:15" x14ac:dyDescent="0.25">
      <c r="A35" s="567" t="s">
        <v>455</v>
      </c>
      <c r="B35" s="568" t="s">
        <v>78</v>
      </c>
      <c r="C35" s="567" t="str">
        <f>IFERROR(VLOOKUP(ReclassificationsRaw[[#This Row],[Organisation]],ONSCollation[[Dept detail / Agency]:[Dept_copy]],2,0),"N/A")</f>
        <v>MoJ</v>
      </c>
      <c r="D35" s="567" t="s">
        <v>902</v>
      </c>
      <c r="E35" s="567"/>
      <c r="F35" s="567" t="s">
        <v>724</v>
      </c>
      <c r="G35" s="567"/>
      <c r="H35" s="567" t="s">
        <v>782</v>
      </c>
      <c r="I35" s="567"/>
      <c r="J35" s="567">
        <v>-200</v>
      </c>
      <c r="K35" s="567"/>
      <c r="L35" s="567" t="s">
        <v>852</v>
      </c>
      <c r="M35" s="567" t="s">
        <v>902</v>
      </c>
      <c r="N35" s="567" t="s">
        <v>760</v>
      </c>
      <c r="O35" s="567"/>
    </row>
    <row r="36" spans="1:15" x14ac:dyDescent="0.25">
      <c r="A36" s="567" t="s">
        <v>449</v>
      </c>
      <c r="B36" s="568" t="s">
        <v>130</v>
      </c>
      <c r="C36" s="567" t="str">
        <f>IFERROR(VLOOKUP(ReclassificationsRaw[[#This Row],[Organisation]],ONSCollation[[Dept detail / Agency]:[Dept_copy]],2,0),"N/A")</f>
        <v>MoD</v>
      </c>
      <c r="D36" s="567" t="s">
        <v>902</v>
      </c>
      <c r="E36" s="567" t="s">
        <v>783</v>
      </c>
      <c r="F36" s="567" t="s">
        <v>612</v>
      </c>
      <c r="G36" s="570">
        <v>40742</v>
      </c>
      <c r="H36" s="567" t="s">
        <v>607</v>
      </c>
      <c r="I36" s="567"/>
      <c r="J36" s="567">
        <v>-1760</v>
      </c>
      <c r="K36" s="567"/>
      <c r="L36" s="567" t="s">
        <v>852</v>
      </c>
      <c r="M36" s="567" t="s">
        <v>902</v>
      </c>
      <c r="N36" s="567" t="s">
        <v>902</v>
      </c>
      <c r="O36" s="567"/>
    </row>
    <row r="37" spans="1:15" x14ac:dyDescent="0.25">
      <c r="A37" s="567" t="s">
        <v>445</v>
      </c>
      <c r="B37" s="567" t="s">
        <v>625</v>
      </c>
      <c r="C37" s="567" t="str">
        <f>IFERROR(VLOOKUP(ReclassificationsRaw[[#This Row],[Organisation]],ONSCollation[[Dept detail / Agency]:[Dept_copy]],2,0),"N/A")</f>
        <v>AGO</v>
      </c>
      <c r="D37" s="567" t="s">
        <v>902</v>
      </c>
      <c r="E37" s="567" t="s">
        <v>785</v>
      </c>
      <c r="F37" s="567" t="s">
        <v>533</v>
      </c>
      <c r="G37" s="567"/>
      <c r="H37" s="567" t="s">
        <v>608</v>
      </c>
      <c r="I37" s="567"/>
      <c r="J37" s="567">
        <v>-40</v>
      </c>
      <c r="K37" s="567"/>
      <c r="L37" s="567" t="s">
        <v>852</v>
      </c>
      <c r="M37" s="567" t="s">
        <v>902</v>
      </c>
      <c r="N37" s="567" t="s">
        <v>902</v>
      </c>
      <c r="O37" s="567"/>
    </row>
    <row r="38" spans="1:15" x14ac:dyDescent="0.25">
      <c r="A38" s="567" t="s">
        <v>454</v>
      </c>
      <c r="B38" s="567" t="s">
        <v>5</v>
      </c>
      <c r="C38" s="567" t="str">
        <f>IFERROR(VLOOKUP(ReclassificationsRaw[[#This Row],[Organisation]],ONSCollation[[Dept detail / Agency]:[Dept_copy]],2,0),"N/A")</f>
        <v>HO</v>
      </c>
      <c r="D38" s="567" t="s">
        <v>902</v>
      </c>
      <c r="E38" s="567"/>
      <c r="F38" s="567" t="s">
        <v>533</v>
      </c>
      <c r="G38" s="567"/>
      <c r="H38" s="567" t="s">
        <v>608</v>
      </c>
      <c r="I38" s="567"/>
      <c r="J38" s="567">
        <v>40</v>
      </c>
      <c r="K38" s="567"/>
      <c r="L38" s="567" t="s">
        <v>853</v>
      </c>
      <c r="M38" s="567" t="s">
        <v>902</v>
      </c>
      <c r="N38" s="567" t="s">
        <v>902</v>
      </c>
      <c r="O38" s="567"/>
    </row>
    <row r="39" spans="1:15" x14ac:dyDescent="0.25">
      <c r="A39" s="567" t="s">
        <v>447</v>
      </c>
      <c r="B39" s="567" t="s">
        <v>124</v>
      </c>
      <c r="C39" s="567" t="str">
        <f>IFERROR(VLOOKUP(ReclassificationsRaw[[#This Row],[Organisation]],ONSCollation[[Dept detail / Agency]:[Dept_copy]],2,0),"N/A")</f>
        <v>CO</v>
      </c>
      <c r="D39" s="567" t="s">
        <v>760</v>
      </c>
      <c r="E39" s="567" t="s">
        <v>786</v>
      </c>
      <c r="F39" s="567" t="s">
        <v>724</v>
      </c>
      <c r="G39" s="567"/>
      <c r="H39" s="567" t="s">
        <v>786</v>
      </c>
      <c r="I39" s="567"/>
      <c r="J39" s="567">
        <v>68</v>
      </c>
      <c r="K39" s="567"/>
      <c r="L39" s="567" t="s">
        <v>853</v>
      </c>
      <c r="M39" s="567" t="s">
        <v>902</v>
      </c>
      <c r="N39" s="567" t="s">
        <v>760</v>
      </c>
      <c r="O39" s="567"/>
    </row>
    <row r="40" spans="1:15" x14ac:dyDescent="0.25">
      <c r="A40" s="567" t="s">
        <v>447</v>
      </c>
      <c r="B40" s="567" t="s">
        <v>19</v>
      </c>
      <c r="C40" s="567" t="str">
        <f>IFERROR(VLOOKUP(ReclassificationsRaw[[#This Row],[Organisation]],ONSCollation[[Dept detail / Agency]:[Dept_copy]],2,0),"N/A")</f>
        <v>CO</v>
      </c>
      <c r="D40" s="567" t="s">
        <v>902</v>
      </c>
      <c r="E40" s="567" t="s">
        <v>786</v>
      </c>
      <c r="F40" s="567" t="s">
        <v>724</v>
      </c>
      <c r="G40" s="567"/>
      <c r="H40" s="567" t="s">
        <v>786</v>
      </c>
      <c r="I40" s="567"/>
      <c r="J40" s="567">
        <v>-68</v>
      </c>
      <c r="K40" s="567"/>
      <c r="L40" s="567" t="s">
        <v>852</v>
      </c>
      <c r="M40" s="567" t="s">
        <v>902</v>
      </c>
      <c r="N40" s="567" t="s">
        <v>760</v>
      </c>
      <c r="O40" s="567"/>
    </row>
    <row r="41" spans="1:15" x14ac:dyDescent="0.25">
      <c r="A41" s="567" t="s">
        <v>473</v>
      </c>
      <c r="B41" s="567" t="s">
        <v>34</v>
      </c>
      <c r="C41" s="567" t="str">
        <f>IFERROR(VLOOKUP(ReclassificationsRaw[[#This Row],[Organisation]],ONSCollation[[Dept detail / Agency]:[Dept_copy]],2,0),"N/A")</f>
        <v>GEO</v>
      </c>
      <c r="D41" s="567" t="s">
        <v>760</v>
      </c>
      <c r="E41" s="567" t="s">
        <v>787</v>
      </c>
      <c r="F41" s="567" t="s">
        <v>533</v>
      </c>
      <c r="G41" s="567"/>
      <c r="H41" s="567" t="s">
        <v>787</v>
      </c>
      <c r="I41" s="567"/>
      <c r="J41" s="567">
        <v>-110</v>
      </c>
      <c r="K41" s="567"/>
      <c r="L41" s="567" t="s">
        <v>852</v>
      </c>
      <c r="M41" s="567" t="s">
        <v>902</v>
      </c>
      <c r="N41" s="567" t="s">
        <v>902</v>
      </c>
      <c r="O41" s="567"/>
    </row>
    <row r="42" spans="1:15" x14ac:dyDescent="0.25">
      <c r="A42" s="567" t="s">
        <v>454</v>
      </c>
      <c r="B42" s="567" t="s">
        <v>399</v>
      </c>
      <c r="C42" s="567" t="str">
        <f>IFERROR(VLOOKUP(ReclassificationsRaw[[#This Row],[Organisation]],ONSCollation[[Dept detail / Agency]:[Dept_copy]],2,0),"N/A")</f>
        <v>HO</v>
      </c>
      <c r="D42" s="567" t="s">
        <v>902</v>
      </c>
      <c r="E42" s="567" t="s">
        <v>787</v>
      </c>
      <c r="F42" s="567" t="s">
        <v>533</v>
      </c>
      <c r="G42" s="567"/>
      <c r="H42" s="567" t="s">
        <v>865</v>
      </c>
      <c r="I42" s="567"/>
      <c r="J42" s="567">
        <v>110</v>
      </c>
      <c r="K42" s="567"/>
      <c r="L42" s="567" t="s">
        <v>853</v>
      </c>
      <c r="M42" s="567" t="s">
        <v>902</v>
      </c>
      <c r="N42" s="567" t="s">
        <v>902</v>
      </c>
      <c r="O42" s="567"/>
    </row>
    <row r="43" spans="1:15" x14ac:dyDescent="0.25">
      <c r="A43" s="567" t="s">
        <v>447</v>
      </c>
      <c r="B43" s="567" t="s">
        <v>124</v>
      </c>
      <c r="C43" s="567" t="str">
        <f>IFERROR(VLOOKUP(ReclassificationsRaw[[#This Row],[Organisation]],ONSCollation[[Dept detail / Agency]:[Dept_copy]],2,0),"N/A")</f>
        <v>CO</v>
      </c>
      <c r="D43" s="567" t="s">
        <v>760</v>
      </c>
      <c r="E43" s="567" t="s">
        <v>788</v>
      </c>
      <c r="F43" s="567" t="s">
        <v>724</v>
      </c>
      <c r="G43" s="567"/>
      <c r="H43" s="567" t="s">
        <v>788</v>
      </c>
      <c r="I43" s="567"/>
      <c r="J43" s="567">
        <v>30</v>
      </c>
      <c r="K43" s="567"/>
      <c r="L43" s="567" t="s">
        <v>853</v>
      </c>
      <c r="M43" s="567" t="s">
        <v>760</v>
      </c>
      <c r="N43" s="567" t="s">
        <v>760</v>
      </c>
      <c r="O43" s="567"/>
    </row>
    <row r="44" spans="1:15" x14ac:dyDescent="0.25">
      <c r="A44" s="567" t="s">
        <v>453</v>
      </c>
      <c r="B44" s="567" t="s">
        <v>22</v>
      </c>
      <c r="C44" s="567" t="str">
        <f>IFERROR(VLOOKUP(ReclassificationsRaw[[#This Row],[Organisation]],ONSCollation[[Dept detail / Agency]:[Dept_copy]],2,0),"N/A")</f>
        <v>HMT</v>
      </c>
      <c r="D44" s="567" t="s">
        <v>760</v>
      </c>
      <c r="E44" s="567" t="s">
        <v>788</v>
      </c>
      <c r="F44" s="567" t="s">
        <v>724</v>
      </c>
      <c r="G44" s="567"/>
      <c r="H44" s="567" t="s">
        <v>788</v>
      </c>
      <c r="I44" s="567"/>
      <c r="J44" s="567">
        <v>-30</v>
      </c>
      <c r="K44" s="567"/>
      <c r="L44" s="567" t="s">
        <v>852</v>
      </c>
      <c r="M44" s="567" t="s">
        <v>760</v>
      </c>
      <c r="N44" s="567" t="s">
        <v>760</v>
      </c>
      <c r="O44" s="567"/>
    </row>
    <row r="45" spans="1:15" customFormat="1" hidden="1" x14ac:dyDescent="0.25">
      <c r="A45" s="568" t="s">
        <v>445</v>
      </c>
      <c r="B45" s="568" t="s">
        <v>4</v>
      </c>
      <c r="C45" s="567" t="str">
        <f>IFERROR(VLOOKUP(ReclassificationsRaw[[#This Row],[Organisation]],ONSCollation[[Dept detail / Agency]:[Dept_copy]],2,0),"N/A")</f>
        <v>AGO</v>
      </c>
      <c r="D45" s="567"/>
      <c r="E45" s="567" t="s">
        <v>868</v>
      </c>
      <c r="F45" s="567"/>
      <c r="G45" s="567"/>
      <c r="H45" s="567"/>
      <c r="I45" s="567"/>
      <c r="J45" s="567"/>
      <c r="K45" s="567" t="s">
        <v>868</v>
      </c>
      <c r="L45" s="567"/>
      <c r="M45" s="567" t="s">
        <v>851</v>
      </c>
      <c r="N45" s="567" t="s">
        <v>851</v>
      </c>
      <c r="O45" s="567"/>
    </row>
    <row r="46" spans="1:15" customFormat="1" hidden="1" x14ac:dyDescent="0.25">
      <c r="A46" s="568" t="s">
        <v>445</v>
      </c>
      <c r="B46" s="568" t="s">
        <v>2</v>
      </c>
      <c r="C46" s="567" t="str">
        <f>IFERROR(VLOOKUP(ReclassificationsRaw[[#This Row],[Organisation]],ONSCollation[[Dept detail / Agency]:[Dept_copy]],2,0),"N/A")</f>
        <v>AGO</v>
      </c>
      <c r="D46" s="567"/>
      <c r="E46" s="567" t="s">
        <v>868</v>
      </c>
      <c r="F46" s="567"/>
      <c r="G46" s="567"/>
      <c r="H46" s="567"/>
      <c r="I46" s="567"/>
      <c r="J46" s="567"/>
      <c r="K46" s="567" t="s">
        <v>868</v>
      </c>
      <c r="L46" s="567"/>
      <c r="M46" s="567" t="s">
        <v>851</v>
      </c>
      <c r="N46" s="567" t="s">
        <v>851</v>
      </c>
      <c r="O46" s="567"/>
    </row>
    <row r="47" spans="1:15" customFormat="1" hidden="1" x14ac:dyDescent="0.25">
      <c r="A47" s="568" t="s">
        <v>445</v>
      </c>
      <c r="B47" s="568" t="s">
        <v>3</v>
      </c>
      <c r="C47" s="567" t="str">
        <f>IFERROR(VLOOKUP(ReclassificationsRaw[[#This Row],[Organisation]],ONSCollation[[Dept detail / Agency]:[Dept_copy]],2,0),"N/A")</f>
        <v>AGO</v>
      </c>
      <c r="D47" s="567"/>
      <c r="E47" s="567" t="s">
        <v>868</v>
      </c>
      <c r="F47" s="567"/>
      <c r="G47" s="567"/>
      <c r="H47" s="567"/>
      <c r="I47" s="567"/>
      <c r="J47" s="567"/>
      <c r="K47" s="567" t="s">
        <v>868</v>
      </c>
      <c r="L47" s="567"/>
      <c r="M47" s="567" t="s">
        <v>851</v>
      </c>
      <c r="N47" s="567" t="s">
        <v>851</v>
      </c>
      <c r="O47" s="567"/>
    </row>
    <row r="48" spans="1:15" customFormat="1" hidden="1" x14ac:dyDescent="0.25">
      <c r="A48" s="568" t="s">
        <v>445</v>
      </c>
      <c r="B48" s="571" t="s">
        <v>625</v>
      </c>
      <c r="C48" s="567" t="str">
        <f>IFERROR(VLOOKUP(ReclassificationsRaw[[#This Row],[Organisation]],ONSCollation[[Dept detail / Agency]:[Dept_copy]],2,0),"N/A")</f>
        <v>AGO</v>
      </c>
      <c r="D48" s="567"/>
      <c r="E48" s="567" t="s">
        <v>868</v>
      </c>
      <c r="F48" s="567"/>
      <c r="G48" s="567"/>
      <c r="H48" s="567"/>
      <c r="I48" s="567"/>
      <c r="J48" s="567"/>
      <c r="K48" s="567" t="s">
        <v>868</v>
      </c>
      <c r="L48" s="567"/>
      <c r="M48" s="567" t="s">
        <v>851</v>
      </c>
      <c r="N48" s="567" t="s">
        <v>851</v>
      </c>
      <c r="O48" s="567"/>
    </row>
    <row r="49" spans="1:15" customFormat="1" hidden="1" x14ac:dyDescent="0.25">
      <c r="A49" s="568" t="s">
        <v>445</v>
      </c>
      <c r="B49" s="568" t="s">
        <v>118</v>
      </c>
      <c r="C49" s="567" t="str">
        <f>IFERROR(VLOOKUP(ReclassificationsRaw[[#This Row],[Organisation]],ONSCollation[[Dept detail / Agency]:[Dept_copy]],2,0),"N/A")</f>
        <v>AGO</v>
      </c>
      <c r="D49" s="567"/>
      <c r="E49" s="567" t="s">
        <v>868</v>
      </c>
      <c r="F49" s="567"/>
      <c r="G49" s="567"/>
      <c r="H49" s="567"/>
      <c r="I49" s="567"/>
      <c r="J49" s="567"/>
      <c r="K49" s="567" t="s">
        <v>868</v>
      </c>
      <c r="L49" s="567"/>
      <c r="M49" s="567" t="s">
        <v>851</v>
      </c>
      <c r="N49" s="567" t="s">
        <v>851</v>
      </c>
      <c r="O49" s="567"/>
    </row>
    <row r="50" spans="1:15" customFormat="1" hidden="1" x14ac:dyDescent="0.25">
      <c r="A50" s="568" t="s">
        <v>445</v>
      </c>
      <c r="B50" s="568" t="s">
        <v>6</v>
      </c>
      <c r="C50" s="567" t="str">
        <f>IFERROR(VLOOKUP(ReclassificationsRaw[[#This Row],[Organisation]],ONSCollation[[Dept detail / Agency]:[Dept_copy]],2,0),"N/A")</f>
        <v>AGO</v>
      </c>
      <c r="D50" s="567"/>
      <c r="E50" s="567" t="s">
        <v>868</v>
      </c>
      <c r="F50" s="567"/>
      <c r="G50" s="567"/>
      <c r="H50" s="567"/>
      <c r="I50" s="567"/>
      <c r="J50" s="567"/>
      <c r="K50" s="567" t="s">
        <v>868</v>
      </c>
      <c r="L50" s="567"/>
      <c r="M50" s="567" t="s">
        <v>851</v>
      </c>
      <c r="N50" s="567" t="s">
        <v>851</v>
      </c>
      <c r="O50" s="567"/>
    </row>
    <row r="51" spans="1:15" customFormat="1" hidden="1" x14ac:dyDescent="0.25">
      <c r="A51" s="568" t="s">
        <v>445</v>
      </c>
      <c r="B51" s="568" t="s">
        <v>7</v>
      </c>
      <c r="C51" s="567" t="str">
        <f>IFERROR(VLOOKUP(ReclassificationsRaw[[#This Row],[Organisation]],ONSCollation[[Dept detail / Agency]:[Dept_copy]],2,0),"N/A")</f>
        <v>AGO</v>
      </c>
      <c r="D51" s="567"/>
      <c r="E51" s="567" t="s">
        <v>868</v>
      </c>
      <c r="F51" s="567"/>
      <c r="G51" s="567"/>
      <c r="H51" s="567"/>
      <c r="I51" s="567"/>
      <c r="J51" s="567"/>
      <c r="K51" s="567" t="s">
        <v>868</v>
      </c>
      <c r="L51" s="567"/>
      <c r="M51" s="567" t="s">
        <v>851</v>
      </c>
      <c r="N51" s="567" t="s">
        <v>851</v>
      </c>
      <c r="O51" s="567"/>
    </row>
    <row r="52" spans="1:15" customFormat="1" hidden="1" x14ac:dyDescent="0.25">
      <c r="A52" s="568" t="s">
        <v>446</v>
      </c>
      <c r="B52" s="568" t="s">
        <v>9</v>
      </c>
      <c r="C52" s="567" t="str">
        <f>IFERROR(VLOOKUP(ReclassificationsRaw[[#This Row],[Organisation]],ONSCollation[[Dept detail / Agency]:[Dept_copy]],2,0),"N/A")</f>
        <v>BIS</v>
      </c>
      <c r="D52" s="567"/>
      <c r="E52" s="567" t="s">
        <v>868</v>
      </c>
      <c r="F52" s="567"/>
      <c r="G52" s="567"/>
      <c r="H52" s="567"/>
      <c r="I52" s="567"/>
      <c r="J52" s="567"/>
      <c r="K52" s="567" t="s">
        <v>868</v>
      </c>
      <c r="L52" s="567"/>
      <c r="M52" s="567" t="s">
        <v>851</v>
      </c>
      <c r="N52" s="567" t="s">
        <v>851</v>
      </c>
      <c r="O52" s="567"/>
    </row>
    <row r="53" spans="1:15" customFormat="1" hidden="1" x14ac:dyDescent="0.25">
      <c r="A53" s="568" t="s">
        <v>446</v>
      </c>
      <c r="B53" s="568" t="s">
        <v>394</v>
      </c>
      <c r="C53" s="567" t="str">
        <f>IFERROR(VLOOKUP(ReclassificationsRaw[[#This Row],[Organisation]],ONSCollation[[Dept detail / Agency]:[Dept_copy]],2,0),"N/A")</f>
        <v>BIS</v>
      </c>
      <c r="D53" s="567"/>
      <c r="E53" s="567" t="s">
        <v>868</v>
      </c>
      <c r="F53" s="567"/>
      <c r="G53" s="567"/>
      <c r="H53" s="567"/>
      <c r="I53" s="567"/>
      <c r="J53" s="567"/>
      <c r="K53" s="567" t="s">
        <v>868</v>
      </c>
      <c r="L53" s="567"/>
      <c r="M53" s="567" t="s">
        <v>851</v>
      </c>
      <c r="N53" s="567" t="s">
        <v>851</v>
      </c>
      <c r="O53" s="567"/>
    </row>
    <row r="54" spans="1:15" customFormat="1" hidden="1" x14ac:dyDescent="0.25">
      <c r="A54" s="568" t="s">
        <v>446</v>
      </c>
      <c r="B54" s="568" t="s">
        <v>408</v>
      </c>
      <c r="C54" s="567" t="str">
        <f>IFERROR(VLOOKUP(ReclassificationsRaw[[#This Row],[Organisation]],ONSCollation[[Dept detail / Agency]:[Dept_copy]],2,0),"N/A")</f>
        <v>BIS</v>
      </c>
      <c r="D54" s="567"/>
      <c r="E54" s="567" t="s">
        <v>868</v>
      </c>
      <c r="F54" s="567"/>
      <c r="G54" s="567"/>
      <c r="H54" s="567"/>
      <c r="I54" s="567"/>
      <c r="J54" s="567"/>
      <c r="K54" s="567" t="s">
        <v>868</v>
      </c>
      <c r="L54" s="567"/>
      <c r="M54" s="567" t="s">
        <v>851</v>
      </c>
      <c r="N54" s="567" t="s">
        <v>851</v>
      </c>
      <c r="O54" s="567"/>
    </row>
    <row r="55" spans="1:15" customFormat="1" hidden="1" x14ac:dyDescent="0.25">
      <c r="A55" s="568" t="s">
        <v>446</v>
      </c>
      <c r="B55" s="568" t="s">
        <v>385</v>
      </c>
      <c r="C55" s="567" t="str">
        <f>IFERROR(VLOOKUP(ReclassificationsRaw[[#This Row],[Organisation]],ONSCollation[[Dept detail / Agency]:[Dept_copy]],2,0),"N/A")</f>
        <v>BIS</v>
      </c>
      <c r="D55" s="567"/>
      <c r="E55" s="567" t="s">
        <v>868</v>
      </c>
      <c r="F55" s="567"/>
      <c r="G55" s="567"/>
      <c r="H55" s="567"/>
      <c r="I55" s="567"/>
      <c r="J55" s="567"/>
      <c r="K55" s="567" t="s">
        <v>868</v>
      </c>
      <c r="L55" s="567"/>
      <c r="M55" s="567" t="s">
        <v>851</v>
      </c>
      <c r="N55" s="567" t="s">
        <v>851</v>
      </c>
      <c r="O55" s="567"/>
    </row>
    <row r="56" spans="1:15" customFormat="1" hidden="1" x14ac:dyDescent="0.25">
      <c r="A56" s="568" t="s">
        <v>446</v>
      </c>
      <c r="B56" s="572" t="s">
        <v>573</v>
      </c>
      <c r="C56" s="567" t="str">
        <f>IFERROR(VLOOKUP(ReclassificationsRaw[[#This Row],[Organisation]],ONSCollation[[Dept detail / Agency]:[Dept_copy]],2,0),"N/A")</f>
        <v>BIS</v>
      </c>
      <c r="D56" s="567"/>
      <c r="E56" s="567" t="s">
        <v>868</v>
      </c>
      <c r="F56" s="567"/>
      <c r="G56" s="567"/>
      <c r="H56" s="567"/>
      <c r="I56" s="567"/>
      <c r="J56" s="567"/>
      <c r="K56" s="567" t="s">
        <v>868</v>
      </c>
      <c r="L56" s="567"/>
      <c r="M56" s="567" t="s">
        <v>851</v>
      </c>
      <c r="N56" s="567" t="s">
        <v>851</v>
      </c>
      <c r="O56" s="567"/>
    </row>
    <row r="57" spans="1:15" customFormat="1" hidden="1" x14ac:dyDescent="0.25">
      <c r="A57" s="568" t="s">
        <v>446</v>
      </c>
      <c r="B57" s="568" t="s">
        <v>400</v>
      </c>
      <c r="C57" s="567" t="str">
        <f>IFERROR(VLOOKUP(ReclassificationsRaw[[#This Row],[Organisation]],ONSCollation[[Dept detail / Agency]:[Dept_copy]],2,0),"N/A")</f>
        <v>BIS</v>
      </c>
      <c r="D57" s="567"/>
      <c r="E57" s="567" t="s">
        <v>868</v>
      </c>
      <c r="F57" s="567"/>
      <c r="G57" s="567"/>
      <c r="H57" s="567"/>
      <c r="I57" s="567"/>
      <c r="J57" s="567"/>
      <c r="K57" s="567" t="s">
        <v>868</v>
      </c>
      <c r="L57" s="567"/>
      <c r="M57" s="567" t="s">
        <v>851</v>
      </c>
      <c r="N57" s="567" t="s">
        <v>851</v>
      </c>
      <c r="O57" s="567"/>
    </row>
    <row r="58" spans="1:15" customFormat="1" hidden="1" x14ac:dyDescent="0.25">
      <c r="A58" s="573" t="s">
        <v>446</v>
      </c>
      <c r="B58" s="573" t="s">
        <v>57</v>
      </c>
      <c r="C58" s="567" t="str">
        <f>IFERROR(VLOOKUP(ReclassificationsRaw[[#This Row],[Organisation]],ONSCollation[[Dept detail / Agency]:[Dept_copy]],2,0),"N/A")</f>
        <v>BIS</v>
      </c>
      <c r="D58" s="567"/>
      <c r="E58" s="567" t="s">
        <v>868</v>
      </c>
      <c r="F58" s="567"/>
      <c r="G58" s="567"/>
      <c r="H58" s="567"/>
      <c r="I58" s="567"/>
      <c r="J58" s="567"/>
      <c r="K58" s="567" t="s">
        <v>868</v>
      </c>
      <c r="L58" s="567"/>
      <c r="M58" s="567" t="s">
        <v>851</v>
      </c>
      <c r="N58" s="567" t="s">
        <v>851</v>
      </c>
      <c r="O58" s="567"/>
    </row>
    <row r="59" spans="1:15" customFormat="1" hidden="1" x14ac:dyDescent="0.25">
      <c r="A59" s="568" t="s">
        <v>446</v>
      </c>
      <c r="B59" s="568" t="s">
        <v>11</v>
      </c>
      <c r="C59" s="567" t="str">
        <f>IFERROR(VLOOKUP(ReclassificationsRaw[[#This Row],[Organisation]],ONSCollation[[Dept detail / Agency]:[Dept_copy]],2,0),"N/A")</f>
        <v>BIS</v>
      </c>
      <c r="D59" s="567"/>
      <c r="E59" s="567" t="s">
        <v>868</v>
      </c>
      <c r="F59" s="567"/>
      <c r="G59" s="567"/>
      <c r="H59" s="567"/>
      <c r="I59" s="567"/>
      <c r="J59" s="567"/>
      <c r="K59" s="567" t="s">
        <v>868</v>
      </c>
      <c r="L59" s="567"/>
      <c r="M59" s="567" t="s">
        <v>851</v>
      </c>
      <c r="N59" s="567" t="s">
        <v>851</v>
      </c>
      <c r="O59" s="567"/>
    </row>
    <row r="60" spans="1:15" customFormat="1" hidden="1" x14ac:dyDescent="0.25">
      <c r="A60" s="568" t="s">
        <v>446</v>
      </c>
      <c r="B60" s="568" t="s">
        <v>15</v>
      </c>
      <c r="C60" s="567" t="str">
        <f>IFERROR(VLOOKUP(ReclassificationsRaw[[#This Row],[Organisation]],ONSCollation[[Dept detail / Agency]:[Dept_copy]],2,0),"N/A")</f>
        <v>BIS</v>
      </c>
      <c r="D60" s="567"/>
      <c r="E60" s="567" t="s">
        <v>868</v>
      </c>
      <c r="F60" s="567"/>
      <c r="G60" s="567"/>
      <c r="H60" s="567"/>
      <c r="I60" s="567"/>
      <c r="J60" s="567"/>
      <c r="K60" s="567" t="s">
        <v>868</v>
      </c>
      <c r="L60" s="567"/>
      <c r="M60" s="567" t="s">
        <v>851</v>
      </c>
      <c r="N60" s="567" t="s">
        <v>851</v>
      </c>
      <c r="O60" s="567"/>
    </row>
    <row r="61" spans="1:15" customFormat="1" hidden="1" x14ac:dyDescent="0.25">
      <c r="A61" s="568" t="s">
        <v>446</v>
      </c>
      <c r="B61" s="568" t="s">
        <v>12</v>
      </c>
      <c r="C61" s="567" t="str">
        <f>IFERROR(VLOOKUP(ReclassificationsRaw[[#This Row],[Organisation]],ONSCollation[[Dept detail / Agency]:[Dept_copy]],2,0),"N/A")</f>
        <v>BIS</v>
      </c>
      <c r="D61" s="567"/>
      <c r="E61" s="567" t="s">
        <v>868</v>
      </c>
      <c r="F61" s="567"/>
      <c r="G61" s="567"/>
      <c r="H61" s="567"/>
      <c r="I61" s="567"/>
      <c r="J61" s="567"/>
      <c r="K61" s="567" t="s">
        <v>868</v>
      </c>
      <c r="L61" s="567"/>
      <c r="M61" s="567" t="s">
        <v>851</v>
      </c>
      <c r="N61" s="567" t="s">
        <v>851</v>
      </c>
      <c r="O61" s="567"/>
    </row>
    <row r="62" spans="1:15" customFormat="1" hidden="1" x14ac:dyDescent="0.25">
      <c r="A62" s="568" t="s">
        <v>446</v>
      </c>
      <c r="B62" s="568" t="s">
        <v>13</v>
      </c>
      <c r="C62" s="567" t="str">
        <f>IFERROR(VLOOKUP(ReclassificationsRaw[[#This Row],[Organisation]],ONSCollation[[Dept detail / Agency]:[Dept_copy]],2,0),"N/A")</f>
        <v>DECC</v>
      </c>
      <c r="D62" s="567"/>
      <c r="E62" s="567" t="s">
        <v>868</v>
      </c>
      <c r="F62" s="567"/>
      <c r="G62" s="567"/>
      <c r="H62" s="567"/>
      <c r="I62" s="567"/>
      <c r="J62" s="567"/>
      <c r="K62" s="567" t="s">
        <v>868</v>
      </c>
      <c r="L62" s="567"/>
      <c r="M62" s="567" t="s">
        <v>851</v>
      </c>
      <c r="N62" s="567" t="s">
        <v>851</v>
      </c>
      <c r="O62" s="567"/>
    </row>
    <row r="63" spans="1:15" customFormat="1" hidden="1" x14ac:dyDescent="0.25">
      <c r="A63" s="568" t="s">
        <v>446</v>
      </c>
      <c r="B63" s="571" t="s">
        <v>675</v>
      </c>
      <c r="C63" s="567" t="str">
        <f>IFERROR(VLOOKUP(ReclassificationsRaw[[#This Row],[Organisation]],ONSCollation[[Dept detail / Agency]:[Dept_copy]],2,0),"N/A")</f>
        <v>BIS</v>
      </c>
      <c r="D63" s="567"/>
      <c r="E63" s="567" t="s">
        <v>868</v>
      </c>
      <c r="F63" s="567"/>
      <c r="G63" s="567"/>
      <c r="H63" s="567"/>
      <c r="I63" s="567"/>
      <c r="J63" s="567"/>
      <c r="K63" s="567" t="s">
        <v>868</v>
      </c>
      <c r="L63" s="567"/>
      <c r="M63" s="567" t="s">
        <v>851</v>
      </c>
      <c r="N63" s="567" t="s">
        <v>851</v>
      </c>
      <c r="O63" s="567"/>
    </row>
    <row r="64" spans="1:15" customFormat="1" hidden="1" x14ac:dyDescent="0.25">
      <c r="A64" s="568" t="s">
        <v>446</v>
      </c>
      <c r="B64" s="568" t="s">
        <v>423</v>
      </c>
      <c r="C64" s="567" t="str">
        <f>IFERROR(VLOOKUP(ReclassificationsRaw[[#This Row],[Organisation]],ONSCollation[[Dept detail / Agency]:[Dept_copy]],2,0),"N/A")</f>
        <v>BIS</v>
      </c>
      <c r="D64" s="567"/>
      <c r="E64" s="567" t="s">
        <v>868</v>
      </c>
      <c r="F64" s="567"/>
      <c r="G64" s="567"/>
      <c r="H64" s="567"/>
      <c r="I64" s="567"/>
      <c r="J64" s="567"/>
      <c r="K64" s="567" t="s">
        <v>868</v>
      </c>
      <c r="L64" s="567"/>
      <c r="M64" s="567" t="s">
        <v>851</v>
      </c>
      <c r="N64" s="567" t="s">
        <v>851</v>
      </c>
      <c r="O64" s="567"/>
    </row>
    <row r="65" spans="1:15" customFormat="1" hidden="1" x14ac:dyDescent="0.25">
      <c r="A65" s="568" t="s">
        <v>446</v>
      </c>
      <c r="B65" s="568" t="s">
        <v>16</v>
      </c>
      <c r="C65" s="567" t="str">
        <f>IFERROR(VLOOKUP(ReclassificationsRaw[[#This Row],[Organisation]],ONSCollation[[Dept detail / Agency]:[Dept_copy]],2,0),"N/A")</f>
        <v>BIS</v>
      </c>
      <c r="D65" s="567"/>
      <c r="E65" s="567" t="s">
        <v>868</v>
      </c>
      <c r="F65" s="567"/>
      <c r="G65" s="567"/>
      <c r="H65" s="567"/>
      <c r="I65" s="567"/>
      <c r="J65" s="567"/>
      <c r="K65" s="567" t="s">
        <v>868</v>
      </c>
      <c r="L65" s="567"/>
      <c r="M65" s="567" t="s">
        <v>851</v>
      </c>
      <c r="N65" s="567" t="s">
        <v>851</v>
      </c>
      <c r="O65" s="567"/>
    </row>
    <row r="66" spans="1:15" customFormat="1" hidden="1" x14ac:dyDescent="0.25">
      <c r="A66" s="568" t="s">
        <v>446</v>
      </c>
      <c r="B66" s="573" t="s">
        <v>619</v>
      </c>
      <c r="C66" s="567" t="str">
        <f>IFERROR(VLOOKUP(ReclassificationsRaw[[#This Row],[Organisation]],ONSCollation[[Dept detail / Agency]:[Dept_copy]],2,0),"N/A")</f>
        <v>BIS</v>
      </c>
      <c r="D66" s="567"/>
      <c r="E66" s="567" t="s">
        <v>868</v>
      </c>
      <c r="F66" s="567"/>
      <c r="G66" s="567"/>
      <c r="H66" s="567"/>
      <c r="I66" s="567"/>
      <c r="J66" s="567"/>
      <c r="K66" s="567" t="s">
        <v>868</v>
      </c>
      <c r="L66" s="567"/>
      <c r="M66" s="567" t="s">
        <v>851</v>
      </c>
      <c r="N66" s="567" t="s">
        <v>851</v>
      </c>
      <c r="O66" s="567"/>
    </row>
    <row r="67" spans="1:15" customFormat="1" hidden="1" x14ac:dyDescent="0.25">
      <c r="A67" s="568" t="s">
        <v>446</v>
      </c>
      <c r="B67" s="573" t="s">
        <v>620</v>
      </c>
      <c r="C67" s="567" t="str">
        <f>IFERROR(VLOOKUP(ReclassificationsRaw[[#This Row],[Organisation]],ONSCollation[[Dept detail / Agency]:[Dept_copy]],2,0),"N/A")</f>
        <v>BIS</v>
      </c>
      <c r="D67" s="567"/>
      <c r="E67" s="567" t="s">
        <v>868</v>
      </c>
      <c r="F67" s="567"/>
      <c r="G67" s="567"/>
      <c r="H67" s="567"/>
      <c r="I67" s="567"/>
      <c r="J67" s="567"/>
      <c r="K67" s="567" t="s">
        <v>868</v>
      </c>
      <c r="L67" s="567"/>
      <c r="M67" s="567" t="s">
        <v>851</v>
      </c>
      <c r="N67" s="567" t="s">
        <v>851</v>
      </c>
      <c r="O67" s="567"/>
    </row>
    <row r="68" spans="1:15" customFormat="1" hidden="1" x14ac:dyDescent="0.25">
      <c r="A68" s="568" t="s">
        <v>446</v>
      </c>
      <c r="B68" s="573" t="s">
        <v>386</v>
      </c>
      <c r="C68" s="567" t="str">
        <f>IFERROR(VLOOKUP(ReclassificationsRaw[[#This Row],[Organisation]],ONSCollation[[Dept detail / Agency]:[Dept_copy]],2,0),"N/A")</f>
        <v>BIS</v>
      </c>
      <c r="D68" s="567"/>
      <c r="E68" s="567" t="s">
        <v>868</v>
      </c>
      <c r="F68" s="567"/>
      <c r="G68" s="567"/>
      <c r="H68" s="567"/>
      <c r="I68" s="567"/>
      <c r="J68" s="567"/>
      <c r="K68" s="567" t="s">
        <v>868</v>
      </c>
      <c r="L68" s="567"/>
      <c r="M68" s="567" t="s">
        <v>851</v>
      </c>
      <c r="N68" s="567" t="s">
        <v>851</v>
      </c>
      <c r="O68" s="567"/>
    </row>
    <row r="69" spans="1:15" customFormat="1" hidden="1" x14ac:dyDescent="0.25">
      <c r="A69" s="568" t="s">
        <v>447</v>
      </c>
      <c r="B69" s="573" t="s">
        <v>424</v>
      </c>
      <c r="C69" s="567" t="str">
        <f>IFERROR(VLOOKUP(ReclassificationsRaw[[#This Row],[Organisation]],ONSCollation[[Dept detail / Agency]:[Dept_copy]],2,0),"N/A")</f>
        <v>CO</v>
      </c>
      <c r="D69" s="567"/>
      <c r="E69" s="567" t="s">
        <v>868</v>
      </c>
      <c r="F69" s="567"/>
      <c r="G69" s="567"/>
      <c r="H69" s="567"/>
      <c r="I69" s="567"/>
      <c r="J69" s="567"/>
      <c r="K69" s="567" t="s">
        <v>868</v>
      </c>
      <c r="L69" s="567"/>
      <c r="M69" s="567" t="s">
        <v>851</v>
      </c>
      <c r="N69" s="567" t="s">
        <v>851</v>
      </c>
      <c r="O69" s="567"/>
    </row>
    <row r="70" spans="1:15" customFormat="1" hidden="1" x14ac:dyDescent="0.25">
      <c r="A70" s="568" t="s">
        <v>447</v>
      </c>
      <c r="B70" s="573" t="s">
        <v>124</v>
      </c>
      <c r="C70" s="567" t="str">
        <f>IFERROR(VLOOKUP(ReclassificationsRaw[[#This Row],[Organisation]],ONSCollation[[Dept detail / Agency]:[Dept_copy]],2,0),"N/A")</f>
        <v>CO</v>
      </c>
      <c r="D70" s="567"/>
      <c r="E70" s="567" t="s">
        <v>868</v>
      </c>
      <c r="F70" s="567"/>
      <c r="G70" s="567"/>
      <c r="H70" s="567"/>
      <c r="I70" s="567"/>
      <c r="J70" s="567"/>
      <c r="K70" s="567" t="s">
        <v>868</v>
      </c>
      <c r="L70" s="567"/>
      <c r="M70" s="567" t="s">
        <v>851</v>
      </c>
      <c r="N70" s="567" t="s">
        <v>851</v>
      </c>
      <c r="O70" s="567"/>
    </row>
    <row r="71" spans="1:15" customFormat="1" hidden="1" x14ac:dyDescent="0.25">
      <c r="A71" s="568" t="s">
        <v>447</v>
      </c>
      <c r="B71" s="568" t="s">
        <v>19</v>
      </c>
      <c r="C71" s="567" t="str">
        <f>IFERROR(VLOOKUP(ReclassificationsRaw[[#This Row],[Organisation]],ONSCollation[[Dept detail / Agency]:[Dept_copy]],2,0),"N/A")</f>
        <v>CO</v>
      </c>
      <c r="D71" s="567"/>
      <c r="E71" s="567" t="s">
        <v>868</v>
      </c>
      <c r="F71" s="567"/>
      <c r="G71" s="567"/>
      <c r="H71" s="567"/>
      <c r="I71" s="567"/>
      <c r="J71" s="567"/>
      <c r="K71" s="567" t="s">
        <v>868</v>
      </c>
      <c r="L71" s="567"/>
      <c r="M71" s="567" t="s">
        <v>851</v>
      </c>
      <c r="N71" s="567" t="s">
        <v>851</v>
      </c>
      <c r="O71" s="567"/>
    </row>
    <row r="72" spans="1:15" customFormat="1" hidden="1" x14ac:dyDescent="0.25">
      <c r="A72" s="573" t="s">
        <v>447</v>
      </c>
      <c r="B72" s="573" t="s">
        <v>31</v>
      </c>
      <c r="C72" s="567" t="str">
        <f>IFERROR(VLOOKUP(ReclassificationsRaw[[#This Row],[Organisation]],ONSCollation[[Dept detail / Agency]:[Dept_copy]],2,0),"N/A")</f>
        <v>CO</v>
      </c>
      <c r="D72" s="567"/>
      <c r="E72" s="567" t="s">
        <v>868</v>
      </c>
      <c r="F72" s="567"/>
      <c r="G72" s="567"/>
      <c r="H72" s="567"/>
      <c r="I72" s="567"/>
      <c r="J72" s="567"/>
      <c r="K72" s="567" t="s">
        <v>868</v>
      </c>
      <c r="L72" s="567"/>
      <c r="M72" s="567" t="s">
        <v>851</v>
      </c>
      <c r="N72" s="567" t="s">
        <v>851</v>
      </c>
      <c r="O72" s="567"/>
    </row>
    <row r="73" spans="1:15" customFormat="1" hidden="1" x14ac:dyDescent="0.25">
      <c r="A73" s="568" t="s">
        <v>447</v>
      </c>
      <c r="B73" s="573" t="s">
        <v>20</v>
      </c>
      <c r="C73" s="567" t="str">
        <f>IFERROR(VLOOKUP(ReclassificationsRaw[[#This Row],[Organisation]],ONSCollation[[Dept detail / Agency]:[Dept_copy]],2,0),"N/A")</f>
        <v>CO</v>
      </c>
      <c r="D73" s="567"/>
      <c r="E73" s="567" t="s">
        <v>868</v>
      </c>
      <c r="F73" s="567"/>
      <c r="G73" s="567"/>
      <c r="H73" s="567"/>
      <c r="I73" s="567"/>
      <c r="J73" s="567"/>
      <c r="K73" s="567" t="s">
        <v>868</v>
      </c>
      <c r="L73" s="567"/>
      <c r="M73" s="567" t="s">
        <v>851</v>
      </c>
      <c r="N73" s="567" t="s">
        <v>851</v>
      </c>
      <c r="O73" s="567"/>
    </row>
    <row r="74" spans="1:15" customFormat="1" hidden="1" x14ac:dyDescent="0.25">
      <c r="A74" s="568" t="s">
        <v>447</v>
      </c>
      <c r="B74" s="568" t="s">
        <v>21</v>
      </c>
      <c r="C74" s="567" t="str">
        <f>IFERROR(VLOOKUP(ReclassificationsRaw[[#This Row],[Organisation]],ONSCollation[[Dept detail / Agency]:[Dept_copy]],2,0),"N/A")</f>
        <v>CO</v>
      </c>
      <c r="D74" s="567"/>
      <c r="E74" s="567" t="s">
        <v>868</v>
      </c>
      <c r="F74" s="567"/>
      <c r="G74" s="567"/>
      <c r="H74" s="567"/>
      <c r="I74" s="567"/>
      <c r="J74" s="567"/>
      <c r="K74" s="567" t="s">
        <v>868</v>
      </c>
      <c r="L74" s="567"/>
      <c r="M74" s="567" t="s">
        <v>851</v>
      </c>
      <c r="N74" s="567" t="s">
        <v>851</v>
      </c>
      <c r="O74" s="567"/>
    </row>
    <row r="75" spans="1:15" customFormat="1" hidden="1" x14ac:dyDescent="0.25">
      <c r="A75" s="568" t="s">
        <v>447</v>
      </c>
      <c r="B75" s="573" t="s">
        <v>541</v>
      </c>
      <c r="C75" s="567" t="str">
        <f>IFERROR(VLOOKUP(ReclassificationsRaw[[#This Row],[Organisation]],ONSCollation[[Dept detail / Agency]:[Dept_copy]],2,0),"N/A")</f>
        <v>CO</v>
      </c>
      <c r="D75" s="567"/>
      <c r="E75" s="567" t="s">
        <v>868</v>
      </c>
      <c r="F75" s="567"/>
      <c r="G75" s="567"/>
      <c r="H75" s="567"/>
      <c r="I75" s="567"/>
      <c r="J75" s="567"/>
      <c r="K75" s="567" t="s">
        <v>868</v>
      </c>
      <c r="L75" s="567"/>
      <c r="M75" s="567" t="s">
        <v>851</v>
      </c>
      <c r="N75" s="567" t="s">
        <v>851</v>
      </c>
      <c r="O75" s="567"/>
    </row>
    <row r="76" spans="1:15" customFormat="1" hidden="1" x14ac:dyDescent="0.25">
      <c r="A76" s="568" t="s">
        <v>513</v>
      </c>
      <c r="B76" s="568" t="s">
        <v>396</v>
      </c>
      <c r="C76" s="567" t="str">
        <f>IFERROR(VLOOKUP(ReclassificationsRaw[[#This Row],[Organisation]],ONSCollation[[Dept detail / Agency]:[Dept_copy]],2,0),"N/A")</f>
        <v>DCLG</v>
      </c>
      <c r="D76" s="567"/>
      <c r="E76" s="567" t="s">
        <v>868</v>
      </c>
      <c r="F76" s="567"/>
      <c r="G76" s="567"/>
      <c r="H76" s="567"/>
      <c r="I76" s="567"/>
      <c r="J76" s="567"/>
      <c r="K76" s="567" t="s">
        <v>868</v>
      </c>
      <c r="L76" s="567"/>
      <c r="M76" s="567" t="s">
        <v>851</v>
      </c>
      <c r="N76" s="567" t="s">
        <v>851</v>
      </c>
      <c r="O76" s="567"/>
    </row>
    <row r="77" spans="1:15" customFormat="1" hidden="1" x14ac:dyDescent="0.25">
      <c r="A77" s="568" t="s">
        <v>513</v>
      </c>
      <c r="B77" s="568" t="s">
        <v>36</v>
      </c>
      <c r="C77" s="567" t="str">
        <f>IFERROR(VLOOKUP(ReclassificationsRaw[[#This Row],[Organisation]],ONSCollation[[Dept detail / Agency]:[Dept_copy]],2,0),"N/A")</f>
        <v>DCLG</v>
      </c>
      <c r="D77" s="567"/>
      <c r="E77" s="567" t="s">
        <v>868</v>
      </c>
      <c r="F77" s="567"/>
      <c r="G77" s="567"/>
      <c r="H77" s="567"/>
      <c r="I77" s="567"/>
      <c r="J77" s="567"/>
      <c r="K77" s="567" t="s">
        <v>868</v>
      </c>
      <c r="L77" s="567"/>
      <c r="M77" s="567" t="s">
        <v>851</v>
      </c>
      <c r="N77" s="567" t="s">
        <v>851</v>
      </c>
      <c r="O77" s="567"/>
    </row>
    <row r="78" spans="1:15" customFormat="1" hidden="1" x14ac:dyDescent="0.25">
      <c r="A78" s="568" t="s">
        <v>513</v>
      </c>
      <c r="B78" s="573" t="s">
        <v>624</v>
      </c>
      <c r="C78" s="567" t="str">
        <f>IFERROR(VLOOKUP(ReclassificationsRaw[[#This Row],[Organisation]],ONSCollation[[Dept detail / Agency]:[Dept_copy]],2,0),"N/A")</f>
        <v>DCLG</v>
      </c>
      <c r="D78" s="567"/>
      <c r="E78" s="567" t="s">
        <v>868</v>
      </c>
      <c r="F78" s="567"/>
      <c r="G78" s="567"/>
      <c r="H78" s="567"/>
      <c r="I78" s="567"/>
      <c r="J78" s="567"/>
      <c r="K78" s="567" t="s">
        <v>868</v>
      </c>
      <c r="L78" s="567"/>
      <c r="M78" s="567" t="s">
        <v>851</v>
      </c>
      <c r="N78" s="567" t="s">
        <v>851</v>
      </c>
      <c r="O78" s="567"/>
    </row>
    <row r="79" spans="1:15" customFormat="1" hidden="1" x14ac:dyDescent="0.25">
      <c r="A79" s="568" t="s">
        <v>513</v>
      </c>
      <c r="B79" s="568" t="s">
        <v>38</v>
      </c>
      <c r="C79" s="567" t="str">
        <f>IFERROR(VLOOKUP(ReclassificationsRaw[[#This Row],[Organisation]],ONSCollation[[Dept detail / Agency]:[Dept_copy]],2,0),"N/A")</f>
        <v>DCLG</v>
      </c>
      <c r="D79" s="567"/>
      <c r="E79" s="567" t="s">
        <v>868</v>
      </c>
      <c r="F79" s="567"/>
      <c r="G79" s="567"/>
      <c r="H79" s="567"/>
      <c r="I79" s="567"/>
      <c r="J79" s="567"/>
      <c r="K79" s="567" t="s">
        <v>868</v>
      </c>
      <c r="L79" s="567"/>
      <c r="M79" s="567" t="s">
        <v>851</v>
      </c>
      <c r="N79" s="567" t="s">
        <v>851</v>
      </c>
      <c r="O79" s="567"/>
    </row>
    <row r="80" spans="1:15" customFormat="1" hidden="1" x14ac:dyDescent="0.25">
      <c r="A80" s="568" t="s">
        <v>513</v>
      </c>
      <c r="B80" s="568" t="s">
        <v>39</v>
      </c>
      <c r="C80" s="567" t="str">
        <f>IFERROR(VLOOKUP(ReclassificationsRaw[[#This Row],[Organisation]],ONSCollation[[Dept detail / Agency]:[Dept_copy]],2,0),"N/A")</f>
        <v>DCLG</v>
      </c>
      <c r="D80" s="567"/>
      <c r="E80" s="567" t="s">
        <v>868</v>
      </c>
      <c r="F80" s="567"/>
      <c r="G80" s="567"/>
      <c r="H80" s="567"/>
      <c r="I80" s="567"/>
      <c r="J80" s="567"/>
      <c r="K80" s="567" t="s">
        <v>868</v>
      </c>
      <c r="L80" s="567"/>
      <c r="M80" s="567" t="s">
        <v>851</v>
      </c>
      <c r="N80" s="567" t="s">
        <v>851</v>
      </c>
      <c r="O80" s="567"/>
    </row>
    <row r="81" spans="1:15" customFormat="1" hidden="1" x14ac:dyDescent="0.25">
      <c r="A81" s="568" t="s">
        <v>448</v>
      </c>
      <c r="B81" s="568" t="s">
        <v>397</v>
      </c>
      <c r="C81" s="567" t="str">
        <f>IFERROR(VLOOKUP(ReclassificationsRaw[[#This Row],[Organisation]],ONSCollation[[Dept detail / Agency]:[Dept_copy]],2,0),"N/A")</f>
        <v>DCMS</v>
      </c>
      <c r="D81" s="567"/>
      <c r="E81" s="567" t="s">
        <v>868</v>
      </c>
      <c r="F81" s="567"/>
      <c r="G81" s="567"/>
      <c r="H81" s="567"/>
      <c r="I81" s="567"/>
      <c r="J81" s="567"/>
      <c r="K81" s="567" t="s">
        <v>868</v>
      </c>
      <c r="L81" s="567"/>
      <c r="M81" s="567" t="s">
        <v>851</v>
      </c>
      <c r="N81" s="567" t="s">
        <v>851</v>
      </c>
      <c r="O81" s="567"/>
    </row>
    <row r="82" spans="1:15" customFormat="1" hidden="1" x14ac:dyDescent="0.25">
      <c r="A82" s="568" t="s">
        <v>448</v>
      </c>
      <c r="B82" s="568" t="s">
        <v>42</v>
      </c>
      <c r="C82" s="567" t="str">
        <f>IFERROR(VLOOKUP(ReclassificationsRaw[[#This Row],[Organisation]],ONSCollation[[Dept detail / Agency]:[Dept_copy]],2,0),"N/A")</f>
        <v>DCMS</v>
      </c>
      <c r="D82" s="567"/>
      <c r="E82" s="567" t="s">
        <v>868</v>
      </c>
      <c r="F82" s="567"/>
      <c r="G82" s="567"/>
      <c r="H82" s="567"/>
      <c r="I82" s="567"/>
      <c r="J82" s="567"/>
      <c r="K82" s="567" t="s">
        <v>868</v>
      </c>
      <c r="L82" s="567"/>
      <c r="M82" s="567" t="s">
        <v>851</v>
      </c>
      <c r="N82" s="567" t="s">
        <v>851</v>
      </c>
      <c r="O82" s="567"/>
    </row>
    <row r="83" spans="1:15" customFormat="1" hidden="1" x14ac:dyDescent="0.25">
      <c r="A83" s="568" t="s">
        <v>458</v>
      </c>
      <c r="B83" s="568" t="s">
        <v>48</v>
      </c>
      <c r="C83" s="567" t="str">
        <f>IFERROR(VLOOKUP(ReclassificationsRaw[[#This Row],[Organisation]],ONSCollation[[Dept detail / Agency]:[Dept_copy]],2,0),"N/A")</f>
        <v>DECC</v>
      </c>
      <c r="D83" s="567"/>
      <c r="E83" s="567" t="s">
        <v>868</v>
      </c>
      <c r="F83" s="567"/>
      <c r="G83" s="567"/>
      <c r="H83" s="567"/>
      <c r="I83" s="567"/>
      <c r="J83" s="567"/>
      <c r="K83" s="567" t="s">
        <v>868</v>
      </c>
      <c r="L83" s="567"/>
      <c r="M83" s="567" t="s">
        <v>851</v>
      </c>
      <c r="N83" s="567" t="s">
        <v>851</v>
      </c>
      <c r="O83" s="567"/>
    </row>
    <row r="84" spans="1:15" customFormat="1" hidden="1" x14ac:dyDescent="0.25">
      <c r="A84" s="568" t="s">
        <v>450</v>
      </c>
      <c r="B84" s="573" t="s">
        <v>582</v>
      </c>
      <c r="C84" s="567" t="str">
        <f>IFERROR(VLOOKUP(ReclassificationsRaw[[#This Row],[Organisation]],ONSCollation[[Dept detail / Agency]:[Dept_copy]],2,0),"N/A")</f>
        <v>Defra</v>
      </c>
      <c r="D84" s="567"/>
      <c r="E84" s="567" t="s">
        <v>868</v>
      </c>
      <c r="F84" s="567"/>
      <c r="G84" s="567"/>
      <c r="H84" s="567"/>
      <c r="I84" s="567"/>
      <c r="J84" s="567"/>
      <c r="K84" s="567" t="s">
        <v>868</v>
      </c>
      <c r="L84" s="567"/>
      <c r="M84" s="567" t="s">
        <v>851</v>
      </c>
      <c r="N84" s="567" t="s">
        <v>851</v>
      </c>
      <c r="O84" s="567"/>
    </row>
    <row r="85" spans="1:15" customFormat="1" hidden="1" x14ac:dyDescent="0.25">
      <c r="A85" s="568" t="s">
        <v>450</v>
      </c>
      <c r="B85" s="573" t="s">
        <v>53</v>
      </c>
      <c r="C85" s="567" t="str">
        <f>IFERROR(VLOOKUP(ReclassificationsRaw[[#This Row],[Organisation]],ONSCollation[[Dept detail / Agency]:[Dept_copy]],2,0),"N/A")</f>
        <v>Defra</v>
      </c>
      <c r="D85" s="567"/>
      <c r="E85" s="567" t="s">
        <v>868</v>
      </c>
      <c r="F85" s="567"/>
      <c r="G85" s="567"/>
      <c r="H85" s="567"/>
      <c r="I85" s="567"/>
      <c r="J85" s="567"/>
      <c r="K85" s="567" t="s">
        <v>868</v>
      </c>
      <c r="L85" s="567"/>
      <c r="M85" s="567" t="s">
        <v>851</v>
      </c>
      <c r="N85" s="567" t="s">
        <v>851</v>
      </c>
      <c r="O85" s="567"/>
    </row>
    <row r="86" spans="1:15" customFormat="1" hidden="1" x14ac:dyDescent="0.25">
      <c r="A86" s="568" t="s">
        <v>450</v>
      </c>
      <c r="B86" s="568" t="s">
        <v>50</v>
      </c>
      <c r="C86" s="567" t="str">
        <f>IFERROR(VLOOKUP(ReclassificationsRaw[[#This Row],[Organisation]],ONSCollation[[Dept detail / Agency]:[Dept_copy]],2,0),"N/A")</f>
        <v>Defra</v>
      </c>
      <c r="D86" s="567"/>
      <c r="E86" s="567" t="s">
        <v>868</v>
      </c>
      <c r="F86" s="567"/>
      <c r="G86" s="567"/>
      <c r="H86" s="567"/>
      <c r="I86" s="567"/>
      <c r="J86" s="567"/>
      <c r="K86" s="567" t="s">
        <v>868</v>
      </c>
      <c r="L86" s="567"/>
      <c r="M86" s="567" t="s">
        <v>851</v>
      </c>
      <c r="N86" s="567" t="s">
        <v>851</v>
      </c>
      <c r="O86" s="567"/>
    </row>
    <row r="87" spans="1:15" customFormat="1" hidden="1" x14ac:dyDescent="0.25">
      <c r="A87" s="568" t="s">
        <v>450</v>
      </c>
      <c r="B87" s="568" t="s">
        <v>398</v>
      </c>
      <c r="C87" s="567" t="str">
        <f>IFERROR(VLOOKUP(ReclassificationsRaw[[#This Row],[Organisation]],ONSCollation[[Dept detail / Agency]:[Dept_copy]],2,0),"N/A")</f>
        <v>Defra</v>
      </c>
      <c r="D87" s="567"/>
      <c r="E87" s="567" t="s">
        <v>868</v>
      </c>
      <c r="F87" s="567"/>
      <c r="G87" s="567"/>
      <c r="H87" s="567"/>
      <c r="I87" s="567"/>
      <c r="J87" s="567"/>
      <c r="K87" s="567" t="s">
        <v>868</v>
      </c>
      <c r="L87" s="567"/>
      <c r="M87" s="567" t="s">
        <v>851</v>
      </c>
      <c r="N87" s="567" t="s">
        <v>851</v>
      </c>
      <c r="O87" s="567"/>
    </row>
    <row r="88" spans="1:15" customFormat="1" hidden="1" x14ac:dyDescent="0.25">
      <c r="A88" s="568" t="s">
        <v>450</v>
      </c>
      <c r="B88" s="568" t="s">
        <v>361</v>
      </c>
      <c r="C88" s="567" t="str">
        <f>IFERROR(VLOOKUP(ReclassificationsRaw[[#This Row],[Organisation]],ONSCollation[[Dept detail / Agency]:[Dept_copy]],2,0),"N/A")</f>
        <v>Defra</v>
      </c>
      <c r="D88" s="567"/>
      <c r="E88" s="567" t="s">
        <v>868</v>
      </c>
      <c r="F88" s="567"/>
      <c r="G88" s="567"/>
      <c r="H88" s="567"/>
      <c r="I88" s="567"/>
      <c r="J88" s="567"/>
      <c r="K88" s="567" t="s">
        <v>868</v>
      </c>
      <c r="L88" s="567"/>
      <c r="M88" s="567" t="s">
        <v>851</v>
      </c>
      <c r="N88" s="567" t="s">
        <v>851</v>
      </c>
      <c r="O88" s="567"/>
    </row>
    <row r="89" spans="1:15" customFormat="1" hidden="1" x14ac:dyDescent="0.25">
      <c r="A89" s="568" t="s">
        <v>450</v>
      </c>
      <c r="B89" s="568" t="s">
        <v>133</v>
      </c>
      <c r="C89" s="567" t="str">
        <f>IFERROR(VLOOKUP(ReclassificationsRaw[[#This Row],[Organisation]],ONSCollation[[Dept detail / Agency]:[Dept_copy]],2,0),"N/A")</f>
        <v>Defra</v>
      </c>
      <c r="D89" s="567"/>
      <c r="E89" s="567" t="s">
        <v>868</v>
      </c>
      <c r="F89" s="567"/>
      <c r="G89" s="567"/>
      <c r="H89" s="567"/>
      <c r="I89" s="567"/>
      <c r="J89" s="567"/>
      <c r="K89" s="567" t="s">
        <v>868</v>
      </c>
      <c r="L89" s="567"/>
      <c r="M89" s="567" t="s">
        <v>851</v>
      </c>
      <c r="N89" s="567" t="s">
        <v>851</v>
      </c>
      <c r="O89" s="567"/>
    </row>
    <row r="90" spans="1:15" customFormat="1" hidden="1" x14ac:dyDescent="0.25">
      <c r="A90" s="568" t="s">
        <v>450</v>
      </c>
      <c r="B90" s="568" t="s">
        <v>134</v>
      </c>
      <c r="C90" s="567" t="str">
        <f>IFERROR(VLOOKUP(ReclassificationsRaw[[#This Row],[Organisation]],ONSCollation[[Dept detail / Agency]:[Dept_copy]],2,0),"N/A")</f>
        <v>Defra</v>
      </c>
      <c r="D90" s="567"/>
      <c r="E90" s="567" t="s">
        <v>868</v>
      </c>
      <c r="F90" s="567"/>
      <c r="G90" s="567"/>
      <c r="H90" s="567"/>
      <c r="I90" s="567"/>
      <c r="J90" s="567"/>
      <c r="K90" s="567" t="s">
        <v>868</v>
      </c>
      <c r="L90" s="567"/>
      <c r="M90" s="567" t="s">
        <v>851</v>
      </c>
      <c r="N90" s="567" t="s">
        <v>851</v>
      </c>
      <c r="O90" s="567"/>
    </row>
    <row r="91" spans="1:15" customFormat="1" hidden="1" x14ac:dyDescent="0.25">
      <c r="A91" s="568" t="s">
        <v>450</v>
      </c>
      <c r="B91" s="568" t="s">
        <v>135</v>
      </c>
      <c r="C91" s="567" t="str">
        <f>IFERROR(VLOOKUP(ReclassificationsRaw[[#This Row],[Organisation]],ONSCollation[[Dept detail / Agency]:[Dept_copy]],2,0),"N/A")</f>
        <v>Defra</v>
      </c>
      <c r="D91" s="567"/>
      <c r="E91" s="567" t="s">
        <v>868</v>
      </c>
      <c r="F91" s="567"/>
      <c r="G91" s="567"/>
      <c r="H91" s="567"/>
      <c r="I91" s="567"/>
      <c r="J91" s="567"/>
      <c r="K91" s="567" t="s">
        <v>868</v>
      </c>
      <c r="L91" s="567"/>
      <c r="M91" s="567" t="s">
        <v>851</v>
      </c>
      <c r="N91" s="567" t="s">
        <v>851</v>
      </c>
      <c r="O91" s="567"/>
    </row>
    <row r="92" spans="1:15" customFormat="1" hidden="1" x14ac:dyDescent="0.25">
      <c r="A92" s="568" t="s">
        <v>450</v>
      </c>
      <c r="B92" s="568" t="s">
        <v>52</v>
      </c>
      <c r="C92" s="567" t="str">
        <f>IFERROR(VLOOKUP(ReclassificationsRaw[[#This Row],[Organisation]],ONSCollation[[Dept detail / Agency]:[Dept_copy]],2,0),"N/A")</f>
        <v>Defra</v>
      </c>
      <c r="D92" s="567"/>
      <c r="E92" s="567" t="s">
        <v>868</v>
      </c>
      <c r="F92" s="567"/>
      <c r="G92" s="567"/>
      <c r="H92" s="567"/>
      <c r="I92" s="567"/>
      <c r="J92" s="567"/>
      <c r="K92" s="567" t="s">
        <v>868</v>
      </c>
      <c r="L92" s="567"/>
      <c r="M92" s="567" t="s">
        <v>851</v>
      </c>
      <c r="N92" s="567" t="s">
        <v>851</v>
      </c>
      <c r="O92" s="567"/>
    </row>
    <row r="93" spans="1:15" customFormat="1" hidden="1" x14ac:dyDescent="0.25">
      <c r="A93" s="568" t="s">
        <v>450</v>
      </c>
      <c r="B93" s="568" t="s">
        <v>54</v>
      </c>
      <c r="C93" s="567" t="str">
        <f>IFERROR(VLOOKUP(ReclassificationsRaw[[#This Row],[Organisation]],ONSCollation[[Dept detail / Agency]:[Dept_copy]],2,0),"N/A")</f>
        <v>Defra</v>
      </c>
      <c r="D93" s="567"/>
      <c r="E93" s="567" t="s">
        <v>868</v>
      </c>
      <c r="F93" s="567"/>
      <c r="G93" s="567"/>
      <c r="H93" s="567"/>
      <c r="I93" s="567"/>
      <c r="J93" s="567"/>
      <c r="K93" s="567" t="s">
        <v>868</v>
      </c>
      <c r="L93" s="567"/>
      <c r="M93" s="567" t="s">
        <v>851</v>
      </c>
      <c r="N93" s="567" t="s">
        <v>851</v>
      </c>
      <c r="O93" s="567"/>
    </row>
    <row r="94" spans="1:15" customFormat="1" hidden="1" x14ac:dyDescent="0.25">
      <c r="A94" s="568" t="s">
        <v>450</v>
      </c>
      <c r="B94" s="574" t="s">
        <v>388</v>
      </c>
      <c r="C94" s="567" t="str">
        <f>IFERROR(VLOOKUP(ReclassificationsRaw[[#This Row],[Organisation]],ONSCollation[[Dept detail / Agency]:[Dept_copy]],2,0),"N/A")</f>
        <v>Defra</v>
      </c>
      <c r="D94" s="567"/>
      <c r="E94" s="567" t="s">
        <v>868</v>
      </c>
      <c r="F94" s="567"/>
      <c r="G94" s="567"/>
      <c r="H94" s="567"/>
      <c r="I94" s="567"/>
      <c r="J94" s="567"/>
      <c r="K94" s="567" t="s">
        <v>868</v>
      </c>
      <c r="L94" s="567"/>
      <c r="M94" s="567" t="s">
        <v>851</v>
      </c>
      <c r="N94" s="567" t="s">
        <v>851</v>
      </c>
      <c r="O94" s="567"/>
    </row>
    <row r="95" spans="1:15" customFormat="1" hidden="1" x14ac:dyDescent="0.25">
      <c r="A95" s="568" t="s">
        <v>512</v>
      </c>
      <c r="B95" s="568" t="s">
        <v>224</v>
      </c>
      <c r="C95" s="567" t="str">
        <f>IFERROR(VLOOKUP(ReclassificationsRaw[[#This Row],[Organisation]],ONSCollation[[Dept detail / Agency]:[Dept_copy]],2,0),"N/A")</f>
        <v>DfE</v>
      </c>
      <c r="D95" s="567"/>
      <c r="E95" s="567" t="s">
        <v>868</v>
      </c>
      <c r="F95" s="567"/>
      <c r="G95" s="567"/>
      <c r="H95" s="567"/>
      <c r="I95" s="567"/>
      <c r="J95" s="567"/>
      <c r="K95" s="567" t="s">
        <v>868</v>
      </c>
      <c r="L95" s="567"/>
      <c r="M95" s="567" t="s">
        <v>851</v>
      </c>
      <c r="N95" s="567" t="s">
        <v>851</v>
      </c>
      <c r="O95" s="567"/>
    </row>
    <row r="96" spans="1:15" customFormat="1" hidden="1" x14ac:dyDescent="0.25">
      <c r="A96" s="573" t="s">
        <v>512</v>
      </c>
      <c r="B96" s="573" t="s">
        <v>296</v>
      </c>
      <c r="C96" s="567" t="str">
        <f>IFERROR(VLOOKUP(ReclassificationsRaw[[#This Row],[Organisation]],ONSCollation[[Dept detail / Agency]:[Dept_copy]],2,0),"N/A")</f>
        <v>DfE</v>
      </c>
      <c r="D96" s="567"/>
      <c r="E96" s="567" t="s">
        <v>868</v>
      </c>
      <c r="F96" s="567"/>
      <c r="G96" s="567"/>
      <c r="H96" s="567"/>
      <c r="I96" s="567"/>
      <c r="J96" s="567"/>
      <c r="K96" s="567" t="s">
        <v>868</v>
      </c>
      <c r="L96" s="567"/>
      <c r="M96" s="567" t="s">
        <v>851</v>
      </c>
      <c r="N96" s="567" t="s">
        <v>851</v>
      </c>
      <c r="O96" s="567"/>
    </row>
    <row r="97" spans="1:15" customFormat="1" hidden="1" x14ac:dyDescent="0.25">
      <c r="A97" s="573" t="s">
        <v>512</v>
      </c>
      <c r="B97" s="573" t="s">
        <v>144</v>
      </c>
      <c r="C97" s="567" t="str">
        <f>IFERROR(VLOOKUP(ReclassificationsRaw[[#This Row],[Organisation]],ONSCollation[[Dept detail / Agency]:[Dept_copy]],2,0),"N/A")</f>
        <v>DfE</v>
      </c>
      <c r="D97" s="567"/>
      <c r="E97" s="567" t="s">
        <v>868</v>
      </c>
      <c r="F97" s="567"/>
      <c r="G97" s="567"/>
      <c r="H97" s="567"/>
      <c r="I97" s="567"/>
      <c r="J97" s="567"/>
      <c r="K97" s="567" t="s">
        <v>868</v>
      </c>
      <c r="L97" s="567"/>
      <c r="M97" s="567" t="s">
        <v>851</v>
      </c>
      <c r="N97" s="567" t="s">
        <v>851</v>
      </c>
      <c r="O97" s="567"/>
    </row>
    <row r="98" spans="1:15" customFormat="1" hidden="1" x14ac:dyDescent="0.25">
      <c r="A98" s="568" t="s">
        <v>512</v>
      </c>
      <c r="B98" s="572" t="s">
        <v>720</v>
      </c>
      <c r="C98" s="567" t="str">
        <f>IFERROR(VLOOKUP(ReclassificationsRaw[[#This Row],[Organisation]],ONSCollation[[Dept detail / Agency]:[Dept_copy]],2,0),"N/A")</f>
        <v>DfE</v>
      </c>
      <c r="D98" s="567"/>
      <c r="E98" s="567" t="s">
        <v>868</v>
      </c>
      <c r="F98" s="567"/>
      <c r="G98" s="567"/>
      <c r="H98" s="567"/>
      <c r="I98" s="567"/>
      <c r="J98" s="567"/>
      <c r="K98" s="567" t="s">
        <v>868</v>
      </c>
      <c r="L98" s="567"/>
      <c r="M98" s="567" t="s">
        <v>851</v>
      </c>
      <c r="N98" s="567" t="s">
        <v>851</v>
      </c>
      <c r="O98" s="567"/>
    </row>
    <row r="99" spans="1:15" customFormat="1" hidden="1" x14ac:dyDescent="0.25">
      <c r="A99" s="568" t="s">
        <v>512</v>
      </c>
      <c r="B99" s="575" t="s">
        <v>753</v>
      </c>
      <c r="C99" s="567" t="str">
        <f>IFERROR(VLOOKUP(ReclassificationsRaw[[#This Row],[Organisation]],ONSCollation[[Dept detail / Agency]:[Dept_copy]],2,0),"N/A")</f>
        <v>DfE</v>
      </c>
      <c r="D99" s="567"/>
      <c r="E99" s="567" t="s">
        <v>868</v>
      </c>
      <c r="F99" s="567"/>
      <c r="G99" s="567"/>
      <c r="H99" s="567"/>
      <c r="I99" s="567"/>
      <c r="J99" s="567"/>
      <c r="K99" s="567" t="s">
        <v>868</v>
      </c>
      <c r="L99" s="567"/>
      <c r="M99" s="567" t="s">
        <v>851</v>
      </c>
      <c r="N99" s="567" t="s">
        <v>851</v>
      </c>
      <c r="O99" s="567"/>
    </row>
    <row r="100" spans="1:15" customFormat="1" hidden="1" x14ac:dyDescent="0.25">
      <c r="A100" s="568" t="s">
        <v>512</v>
      </c>
      <c r="B100" s="575" t="s">
        <v>754</v>
      </c>
      <c r="C100" s="567" t="str">
        <f>IFERROR(VLOOKUP(ReclassificationsRaw[[#This Row],[Organisation]],ONSCollation[[Dept detail / Agency]:[Dept_copy]],2,0),"N/A")</f>
        <v>DfE</v>
      </c>
      <c r="D100" s="567"/>
      <c r="E100" s="567" t="s">
        <v>868</v>
      </c>
      <c r="F100" s="567"/>
      <c r="G100" s="567"/>
      <c r="H100" s="567"/>
      <c r="I100" s="567"/>
      <c r="J100" s="567"/>
      <c r="K100" s="567" t="s">
        <v>868</v>
      </c>
      <c r="L100" s="567"/>
      <c r="M100" s="567" t="s">
        <v>851</v>
      </c>
      <c r="N100" s="567" t="s">
        <v>851</v>
      </c>
      <c r="O100" s="567"/>
    </row>
    <row r="101" spans="1:15" customFormat="1" hidden="1" x14ac:dyDescent="0.25">
      <c r="A101" s="568" t="s">
        <v>512</v>
      </c>
      <c r="B101" s="575" t="s">
        <v>755</v>
      </c>
      <c r="C101" s="567" t="str">
        <f>IFERROR(VLOOKUP(ReclassificationsRaw[[#This Row],[Organisation]],ONSCollation[[Dept detail / Agency]:[Dept_copy]],2,0),"N/A")</f>
        <v>DfE</v>
      </c>
      <c r="D101" s="567"/>
      <c r="E101" s="567" t="s">
        <v>868</v>
      </c>
      <c r="F101" s="567"/>
      <c r="G101" s="567"/>
      <c r="H101" s="567"/>
      <c r="I101" s="567"/>
      <c r="J101" s="567"/>
      <c r="K101" s="567" t="s">
        <v>868</v>
      </c>
      <c r="L101" s="567"/>
      <c r="M101" s="567" t="s">
        <v>851</v>
      </c>
      <c r="N101" s="567" t="s">
        <v>851</v>
      </c>
      <c r="O101" s="567"/>
    </row>
    <row r="102" spans="1:15" customFormat="1" hidden="1" x14ac:dyDescent="0.25">
      <c r="A102" s="568" t="s">
        <v>504</v>
      </c>
      <c r="B102" s="568" t="s">
        <v>81</v>
      </c>
      <c r="C102" s="567" t="str">
        <f>IFERROR(VLOOKUP(ReclassificationsRaw[[#This Row],[Organisation]],ONSCollation[[Dept detail / Agency]:[Dept_copy]],2,0),"N/A")</f>
        <v>DfID</v>
      </c>
      <c r="D102" s="567"/>
      <c r="E102" s="567" t="s">
        <v>868</v>
      </c>
      <c r="F102" s="567"/>
      <c r="G102" s="567"/>
      <c r="H102" s="567"/>
      <c r="I102" s="567"/>
      <c r="J102" s="567"/>
      <c r="K102" s="567" t="s">
        <v>868</v>
      </c>
      <c r="L102" s="567"/>
      <c r="M102" s="567" t="s">
        <v>851</v>
      </c>
      <c r="N102" s="567" t="s">
        <v>851</v>
      </c>
      <c r="O102" s="567"/>
    </row>
    <row r="103" spans="1:15" customFormat="1" hidden="1" x14ac:dyDescent="0.25">
      <c r="A103" s="568" t="s">
        <v>456</v>
      </c>
      <c r="B103" s="568" t="s">
        <v>402</v>
      </c>
      <c r="C103" s="567" t="str">
        <f>IFERROR(VLOOKUP(ReclassificationsRaw[[#This Row],[Organisation]],ONSCollation[[Dept detail / Agency]:[Dept_copy]],2,0),"N/A")</f>
        <v>DfT</v>
      </c>
      <c r="D103" s="567"/>
      <c r="E103" s="567" t="s">
        <v>868</v>
      </c>
      <c r="F103" s="567"/>
      <c r="G103" s="567"/>
      <c r="H103" s="567"/>
      <c r="I103" s="567"/>
      <c r="J103" s="567"/>
      <c r="K103" s="567" t="s">
        <v>868</v>
      </c>
      <c r="L103" s="567"/>
      <c r="M103" s="567" t="s">
        <v>851</v>
      </c>
      <c r="N103" s="567" t="s">
        <v>851</v>
      </c>
      <c r="O103" s="567"/>
    </row>
    <row r="104" spans="1:15" customFormat="1" hidden="1" x14ac:dyDescent="0.25">
      <c r="A104" s="568" t="s">
        <v>456</v>
      </c>
      <c r="B104" s="568" t="s">
        <v>85</v>
      </c>
      <c r="C104" s="567" t="str">
        <f>IFERROR(VLOOKUP(ReclassificationsRaw[[#This Row],[Organisation]],ONSCollation[[Dept detail / Agency]:[Dept_copy]],2,0),"N/A")</f>
        <v>DfT</v>
      </c>
      <c r="D104" s="567"/>
      <c r="E104" s="567" t="s">
        <v>868</v>
      </c>
      <c r="F104" s="567"/>
      <c r="G104" s="567"/>
      <c r="H104" s="567"/>
      <c r="I104" s="567"/>
      <c r="J104" s="567"/>
      <c r="K104" s="567" t="s">
        <v>868</v>
      </c>
      <c r="L104" s="567"/>
      <c r="M104" s="567" t="s">
        <v>851</v>
      </c>
      <c r="N104" s="567" t="s">
        <v>851</v>
      </c>
      <c r="O104" s="567"/>
    </row>
    <row r="105" spans="1:15" customFormat="1" hidden="1" x14ac:dyDescent="0.25">
      <c r="A105" s="568" t="s">
        <v>456</v>
      </c>
      <c r="B105" s="568" t="s">
        <v>86</v>
      </c>
      <c r="C105" s="567" t="str">
        <f>IFERROR(VLOOKUP(ReclassificationsRaw[[#This Row],[Organisation]],ONSCollation[[Dept detail / Agency]:[Dept_copy]],2,0),"N/A")</f>
        <v>DfT</v>
      </c>
      <c r="D105" s="567"/>
      <c r="E105" s="567" t="s">
        <v>868</v>
      </c>
      <c r="F105" s="567"/>
      <c r="G105" s="567"/>
      <c r="H105" s="567"/>
      <c r="I105" s="567"/>
      <c r="J105" s="567"/>
      <c r="K105" s="567" t="s">
        <v>868</v>
      </c>
      <c r="L105" s="567"/>
      <c r="M105" s="567" t="s">
        <v>851</v>
      </c>
      <c r="N105" s="567" t="s">
        <v>851</v>
      </c>
      <c r="O105" s="567"/>
    </row>
    <row r="106" spans="1:15" customFormat="1" hidden="1" x14ac:dyDescent="0.25">
      <c r="A106" s="568" t="s">
        <v>456</v>
      </c>
      <c r="B106" s="568" t="s">
        <v>87</v>
      </c>
      <c r="C106" s="567" t="str">
        <f>IFERROR(VLOOKUP(ReclassificationsRaw[[#This Row],[Organisation]],ONSCollation[[Dept detail / Agency]:[Dept_copy]],2,0),"N/A")</f>
        <v>DfT</v>
      </c>
      <c r="D106" s="567"/>
      <c r="E106" s="567" t="s">
        <v>868</v>
      </c>
      <c r="F106" s="567"/>
      <c r="G106" s="567"/>
      <c r="H106" s="567"/>
      <c r="I106" s="567"/>
      <c r="J106" s="567"/>
      <c r="K106" s="567" t="s">
        <v>868</v>
      </c>
      <c r="L106" s="567"/>
      <c r="M106" s="567" t="s">
        <v>851</v>
      </c>
      <c r="N106" s="567" t="s">
        <v>851</v>
      </c>
      <c r="O106" s="567"/>
    </row>
    <row r="107" spans="1:15" customFormat="1" hidden="1" x14ac:dyDescent="0.25">
      <c r="A107" s="568" t="s">
        <v>456</v>
      </c>
      <c r="B107" s="568" t="s">
        <v>88</v>
      </c>
      <c r="C107" s="567" t="str">
        <f>IFERROR(VLOOKUP(ReclassificationsRaw[[#This Row],[Organisation]],ONSCollation[[Dept detail / Agency]:[Dept_copy]],2,0),"N/A")</f>
        <v>DfT</v>
      </c>
      <c r="D107" s="567"/>
      <c r="E107" s="567" t="s">
        <v>868</v>
      </c>
      <c r="F107" s="567"/>
      <c r="G107" s="567"/>
      <c r="H107" s="567"/>
      <c r="I107" s="567"/>
      <c r="J107" s="567"/>
      <c r="K107" s="567" t="s">
        <v>868</v>
      </c>
      <c r="L107" s="567"/>
      <c r="M107" s="567" t="s">
        <v>851</v>
      </c>
      <c r="N107" s="567" t="s">
        <v>851</v>
      </c>
      <c r="O107" s="567"/>
    </row>
    <row r="108" spans="1:15" customFormat="1" hidden="1" x14ac:dyDescent="0.25">
      <c r="A108" s="568" t="s">
        <v>456</v>
      </c>
      <c r="B108" s="568" t="s">
        <v>89</v>
      </c>
      <c r="C108" s="567" t="str">
        <f>IFERROR(VLOOKUP(ReclassificationsRaw[[#This Row],[Organisation]],ONSCollation[[Dept detail / Agency]:[Dept_copy]],2,0),"N/A")</f>
        <v>DfT</v>
      </c>
      <c r="D108" s="567"/>
      <c r="E108" s="567" t="s">
        <v>868</v>
      </c>
      <c r="F108" s="567"/>
      <c r="G108" s="567"/>
      <c r="H108" s="567"/>
      <c r="I108" s="567"/>
      <c r="J108" s="567"/>
      <c r="K108" s="567" t="s">
        <v>868</v>
      </c>
      <c r="L108" s="567"/>
      <c r="M108" s="567" t="s">
        <v>851</v>
      </c>
      <c r="N108" s="567" t="s">
        <v>851</v>
      </c>
      <c r="O108" s="567"/>
    </row>
    <row r="109" spans="1:15" customFormat="1" hidden="1" x14ac:dyDescent="0.25">
      <c r="A109" s="568" t="s">
        <v>456</v>
      </c>
      <c r="B109" s="568" t="s">
        <v>90</v>
      </c>
      <c r="C109" s="567" t="str">
        <f>IFERROR(VLOOKUP(ReclassificationsRaw[[#This Row],[Organisation]],ONSCollation[[Dept detail / Agency]:[Dept_copy]],2,0),"N/A")</f>
        <v>DfT</v>
      </c>
      <c r="D109" s="567"/>
      <c r="E109" s="567" t="s">
        <v>868</v>
      </c>
      <c r="F109" s="567"/>
      <c r="G109" s="567"/>
      <c r="H109" s="567"/>
      <c r="I109" s="567"/>
      <c r="J109" s="567"/>
      <c r="K109" s="567" t="s">
        <v>868</v>
      </c>
      <c r="L109" s="567"/>
      <c r="M109" s="567" t="s">
        <v>851</v>
      </c>
      <c r="N109" s="567" t="s">
        <v>851</v>
      </c>
      <c r="O109" s="567"/>
    </row>
    <row r="110" spans="1:15" customFormat="1" hidden="1" x14ac:dyDescent="0.25">
      <c r="A110" s="568" t="s">
        <v>456</v>
      </c>
      <c r="B110" s="568" t="s">
        <v>92</v>
      </c>
      <c r="C110" s="567" t="str">
        <f>IFERROR(VLOOKUP(ReclassificationsRaw[[#This Row],[Organisation]],ONSCollation[[Dept detail / Agency]:[Dept_copy]],2,0),"N/A")</f>
        <v>DfT</v>
      </c>
      <c r="D110" s="567"/>
      <c r="E110" s="567" t="s">
        <v>868</v>
      </c>
      <c r="F110" s="567"/>
      <c r="G110" s="567"/>
      <c r="H110" s="567"/>
      <c r="I110" s="567"/>
      <c r="J110" s="567"/>
      <c r="K110" s="567" t="s">
        <v>868</v>
      </c>
      <c r="L110" s="567"/>
      <c r="M110" s="567" t="s">
        <v>851</v>
      </c>
      <c r="N110" s="567" t="s">
        <v>851</v>
      </c>
      <c r="O110" s="567"/>
    </row>
    <row r="111" spans="1:15" customFormat="1" hidden="1" x14ac:dyDescent="0.25">
      <c r="A111" s="568" t="s">
        <v>456</v>
      </c>
      <c r="B111" s="568" t="s">
        <v>91</v>
      </c>
      <c r="C111" s="567" t="str">
        <f>IFERROR(VLOOKUP(ReclassificationsRaw[[#This Row],[Organisation]],ONSCollation[[Dept detail / Agency]:[Dept_copy]],2,0),"N/A")</f>
        <v>DfT</v>
      </c>
      <c r="D111" s="567"/>
      <c r="E111" s="567" t="s">
        <v>868</v>
      </c>
      <c r="F111" s="567"/>
      <c r="G111" s="567"/>
      <c r="H111" s="567"/>
      <c r="I111" s="567"/>
      <c r="J111" s="567"/>
      <c r="K111" s="567" t="s">
        <v>868</v>
      </c>
      <c r="L111" s="567"/>
      <c r="M111" s="567" t="s">
        <v>851</v>
      </c>
      <c r="N111" s="567" t="s">
        <v>851</v>
      </c>
      <c r="O111" s="567"/>
    </row>
    <row r="112" spans="1:15" customFormat="1" hidden="1" x14ac:dyDescent="0.25">
      <c r="A112" s="568" t="s">
        <v>452</v>
      </c>
      <c r="B112" s="568" t="s">
        <v>62</v>
      </c>
      <c r="C112" s="567" t="str">
        <f>IFERROR(VLOOKUP(ReclassificationsRaw[[#This Row],[Organisation]],ONSCollation[[Dept detail / Agency]:[Dept_copy]],2,0),"N/A")</f>
        <v>DH</v>
      </c>
      <c r="D112" s="567"/>
      <c r="E112" s="567" t="s">
        <v>868</v>
      </c>
      <c r="F112" s="567"/>
      <c r="G112" s="567"/>
      <c r="H112" s="567"/>
      <c r="I112" s="567"/>
      <c r="J112" s="567"/>
      <c r="K112" s="567" t="s">
        <v>868</v>
      </c>
      <c r="L112" s="567"/>
      <c r="M112" s="567" t="s">
        <v>851</v>
      </c>
      <c r="N112" s="567" t="s">
        <v>851</v>
      </c>
      <c r="O112" s="567"/>
    </row>
    <row r="113" spans="1:15" customFormat="1" hidden="1" x14ac:dyDescent="0.25">
      <c r="A113" s="568" t="s">
        <v>452</v>
      </c>
      <c r="B113" s="568" t="s">
        <v>63</v>
      </c>
      <c r="C113" s="567" t="str">
        <f>IFERROR(VLOOKUP(ReclassificationsRaw[[#This Row],[Organisation]],ONSCollation[[Dept detail / Agency]:[Dept_copy]],2,0),"N/A")</f>
        <v>DH</v>
      </c>
      <c r="D113" s="567"/>
      <c r="E113" s="567" t="s">
        <v>868</v>
      </c>
      <c r="F113" s="567"/>
      <c r="G113" s="567"/>
      <c r="H113" s="567"/>
      <c r="I113" s="567"/>
      <c r="J113" s="567"/>
      <c r="K113" s="567" t="s">
        <v>868</v>
      </c>
      <c r="L113" s="567"/>
      <c r="M113" s="567" t="s">
        <v>851</v>
      </c>
      <c r="N113" s="567" t="s">
        <v>851</v>
      </c>
      <c r="O113" s="567"/>
    </row>
    <row r="114" spans="1:15" customFormat="1" hidden="1" x14ac:dyDescent="0.25">
      <c r="A114" s="568" t="s">
        <v>452</v>
      </c>
      <c r="B114" s="568" t="s">
        <v>64</v>
      </c>
      <c r="C114" s="567" t="str">
        <f>IFERROR(VLOOKUP(ReclassificationsRaw[[#This Row],[Organisation]],ONSCollation[[Dept detail / Agency]:[Dept_copy]],2,0),"N/A")</f>
        <v>DH</v>
      </c>
      <c r="D114" s="567"/>
      <c r="E114" s="567" t="s">
        <v>868</v>
      </c>
      <c r="F114" s="567"/>
      <c r="G114" s="567"/>
      <c r="H114" s="567"/>
      <c r="I114" s="567"/>
      <c r="J114" s="567"/>
      <c r="K114" s="567" t="s">
        <v>868</v>
      </c>
      <c r="L114" s="567"/>
      <c r="M114" s="567" t="s">
        <v>851</v>
      </c>
      <c r="N114" s="567" t="s">
        <v>851</v>
      </c>
      <c r="O114" s="567"/>
    </row>
    <row r="115" spans="1:15" customFormat="1" hidden="1" x14ac:dyDescent="0.25">
      <c r="A115" s="568" t="s">
        <v>452</v>
      </c>
      <c r="B115" s="568" t="s">
        <v>362</v>
      </c>
      <c r="C115" s="567" t="str">
        <f>IFERROR(VLOOKUP(ReclassificationsRaw[[#This Row],[Organisation]],ONSCollation[[Dept detail / Agency]:[Dept_copy]],2,0),"N/A")</f>
        <v>DH</v>
      </c>
      <c r="D115" s="567"/>
      <c r="E115" s="567" t="s">
        <v>868</v>
      </c>
      <c r="F115" s="567"/>
      <c r="G115" s="567"/>
      <c r="H115" s="567"/>
      <c r="I115" s="567"/>
      <c r="J115" s="567"/>
      <c r="K115" s="567" t="s">
        <v>868</v>
      </c>
      <c r="L115" s="567"/>
      <c r="M115" s="567" t="s">
        <v>851</v>
      </c>
      <c r="N115" s="567" t="s">
        <v>851</v>
      </c>
      <c r="O115" s="567"/>
    </row>
    <row r="116" spans="1:15" customFormat="1" hidden="1" x14ac:dyDescent="0.25">
      <c r="A116" s="568" t="s">
        <v>452</v>
      </c>
      <c r="B116" s="568" t="s">
        <v>66</v>
      </c>
      <c r="C116" s="567" t="str">
        <f>IFERROR(VLOOKUP(ReclassificationsRaw[[#This Row],[Organisation]],ONSCollation[[Dept detail / Agency]:[Dept_copy]],2,0),"N/A")</f>
        <v>DH</v>
      </c>
      <c r="D116" s="567"/>
      <c r="E116" s="567" t="s">
        <v>868</v>
      </c>
      <c r="F116" s="567"/>
      <c r="G116" s="567"/>
      <c r="H116" s="567"/>
      <c r="I116" s="567"/>
      <c r="J116" s="567"/>
      <c r="K116" s="567" t="s">
        <v>868</v>
      </c>
      <c r="L116" s="567"/>
      <c r="M116" s="567" t="s">
        <v>851</v>
      </c>
      <c r="N116" s="567" t="s">
        <v>851</v>
      </c>
      <c r="O116" s="567"/>
    </row>
    <row r="117" spans="1:15" customFormat="1" hidden="1" x14ac:dyDescent="0.25">
      <c r="A117" s="568" t="s">
        <v>452</v>
      </c>
      <c r="B117" s="573" t="s">
        <v>136</v>
      </c>
      <c r="C117" s="567" t="str">
        <f>IFERROR(VLOOKUP(ReclassificationsRaw[[#This Row],[Organisation]],ONSCollation[[Dept detail / Agency]:[Dept_copy]],2,0),"N/A")</f>
        <v>DH</v>
      </c>
      <c r="D117" s="567"/>
      <c r="E117" s="567" t="s">
        <v>868</v>
      </c>
      <c r="F117" s="567"/>
      <c r="G117" s="567"/>
      <c r="H117" s="567"/>
      <c r="I117" s="567"/>
      <c r="J117" s="567"/>
      <c r="K117" s="567" t="s">
        <v>868</v>
      </c>
      <c r="L117" s="567"/>
      <c r="M117" s="567" t="s">
        <v>851</v>
      </c>
      <c r="N117" s="567" t="s">
        <v>851</v>
      </c>
      <c r="O117" s="567"/>
    </row>
    <row r="118" spans="1:15" customFormat="1" hidden="1" x14ac:dyDescent="0.25">
      <c r="A118" s="568" t="s">
        <v>457</v>
      </c>
      <c r="B118" s="573" t="s">
        <v>719</v>
      </c>
      <c r="C118" s="567" t="str">
        <f>IFERROR(VLOOKUP(ReclassificationsRaw[[#This Row],[Organisation]],ONSCollation[[Dept detail / Agency]:[Dept_copy]],2,0),"N/A")</f>
        <v>DWP</v>
      </c>
      <c r="D118" s="567"/>
      <c r="E118" s="567" t="s">
        <v>868</v>
      </c>
      <c r="F118" s="567"/>
      <c r="G118" s="567"/>
      <c r="H118" s="567"/>
      <c r="I118" s="567"/>
      <c r="J118" s="567"/>
      <c r="K118" s="567" t="s">
        <v>868</v>
      </c>
      <c r="L118" s="567"/>
      <c r="M118" s="567" t="s">
        <v>851</v>
      </c>
      <c r="N118" s="567" t="s">
        <v>851</v>
      </c>
      <c r="O118" s="567"/>
    </row>
    <row r="119" spans="1:15" ht="15" customHeight="1" x14ac:dyDescent="0.25">
      <c r="A119" s="568" t="s">
        <v>457</v>
      </c>
      <c r="B119" s="574" t="s">
        <v>719</v>
      </c>
      <c r="C119" s="567" t="str">
        <f>IFERROR(VLOOKUP(ReclassificationsRaw[[#This Row],[Organisation]],ONSCollation[[Dept detail / Agency]:[Dept_copy]],2,0),"N/A")</f>
        <v>DWP</v>
      </c>
      <c r="D119" s="567" t="s">
        <v>902</v>
      </c>
      <c r="E119" s="567" t="s">
        <v>830</v>
      </c>
      <c r="F119" s="567" t="s">
        <v>804</v>
      </c>
      <c r="G119" s="576" t="s">
        <v>856</v>
      </c>
      <c r="H119" s="580" t="s">
        <v>827</v>
      </c>
      <c r="I119" s="567"/>
      <c r="J119" s="567">
        <v>7660</v>
      </c>
      <c r="K119" s="567"/>
      <c r="L119" s="567" t="s">
        <v>853</v>
      </c>
      <c r="M119" s="567" t="s">
        <v>902</v>
      </c>
      <c r="N119" s="567" t="s">
        <v>902</v>
      </c>
      <c r="O119" s="567"/>
    </row>
    <row r="120" spans="1:15" ht="15" customHeight="1" x14ac:dyDescent="0.25">
      <c r="A120" s="568" t="s">
        <v>457</v>
      </c>
      <c r="B120" s="568" t="s">
        <v>190</v>
      </c>
      <c r="C120" s="567" t="str">
        <f>IFERROR(VLOOKUP(ReclassificationsRaw[[#This Row],[Organisation]],ONSCollation[[Dept detail / Agency]:[Dept_copy]],2,0),"N/A")</f>
        <v>DWP</v>
      </c>
      <c r="D120" s="567" t="s">
        <v>902</v>
      </c>
      <c r="E120" s="567" t="s">
        <v>830</v>
      </c>
      <c r="F120" s="567" t="s">
        <v>804</v>
      </c>
      <c r="G120" s="576" t="s">
        <v>856</v>
      </c>
      <c r="H120" s="580" t="s">
        <v>827</v>
      </c>
      <c r="I120" s="567"/>
      <c r="J120" s="567">
        <v>-7660</v>
      </c>
      <c r="K120" s="567"/>
      <c r="L120" s="567" t="s">
        <v>852</v>
      </c>
      <c r="M120" s="567" t="s">
        <v>902</v>
      </c>
      <c r="N120" s="567" t="s">
        <v>902</v>
      </c>
      <c r="O120" s="567"/>
    </row>
    <row r="121" spans="1:15" customFormat="1" x14ac:dyDescent="0.25">
      <c r="A121" s="568" t="s">
        <v>457</v>
      </c>
      <c r="B121" s="568" t="s">
        <v>678</v>
      </c>
      <c r="C121" s="567" t="str">
        <f>IFERROR(VLOOKUP(ReclassificationsRaw[[#This Row],[Organisation]],ONSCollation[[Dept detail / Agency]:[Dept_copy]],2,0),"N/A")</f>
        <v>DWP</v>
      </c>
      <c r="D121" s="567"/>
      <c r="E121" s="567" t="s">
        <v>868</v>
      </c>
      <c r="F121" s="567"/>
      <c r="G121" s="567"/>
      <c r="H121" s="567"/>
      <c r="I121" s="567"/>
      <c r="J121" s="567"/>
      <c r="K121" s="567" t="s">
        <v>869</v>
      </c>
      <c r="L121" s="567"/>
      <c r="M121" s="567" t="s">
        <v>851</v>
      </c>
      <c r="N121" s="567" t="s">
        <v>851</v>
      </c>
      <c r="O121" s="567"/>
    </row>
    <row r="122" spans="1:15" customFormat="1" hidden="1" x14ac:dyDescent="0.25">
      <c r="A122" s="568" t="s">
        <v>457</v>
      </c>
      <c r="B122" s="568" t="s">
        <v>679</v>
      </c>
      <c r="C122" s="567" t="str">
        <f>IFERROR(VLOOKUP(ReclassificationsRaw[[#This Row],[Organisation]],ONSCollation[[Dept detail / Agency]:[Dept_copy]],2,0),"N/A")</f>
        <v>DWP</v>
      </c>
      <c r="D122" s="567"/>
      <c r="E122" s="567" t="s">
        <v>868</v>
      </c>
      <c r="F122" s="567"/>
      <c r="G122" s="567"/>
      <c r="H122" s="567"/>
      <c r="I122" s="567"/>
      <c r="J122" s="567"/>
      <c r="K122" s="567" t="s">
        <v>868</v>
      </c>
      <c r="L122" s="567"/>
      <c r="M122" s="567" t="s">
        <v>851</v>
      </c>
      <c r="N122" s="567" t="s">
        <v>851</v>
      </c>
      <c r="O122" s="567"/>
    </row>
    <row r="123" spans="1:15" customFormat="1" hidden="1" x14ac:dyDescent="0.25">
      <c r="A123" s="568" t="s">
        <v>457</v>
      </c>
      <c r="B123" s="568" t="s">
        <v>680</v>
      </c>
      <c r="C123" s="567" t="str">
        <f>IFERROR(VLOOKUP(ReclassificationsRaw[[#This Row],[Organisation]],ONSCollation[[Dept detail / Agency]:[Dept_copy]],2,0),"N/A")</f>
        <v>DWP</v>
      </c>
      <c r="D123" s="567"/>
      <c r="E123" s="567" t="s">
        <v>868</v>
      </c>
      <c r="F123" s="567"/>
      <c r="G123" s="567"/>
      <c r="H123" s="567"/>
      <c r="I123" s="567"/>
      <c r="J123" s="567"/>
      <c r="K123" s="567" t="s">
        <v>868</v>
      </c>
      <c r="L123" s="567"/>
      <c r="M123" s="567" t="s">
        <v>851</v>
      </c>
      <c r="N123" s="567" t="s">
        <v>851</v>
      </c>
      <c r="O123" s="567"/>
    </row>
    <row r="124" spans="1:15" customFormat="1" hidden="1" x14ac:dyDescent="0.25">
      <c r="A124" s="568" t="s">
        <v>457</v>
      </c>
      <c r="B124" s="568" t="s">
        <v>95</v>
      </c>
      <c r="C124" s="567" t="str">
        <f>IFERROR(VLOOKUP(ReclassificationsRaw[[#This Row],[Organisation]],ONSCollation[[Dept detail / Agency]:[Dept_copy]],2,0),"N/A")</f>
        <v>DWP</v>
      </c>
      <c r="D124" s="567"/>
      <c r="E124" s="567" t="s">
        <v>868</v>
      </c>
      <c r="F124" s="567"/>
      <c r="G124" s="567"/>
      <c r="H124" s="567"/>
      <c r="I124" s="567"/>
      <c r="J124" s="567"/>
      <c r="K124" s="567" t="s">
        <v>868</v>
      </c>
      <c r="L124" s="567"/>
      <c r="M124" s="567" t="s">
        <v>851</v>
      </c>
      <c r="N124" s="567" t="s">
        <v>851</v>
      </c>
      <c r="O124" s="567"/>
    </row>
    <row r="125" spans="1:15" customFormat="1" hidden="1" x14ac:dyDescent="0.25">
      <c r="A125" s="568" t="s">
        <v>457</v>
      </c>
      <c r="B125" s="568" t="s">
        <v>403</v>
      </c>
      <c r="C125" s="567" t="str">
        <f>IFERROR(VLOOKUP(ReclassificationsRaw[[#This Row],[Organisation]],ONSCollation[[Dept detail / Agency]:[Dept_copy]],2,0),"N/A")</f>
        <v>DWP</v>
      </c>
      <c r="D125" s="567"/>
      <c r="E125" s="567" t="s">
        <v>868</v>
      </c>
      <c r="F125" s="567"/>
      <c r="G125" s="567"/>
      <c r="H125" s="567"/>
      <c r="I125" s="567"/>
      <c r="J125" s="567"/>
      <c r="K125" s="567" t="s">
        <v>868</v>
      </c>
      <c r="L125" s="567"/>
      <c r="M125" s="567" t="s">
        <v>851</v>
      </c>
      <c r="N125" s="567" t="s">
        <v>851</v>
      </c>
      <c r="O125" s="567"/>
    </row>
    <row r="126" spans="1:15" customFormat="1" hidden="1" x14ac:dyDescent="0.25">
      <c r="A126" s="568" t="s">
        <v>451</v>
      </c>
      <c r="B126" s="568" t="s">
        <v>59</v>
      </c>
      <c r="C126" s="567" t="str">
        <f>IFERROR(VLOOKUP(ReclassificationsRaw[[#This Row],[Organisation]],ONSCollation[[Dept detail / Agency]:[Dept_copy]],2,0),"N/A")</f>
        <v>FCO</v>
      </c>
      <c r="D126" s="567"/>
      <c r="E126" s="567" t="s">
        <v>868</v>
      </c>
      <c r="F126" s="567"/>
      <c r="G126" s="567"/>
      <c r="H126" s="567"/>
      <c r="I126" s="567"/>
      <c r="J126" s="567"/>
      <c r="K126" s="567" t="s">
        <v>868</v>
      </c>
      <c r="L126" s="567"/>
      <c r="M126" s="567" t="s">
        <v>851</v>
      </c>
      <c r="N126" s="567" t="s">
        <v>851</v>
      </c>
      <c r="O126" s="567"/>
    </row>
    <row r="127" spans="1:15" customFormat="1" hidden="1" x14ac:dyDescent="0.25">
      <c r="A127" s="573" t="s">
        <v>451</v>
      </c>
      <c r="B127" s="573" t="s">
        <v>83</v>
      </c>
      <c r="C127" s="567" t="str">
        <f>IFERROR(VLOOKUP(ReclassificationsRaw[[#This Row],[Organisation]],ONSCollation[[Dept detail / Agency]:[Dept_copy]],2,0),"N/A")</f>
        <v>FCO</v>
      </c>
      <c r="D127" s="567"/>
      <c r="E127" s="567" t="s">
        <v>868</v>
      </c>
      <c r="F127" s="567"/>
      <c r="G127" s="567"/>
      <c r="H127" s="567"/>
      <c r="I127" s="567"/>
      <c r="J127" s="567"/>
      <c r="K127" s="567" t="s">
        <v>868</v>
      </c>
      <c r="L127" s="567"/>
      <c r="M127" s="567" t="s">
        <v>851</v>
      </c>
      <c r="N127" s="567" t="s">
        <v>851</v>
      </c>
      <c r="O127" s="567"/>
    </row>
    <row r="128" spans="1:15" customFormat="1" hidden="1" x14ac:dyDescent="0.25">
      <c r="A128" s="568" t="s">
        <v>451</v>
      </c>
      <c r="B128" s="568" t="s">
        <v>60</v>
      </c>
      <c r="C128" s="567" t="str">
        <f>IFERROR(VLOOKUP(ReclassificationsRaw[[#This Row],[Organisation]],ONSCollation[[Dept detail / Agency]:[Dept_copy]],2,0),"N/A")</f>
        <v>FCO</v>
      </c>
      <c r="D128" s="567"/>
      <c r="E128" s="567" t="s">
        <v>868</v>
      </c>
      <c r="F128" s="567"/>
      <c r="G128" s="567"/>
      <c r="H128" s="567"/>
      <c r="I128" s="567"/>
      <c r="J128" s="567"/>
      <c r="K128" s="567" t="s">
        <v>868</v>
      </c>
      <c r="L128" s="567"/>
      <c r="M128" s="567" t="s">
        <v>851</v>
      </c>
      <c r="N128" s="567" t="s">
        <v>851</v>
      </c>
      <c r="O128" s="567"/>
    </row>
    <row r="129" spans="1:15" customFormat="1" hidden="1" x14ac:dyDescent="0.25">
      <c r="A129" s="568" t="s">
        <v>473</v>
      </c>
      <c r="B129" s="568" t="s">
        <v>34</v>
      </c>
      <c r="C129" s="567" t="str">
        <f>IFERROR(VLOOKUP(ReclassificationsRaw[[#This Row],[Organisation]],ONSCollation[[Dept detail / Agency]:[Dept_copy]],2,0),"N/A")</f>
        <v>GEO</v>
      </c>
      <c r="D129" s="567"/>
      <c r="E129" s="567" t="s">
        <v>868</v>
      </c>
      <c r="F129" s="567"/>
      <c r="G129" s="567"/>
      <c r="H129" s="567"/>
      <c r="I129" s="567"/>
      <c r="J129" s="567"/>
      <c r="K129" s="567" t="s">
        <v>868</v>
      </c>
      <c r="L129" s="567"/>
      <c r="M129" s="567" t="s">
        <v>851</v>
      </c>
      <c r="N129" s="567" t="s">
        <v>851</v>
      </c>
      <c r="O129" s="567"/>
    </row>
    <row r="130" spans="1:15" customFormat="1" hidden="1" x14ac:dyDescent="0.25">
      <c r="A130" s="568" t="s">
        <v>453</v>
      </c>
      <c r="B130" s="568" t="s">
        <v>425</v>
      </c>
      <c r="C130" s="567" t="str">
        <f>IFERROR(VLOOKUP(ReclassificationsRaw[[#This Row],[Organisation]],ONSCollation[[Dept detail / Agency]:[Dept_copy]],2,0),"N/A")</f>
        <v>CO</v>
      </c>
      <c r="D130" s="567"/>
      <c r="E130" s="567" t="s">
        <v>868</v>
      </c>
      <c r="F130" s="567"/>
      <c r="G130" s="567"/>
      <c r="H130" s="567"/>
      <c r="I130" s="567"/>
      <c r="J130" s="567"/>
      <c r="K130" s="567" t="s">
        <v>868</v>
      </c>
      <c r="L130" s="567"/>
      <c r="M130" s="567" t="s">
        <v>851</v>
      </c>
      <c r="N130" s="567" t="s">
        <v>851</v>
      </c>
      <c r="O130" s="567"/>
    </row>
    <row r="131" spans="1:15" customFormat="1" hidden="1" x14ac:dyDescent="0.25">
      <c r="A131" s="568" t="s">
        <v>453</v>
      </c>
      <c r="B131" s="568" t="s">
        <v>26</v>
      </c>
      <c r="C131" s="567" t="str">
        <f>IFERROR(VLOOKUP(ReclassificationsRaw[[#This Row],[Organisation]],ONSCollation[[Dept detail / Agency]:[Dept_copy]],2,0),"N/A")</f>
        <v>HMT</v>
      </c>
      <c r="D131" s="567"/>
      <c r="E131" s="567" t="s">
        <v>868</v>
      </c>
      <c r="F131" s="567"/>
      <c r="G131" s="567"/>
      <c r="H131" s="567"/>
      <c r="I131" s="567"/>
      <c r="J131" s="567"/>
      <c r="K131" s="567" t="s">
        <v>868</v>
      </c>
      <c r="L131" s="567"/>
      <c r="M131" s="567" t="s">
        <v>851</v>
      </c>
      <c r="N131" s="567" t="s">
        <v>851</v>
      </c>
      <c r="O131" s="567"/>
    </row>
    <row r="132" spans="1:15" customFormat="1" hidden="1" x14ac:dyDescent="0.25">
      <c r="A132" s="568" t="s">
        <v>453</v>
      </c>
      <c r="B132" s="568" t="s">
        <v>27</v>
      </c>
      <c r="C132" s="567" t="str">
        <f>IFERROR(VLOOKUP(ReclassificationsRaw[[#This Row],[Organisation]],ONSCollation[[Dept detail / Agency]:[Dept_copy]],2,0),"N/A")</f>
        <v>HMT</v>
      </c>
      <c r="D132" s="567"/>
      <c r="E132" s="567" t="s">
        <v>868</v>
      </c>
      <c r="F132" s="567"/>
      <c r="G132" s="567"/>
      <c r="H132" s="567"/>
      <c r="I132" s="567"/>
      <c r="J132" s="567"/>
      <c r="K132" s="567" t="s">
        <v>868</v>
      </c>
      <c r="L132" s="567"/>
      <c r="M132" s="567" t="s">
        <v>851</v>
      </c>
      <c r="N132" s="567" t="s">
        <v>851</v>
      </c>
      <c r="O132" s="567"/>
    </row>
    <row r="133" spans="1:15" customFormat="1" hidden="1" x14ac:dyDescent="0.25">
      <c r="A133" s="571" t="s">
        <v>780</v>
      </c>
      <c r="B133" s="573" t="s">
        <v>23</v>
      </c>
      <c r="C133" s="567" t="str">
        <f>IFERROR(VLOOKUP(ReclassificationsRaw[[#This Row],[Organisation]],ONSCollation[[Dept detail / Agency]:[Dept_copy]],2,0),"N/A")</f>
        <v>HMRC</v>
      </c>
      <c r="D133" s="567"/>
      <c r="E133" s="567" t="s">
        <v>868</v>
      </c>
      <c r="F133" s="567"/>
      <c r="G133" s="567"/>
      <c r="H133" s="567"/>
      <c r="I133" s="567"/>
      <c r="J133" s="567"/>
      <c r="K133" s="567" t="s">
        <v>868</v>
      </c>
      <c r="L133" s="567"/>
      <c r="M133" s="567" t="s">
        <v>851</v>
      </c>
      <c r="N133" s="567" t="s">
        <v>851</v>
      </c>
      <c r="O133" s="567"/>
    </row>
    <row r="134" spans="1:15" customFormat="1" hidden="1" x14ac:dyDescent="0.25">
      <c r="A134" s="568" t="s">
        <v>453</v>
      </c>
      <c r="B134" s="568" t="s">
        <v>22</v>
      </c>
      <c r="C134" s="567" t="str">
        <f>IFERROR(VLOOKUP(ReclassificationsRaw[[#This Row],[Organisation]],ONSCollation[[Dept detail / Agency]:[Dept_copy]],2,0),"N/A")</f>
        <v>HMT</v>
      </c>
      <c r="D134" s="567"/>
      <c r="E134" s="567" t="s">
        <v>868</v>
      </c>
      <c r="F134" s="567"/>
      <c r="G134" s="567"/>
      <c r="H134" s="567"/>
      <c r="I134" s="567"/>
      <c r="J134" s="567"/>
      <c r="K134" s="567" t="s">
        <v>868</v>
      </c>
      <c r="L134" s="567"/>
      <c r="M134" s="567" t="s">
        <v>851</v>
      </c>
      <c r="N134" s="567" t="s">
        <v>851</v>
      </c>
      <c r="O134" s="567"/>
    </row>
    <row r="135" spans="1:15" customFormat="1" hidden="1" x14ac:dyDescent="0.25">
      <c r="A135" s="568" t="s">
        <v>453</v>
      </c>
      <c r="B135" s="572" t="s">
        <v>581</v>
      </c>
      <c r="C135" s="567" t="str">
        <f>IFERROR(VLOOKUP(ReclassificationsRaw[[#This Row],[Organisation]],ONSCollation[[Dept detail / Agency]:[Dept_copy]],2,0),"N/A")</f>
        <v>HMT</v>
      </c>
      <c r="D135" s="567"/>
      <c r="E135" s="567" t="s">
        <v>868</v>
      </c>
      <c r="F135" s="567"/>
      <c r="G135" s="567"/>
      <c r="H135" s="567"/>
      <c r="I135" s="567"/>
      <c r="J135" s="567"/>
      <c r="K135" s="567" t="s">
        <v>868</v>
      </c>
      <c r="L135" s="567"/>
      <c r="M135" s="567" t="s">
        <v>851</v>
      </c>
      <c r="N135" s="567" t="s">
        <v>851</v>
      </c>
      <c r="O135" s="567"/>
    </row>
    <row r="136" spans="1:15" customFormat="1" hidden="1" x14ac:dyDescent="0.25">
      <c r="A136" s="568" t="s">
        <v>453</v>
      </c>
      <c r="B136" s="577" t="s">
        <v>622</v>
      </c>
      <c r="C136" s="567" t="str">
        <f>IFERROR(VLOOKUP(ReclassificationsRaw[[#This Row],[Organisation]],ONSCollation[[Dept detail / Agency]:[Dept_copy]],2,0),"N/A")</f>
        <v>HMT</v>
      </c>
      <c r="D136" s="567"/>
      <c r="E136" s="567" t="s">
        <v>868</v>
      </c>
      <c r="F136" s="567"/>
      <c r="G136" s="567"/>
      <c r="H136" s="567"/>
      <c r="I136" s="567"/>
      <c r="J136" s="567"/>
      <c r="K136" s="567" t="s">
        <v>868</v>
      </c>
      <c r="L136" s="567"/>
      <c r="M136" s="567" t="s">
        <v>851</v>
      </c>
      <c r="N136" s="567" t="s">
        <v>851</v>
      </c>
      <c r="O136" s="567"/>
    </row>
    <row r="137" spans="1:15" customFormat="1" hidden="1" x14ac:dyDescent="0.25">
      <c r="A137" s="568" t="s">
        <v>453</v>
      </c>
      <c r="B137" s="568" t="s">
        <v>28</v>
      </c>
      <c r="C137" s="567" t="str">
        <f>IFERROR(VLOOKUP(ReclassificationsRaw[[#This Row],[Organisation]],ONSCollation[[Dept detail / Agency]:[Dept_copy]],2,0),"N/A")</f>
        <v>HMT</v>
      </c>
      <c r="D137" s="567"/>
      <c r="E137" s="567" t="s">
        <v>868</v>
      </c>
      <c r="F137" s="567"/>
      <c r="G137" s="567"/>
      <c r="H137" s="567"/>
      <c r="I137" s="567"/>
      <c r="J137" s="567"/>
      <c r="K137" s="567" t="s">
        <v>868</v>
      </c>
      <c r="L137" s="567"/>
      <c r="M137" s="567" t="s">
        <v>851</v>
      </c>
      <c r="N137" s="567" t="s">
        <v>851</v>
      </c>
      <c r="O137" s="567"/>
    </row>
    <row r="138" spans="1:15" customFormat="1" hidden="1" x14ac:dyDescent="0.25">
      <c r="A138" s="568" t="s">
        <v>453</v>
      </c>
      <c r="B138" s="568" t="s">
        <v>29</v>
      </c>
      <c r="C138" s="567" t="str">
        <f>IFERROR(VLOOKUP(ReclassificationsRaw[[#This Row],[Organisation]],ONSCollation[[Dept detail / Agency]:[Dept_copy]],2,0),"N/A")</f>
        <v>HMT</v>
      </c>
      <c r="D138" s="567"/>
      <c r="E138" s="567" t="s">
        <v>868</v>
      </c>
      <c r="F138" s="567"/>
      <c r="G138" s="567"/>
      <c r="H138" s="567"/>
      <c r="I138" s="567"/>
      <c r="J138" s="567"/>
      <c r="K138" s="567" t="s">
        <v>868</v>
      </c>
      <c r="L138" s="567"/>
      <c r="M138" s="567" t="s">
        <v>851</v>
      </c>
      <c r="N138" s="567" t="s">
        <v>851</v>
      </c>
      <c r="O138" s="567"/>
    </row>
    <row r="139" spans="1:15" customFormat="1" hidden="1" x14ac:dyDescent="0.25">
      <c r="A139" s="568" t="s">
        <v>453</v>
      </c>
      <c r="B139" s="568" t="s">
        <v>30</v>
      </c>
      <c r="C139" s="567" t="str">
        <f>IFERROR(VLOOKUP(ReclassificationsRaw[[#This Row],[Organisation]],ONSCollation[[Dept detail / Agency]:[Dept_copy]],2,0),"N/A")</f>
        <v>HMT</v>
      </c>
      <c r="D139" s="567"/>
      <c r="E139" s="567" t="s">
        <v>868</v>
      </c>
      <c r="F139" s="567"/>
      <c r="G139" s="567"/>
      <c r="H139" s="567"/>
      <c r="I139" s="567"/>
      <c r="J139" s="567"/>
      <c r="K139" s="567" t="s">
        <v>868</v>
      </c>
      <c r="L139" s="567"/>
      <c r="M139" s="567" t="s">
        <v>851</v>
      </c>
      <c r="N139" s="567" t="s">
        <v>851</v>
      </c>
      <c r="O139" s="567"/>
    </row>
    <row r="140" spans="1:15" customFormat="1" hidden="1" x14ac:dyDescent="0.25">
      <c r="A140" s="568" t="s">
        <v>453</v>
      </c>
      <c r="B140" s="568" t="s">
        <v>138</v>
      </c>
      <c r="C140" s="567" t="str">
        <f>IFERROR(VLOOKUP(ReclassificationsRaw[[#This Row],[Organisation]],ONSCollation[[Dept detail / Agency]:[Dept_copy]],2,0),"N/A")</f>
        <v>HMT</v>
      </c>
      <c r="D140" s="567"/>
      <c r="E140" s="567" t="s">
        <v>868</v>
      </c>
      <c r="F140" s="567"/>
      <c r="G140" s="567"/>
      <c r="H140" s="567"/>
      <c r="I140" s="567"/>
      <c r="J140" s="567"/>
      <c r="K140" s="567" t="s">
        <v>868</v>
      </c>
      <c r="L140" s="567"/>
      <c r="M140" s="567" t="s">
        <v>851</v>
      </c>
      <c r="N140" s="567" t="s">
        <v>851</v>
      </c>
      <c r="O140" s="567"/>
    </row>
    <row r="141" spans="1:15" customFormat="1" hidden="1" x14ac:dyDescent="0.25">
      <c r="A141" s="573" t="s">
        <v>453</v>
      </c>
      <c r="B141" s="573" t="s">
        <v>146</v>
      </c>
      <c r="C141" s="567" t="str">
        <f>IFERROR(VLOOKUP(ReclassificationsRaw[[#This Row],[Organisation]],ONSCollation[[Dept detail / Agency]:[Dept_copy]],2,0),"N/A")</f>
        <v>CO</v>
      </c>
      <c r="D141" s="567"/>
      <c r="E141" s="567" t="s">
        <v>868</v>
      </c>
      <c r="F141" s="567"/>
      <c r="G141" s="567"/>
      <c r="H141" s="567"/>
      <c r="I141" s="567"/>
      <c r="J141" s="567"/>
      <c r="K141" s="567" t="s">
        <v>868</v>
      </c>
      <c r="L141" s="567"/>
      <c r="M141" s="567" t="s">
        <v>851</v>
      </c>
      <c r="N141" s="567" t="s">
        <v>851</v>
      </c>
      <c r="O141" s="567"/>
    </row>
    <row r="142" spans="1:15" customFormat="1" hidden="1" x14ac:dyDescent="0.25">
      <c r="A142" s="571" t="s">
        <v>780</v>
      </c>
      <c r="B142" s="573" t="s">
        <v>24</v>
      </c>
      <c r="C142" s="567" t="str">
        <f>IFERROR(VLOOKUP(ReclassificationsRaw[[#This Row],[Organisation]],ONSCollation[[Dept detail / Agency]:[Dept_copy]],2,0),"N/A")</f>
        <v>HMRC</v>
      </c>
      <c r="D142" s="567"/>
      <c r="E142" s="567" t="s">
        <v>868</v>
      </c>
      <c r="F142" s="567"/>
      <c r="G142" s="567"/>
      <c r="H142" s="567"/>
      <c r="I142" s="567"/>
      <c r="J142" s="567"/>
      <c r="K142" s="567" t="s">
        <v>868</v>
      </c>
      <c r="L142" s="567"/>
      <c r="M142" s="567" t="s">
        <v>851</v>
      </c>
      <c r="N142" s="567" t="s">
        <v>851</v>
      </c>
      <c r="O142" s="567"/>
    </row>
    <row r="143" spans="1:15" customFormat="1" hidden="1" x14ac:dyDescent="0.25">
      <c r="A143" s="568" t="s">
        <v>454</v>
      </c>
      <c r="B143" s="568" t="s">
        <v>69</v>
      </c>
      <c r="C143" s="567" t="str">
        <f>IFERROR(VLOOKUP(ReclassificationsRaw[[#This Row],[Organisation]],ONSCollation[[Dept detail / Agency]:[Dept_copy]],2,0),"N/A")</f>
        <v>HO</v>
      </c>
      <c r="D143" s="567"/>
      <c r="E143" s="567" t="s">
        <v>868</v>
      </c>
      <c r="F143" s="567"/>
      <c r="G143" s="567"/>
      <c r="H143" s="567"/>
      <c r="I143" s="567"/>
      <c r="J143" s="567"/>
      <c r="K143" s="567" t="s">
        <v>868</v>
      </c>
      <c r="L143" s="567"/>
      <c r="M143" s="567" t="s">
        <v>851</v>
      </c>
      <c r="N143" s="567" t="s">
        <v>851</v>
      </c>
      <c r="O143" s="567"/>
    </row>
    <row r="144" spans="1:15" customFormat="1" hidden="1" x14ac:dyDescent="0.25">
      <c r="A144" s="568" t="s">
        <v>454</v>
      </c>
      <c r="B144" s="573" t="s">
        <v>399</v>
      </c>
      <c r="C144" s="567" t="str">
        <f>IFERROR(VLOOKUP(ReclassificationsRaw[[#This Row],[Organisation]],ONSCollation[[Dept detail / Agency]:[Dept_copy]],2,0),"N/A")</f>
        <v>HO</v>
      </c>
      <c r="D144" s="567"/>
      <c r="E144" s="567" t="s">
        <v>868</v>
      </c>
      <c r="F144" s="567"/>
      <c r="G144" s="567"/>
      <c r="H144" s="567"/>
      <c r="I144" s="567"/>
      <c r="J144" s="567"/>
      <c r="K144" s="567" t="s">
        <v>868</v>
      </c>
      <c r="L144" s="567"/>
      <c r="M144" s="567" t="s">
        <v>851</v>
      </c>
      <c r="N144" s="567" t="s">
        <v>851</v>
      </c>
      <c r="O144" s="567"/>
    </row>
    <row r="145" spans="1:15" customFormat="1" hidden="1" x14ac:dyDescent="0.25">
      <c r="A145" s="568" t="s">
        <v>454</v>
      </c>
      <c r="B145" s="568" t="s">
        <v>70</v>
      </c>
      <c r="C145" s="567" t="str">
        <f>IFERROR(VLOOKUP(ReclassificationsRaw[[#This Row],[Organisation]],ONSCollation[[Dept detail / Agency]:[Dept_copy]],2,0),"N/A")</f>
        <v>HO</v>
      </c>
      <c r="D145" s="567"/>
      <c r="E145" s="567" t="s">
        <v>868</v>
      </c>
      <c r="F145" s="567"/>
      <c r="G145" s="567"/>
      <c r="H145" s="567"/>
      <c r="I145" s="567"/>
      <c r="J145" s="567"/>
      <c r="K145" s="567" t="s">
        <v>868</v>
      </c>
      <c r="L145" s="567"/>
      <c r="M145" s="567" t="s">
        <v>851</v>
      </c>
      <c r="N145" s="567" t="s">
        <v>851</v>
      </c>
      <c r="O145" s="567"/>
    </row>
    <row r="146" spans="1:15" customFormat="1" hidden="1" x14ac:dyDescent="0.25">
      <c r="A146" s="568" t="s">
        <v>454</v>
      </c>
      <c r="B146" s="568" t="s">
        <v>68</v>
      </c>
      <c r="C146" s="567" t="str">
        <f>IFERROR(VLOOKUP(ReclassificationsRaw[[#This Row],[Organisation]],ONSCollation[[Dept detail / Agency]:[Dept_copy]],2,0),"N/A")</f>
        <v>HO</v>
      </c>
      <c r="D146" s="567"/>
      <c r="E146" s="567" t="s">
        <v>868</v>
      </c>
      <c r="F146" s="567"/>
      <c r="G146" s="567"/>
      <c r="H146" s="567"/>
      <c r="I146" s="567"/>
      <c r="J146" s="567"/>
      <c r="K146" s="567" t="s">
        <v>868</v>
      </c>
      <c r="L146" s="567"/>
      <c r="M146" s="567" t="s">
        <v>851</v>
      </c>
      <c r="N146" s="567" t="s">
        <v>851</v>
      </c>
      <c r="O146" s="567"/>
    </row>
    <row r="147" spans="1:15" customFormat="1" hidden="1" x14ac:dyDescent="0.25">
      <c r="A147" s="578" t="s">
        <v>454</v>
      </c>
      <c r="B147" s="573" t="s">
        <v>5</v>
      </c>
      <c r="C147" s="567" t="str">
        <f>IFERROR(VLOOKUP(ReclassificationsRaw[[#This Row],[Organisation]],ONSCollation[[Dept detail / Agency]:[Dept_copy]],2,0),"N/A")</f>
        <v>HO</v>
      </c>
      <c r="D147" s="567"/>
      <c r="E147" s="567" t="s">
        <v>868</v>
      </c>
      <c r="F147" s="567"/>
      <c r="G147" s="567"/>
      <c r="H147" s="567"/>
      <c r="I147" s="567"/>
      <c r="J147" s="567"/>
      <c r="K147" s="567" t="s">
        <v>868</v>
      </c>
      <c r="L147" s="567"/>
      <c r="M147" s="567" t="s">
        <v>851</v>
      </c>
      <c r="N147" s="567" t="s">
        <v>851</v>
      </c>
      <c r="O147" s="567"/>
    </row>
    <row r="148" spans="1:15" customFormat="1" hidden="1" x14ac:dyDescent="0.25">
      <c r="A148" s="568" t="s">
        <v>449</v>
      </c>
      <c r="B148" s="574" t="s">
        <v>45</v>
      </c>
      <c r="C148" s="567" t="str">
        <f>IFERROR(VLOOKUP(ReclassificationsRaw[[#This Row],[Organisation]],ONSCollation[[Dept detail / Agency]:[Dept_copy]],2,0),"N/A")</f>
        <v>MoD</v>
      </c>
      <c r="D148" s="567"/>
      <c r="E148" s="567" t="s">
        <v>868</v>
      </c>
      <c r="F148" s="567"/>
      <c r="G148" s="567"/>
      <c r="H148" s="567"/>
      <c r="I148" s="567"/>
      <c r="J148" s="567"/>
      <c r="K148" s="567" t="s">
        <v>868</v>
      </c>
      <c r="L148" s="567"/>
      <c r="M148" s="567" t="s">
        <v>851</v>
      </c>
      <c r="N148" s="567" t="s">
        <v>851</v>
      </c>
      <c r="O148" s="567"/>
    </row>
    <row r="149" spans="1:15" customFormat="1" hidden="1" x14ac:dyDescent="0.25">
      <c r="A149" s="568" t="s">
        <v>449</v>
      </c>
      <c r="B149" s="574" t="s">
        <v>129</v>
      </c>
      <c r="C149" s="567" t="str">
        <f>IFERROR(VLOOKUP(ReclassificationsRaw[[#This Row],[Organisation]],ONSCollation[[Dept detail / Agency]:[Dept_copy]],2,0),"N/A")</f>
        <v>MoD</v>
      </c>
      <c r="D149" s="567"/>
      <c r="E149" s="567" t="s">
        <v>868</v>
      </c>
      <c r="F149" s="567"/>
      <c r="G149" s="567"/>
      <c r="H149" s="567"/>
      <c r="I149" s="567"/>
      <c r="J149" s="567"/>
      <c r="K149" s="567" t="s">
        <v>868</v>
      </c>
      <c r="L149" s="567"/>
      <c r="M149" s="567" t="s">
        <v>851</v>
      </c>
      <c r="N149" s="567" t="s">
        <v>851</v>
      </c>
      <c r="O149" s="567"/>
    </row>
    <row r="150" spans="1:15" customFormat="1" hidden="1" x14ac:dyDescent="0.25">
      <c r="A150" s="568" t="s">
        <v>449</v>
      </c>
      <c r="B150" s="573" t="s">
        <v>130</v>
      </c>
      <c r="C150" s="567" t="str">
        <f>IFERROR(VLOOKUP(ReclassificationsRaw[[#This Row],[Organisation]],ONSCollation[[Dept detail / Agency]:[Dept_copy]],2,0),"N/A")</f>
        <v>MoD</v>
      </c>
      <c r="D150" s="567"/>
      <c r="E150" s="567" t="s">
        <v>868</v>
      </c>
      <c r="F150" s="567"/>
      <c r="G150" s="567"/>
      <c r="H150" s="567"/>
      <c r="I150" s="567"/>
      <c r="J150" s="567"/>
      <c r="K150" s="567" t="s">
        <v>868</v>
      </c>
      <c r="L150" s="567"/>
      <c r="M150" s="567" t="s">
        <v>851</v>
      </c>
      <c r="N150" s="567" t="s">
        <v>851</v>
      </c>
      <c r="O150" s="567"/>
    </row>
    <row r="151" spans="1:15" customFormat="1" hidden="1" x14ac:dyDescent="0.25">
      <c r="A151" s="573" t="s">
        <v>449</v>
      </c>
      <c r="B151" s="573" t="s">
        <v>387</v>
      </c>
      <c r="C151" s="567" t="str">
        <f>IFERROR(VLOOKUP(ReclassificationsRaw[[#This Row],[Organisation]],ONSCollation[[Dept detail / Agency]:[Dept_copy]],2,0),"N/A")</f>
        <v>MoD</v>
      </c>
      <c r="D151" s="567"/>
      <c r="E151" s="567" t="s">
        <v>868</v>
      </c>
      <c r="F151" s="567"/>
      <c r="G151" s="567"/>
      <c r="H151" s="567"/>
      <c r="I151" s="567"/>
      <c r="J151" s="567"/>
      <c r="K151" s="567" t="s">
        <v>868</v>
      </c>
      <c r="L151" s="567"/>
      <c r="M151" s="567" t="s">
        <v>851</v>
      </c>
      <c r="N151" s="567" t="s">
        <v>851</v>
      </c>
      <c r="O151" s="567"/>
    </row>
    <row r="152" spans="1:15" customFormat="1" hidden="1" x14ac:dyDescent="0.25">
      <c r="A152" s="568" t="s">
        <v>449</v>
      </c>
      <c r="B152" s="574" t="s">
        <v>46</v>
      </c>
      <c r="C152" s="567" t="str">
        <f>IFERROR(VLOOKUP(ReclassificationsRaw[[#This Row],[Organisation]],ONSCollation[[Dept detail / Agency]:[Dept_copy]],2,0),"N/A")</f>
        <v>MoD</v>
      </c>
      <c r="D152" s="567"/>
      <c r="E152" s="567" t="s">
        <v>868</v>
      </c>
      <c r="F152" s="567"/>
      <c r="G152" s="567"/>
      <c r="H152" s="567"/>
      <c r="I152" s="567"/>
      <c r="J152" s="567"/>
      <c r="K152" s="567" t="s">
        <v>868</v>
      </c>
      <c r="L152" s="567"/>
      <c r="M152" s="567" t="s">
        <v>851</v>
      </c>
      <c r="N152" s="567" t="s">
        <v>851</v>
      </c>
      <c r="O152" s="567"/>
    </row>
    <row r="153" spans="1:15" customFormat="1" hidden="1" x14ac:dyDescent="0.25">
      <c r="A153" s="568" t="s">
        <v>455</v>
      </c>
      <c r="B153" s="573" t="s">
        <v>580</v>
      </c>
      <c r="C153" s="567" t="str">
        <f>IFERROR(VLOOKUP(ReclassificationsRaw[[#This Row],[Organisation]],ONSCollation[[Dept detail / Agency]:[Dept_copy]],2,0),"N/A")</f>
        <v>MoJ</v>
      </c>
      <c r="D153" s="567"/>
      <c r="E153" s="567" t="s">
        <v>868</v>
      </c>
      <c r="F153" s="567"/>
      <c r="G153" s="567"/>
      <c r="H153" s="567"/>
      <c r="I153" s="567"/>
      <c r="J153" s="567"/>
      <c r="K153" s="567" t="s">
        <v>868</v>
      </c>
      <c r="L153" s="567"/>
      <c r="M153" s="567" t="s">
        <v>851</v>
      </c>
      <c r="N153" s="567" t="s">
        <v>851</v>
      </c>
      <c r="O153" s="567"/>
    </row>
    <row r="154" spans="1:15" customFormat="1" hidden="1" x14ac:dyDescent="0.25">
      <c r="A154" s="568" t="s">
        <v>455</v>
      </c>
      <c r="B154" s="573" t="s">
        <v>72</v>
      </c>
      <c r="C154" s="567" t="str">
        <f>IFERROR(VLOOKUP(ReclassificationsRaw[[#This Row],[Organisation]],ONSCollation[[Dept detail / Agency]:[Dept_copy]],2,0),"N/A")</f>
        <v>MoJ</v>
      </c>
      <c r="D154" s="567"/>
      <c r="E154" s="567" t="s">
        <v>868</v>
      </c>
      <c r="F154" s="567"/>
      <c r="G154" s="567"/>
      <c r="H154" s="567"/>
      <c r="I154" s="567"/>
      <c r="J154" s="567"/>
      <c r="K154" s="567" t="s">
        <v>868</v>
      </c>
      <c r="L154" s="567"/>
      <c r="M154" s="567" t="s">
        <v>851</v>
      </c>
      <c r="N154" s="567" t="s">
        <v>851</v>
      </c>
      <c r="O154" s="567"/>
    </row>
    <row r="155" spans="1:15" customFormat="1" hidden="1" x14ac:dyDescent="0.25">
      <c r="A155" s="568" t="s">
        <v>455</v>
      </c>
      <c r="B155" s="573" t="s">
        <v>73</v>
      </c>
      <c r="C155" s="567" t="str">
        <f>IFERROR(VLOOKUP(ReclassificationsRaw[[#This Row],[Organisation]],ONSCollation[[Dept detail / Agency]:[Dept_copy]],2,0),"N/A")</f>
        <v>MoJ</v>
      </c>
      <c r="D155" s="567"/>
      <c r="E155" s="567" t="s">
        <v>868</v>
      </c>
      <c r="F155" s="567"/>
      <c r="G155" s="567"/>
      <c r="H155" s="567"/>
      <c r="I155" s="567"/>
      <c r="J155" s="567"/>
      <c r="K155" s="567" t="s">
        <v>868</v>
      </c>
      <c r="L155" s="567"/>
      <c r="M155" s="567" t="s">
        <v>851</v>
      </c>
      <c r="N155" s="567" t="s">
        <v>851</v>
      </c>
      <c r="O155" s="567"/>
    </row>
    <row r="156" spans="1:15" customFormat="1" hidden="1" x14ac:dyDescent="0.25">
      <c r="A156" s="568" t="s">
        <v>455</v>
      </c>
      <c r="B156" s="568" t="s">
        <v>401</v>
      </c>
      <c r="C156" s="567" t="str">
        <f>IFERROR(VLOOKUP(ReclassificationsRaw[[#This Row],[Organisation]],ONSCollation[[Dept detail / Agency]:[Dept_copy]],2,0),"N/A")</f>
        <v>MoJ</v>
      </c>
      <c r="D156" s="567"/>
      <c r="E156" s="567" t="s">
        <v>868</v>
      </c>
      <c r="F156" s="567"/>
      <c r="G156" s="567"/>
      <c r="H156" s="567"/>
      <c r="I156" s="567"/>
      <c r="J156" s="567"/>
      <c r="K156" s="567" t="s">
        <v>868</v>
      </c>
      <c r="L156" s="567"/>
      <c r="M156" s="567" t="s">
        <v>851</v>
      </c>
      <c r="N156" s="567" t="s">
        <v>851</v>
      </c>
      <c r="O156" s="567"/>
    </row>
    <row r="157" spans="1:15" customFormat="1" hidden="1" x14ac:dyDescent="0.25">
      <c r="A157" s="568" t="s">
        <v>455</v>
      </c>
      <c r="B157" s="568" t="s">
        <v>74</v>
      </c>
      <c r="C157" s="567" t="str">
        <f>IFERROR(VLOOKUP(ReclassificationsRaw[[#This Row],[Organisation]],ONSCollation[[Dept detail / Agency]:[Dept_copy]],2,0),"N/A")</f>
        <v>MoJ</v>
      </c>
      <c r="D157" s="567"/>
      <c r="E157" s="567" t="s">
        <v>868</v>
      </c>
      <c r="F157" s="567"/>
      <c r="G157" s="567"/>
      <c r="H157" s="567"/>
      <c r="I157" s="567"/>
      <c r="J157" s="567"/>
      <c r="K157" s="567" t="s">
        <v>868</v>
      </c>
      <c r="L157" s="567"/>
      <c r="M157" s="567" t="s">
        <v>851</v>
      </c>
      <c r="N157" s="567" t="s">
        <v>851</v>
      </c>
      <c r="O157" s="567"/>
    </row>
    <row r="158" spans="1:15" customFormat="1" hidden="1" x14ac:dyDescent="0.25">
      <c r="A158" s="568" t="s">
        <v>455</v>
      </c>
      <c r="B158" s="568" t="s">
        <v>78</v>
      </c>
      <c r="C158" s="567" t="str">
        <f>IFERROR(VLOOKUP(ReclassificationsRaw[[#This Row],[Organisation]],ONSCollation[[Dept detail / Agency]:[Dept_copy]],2,0),"N/A")</f>
        <v>MoJ</v>
      </c>
      <c r="D158" s="567"/>
      <c r="E158" s="567" t="s">
        <v>868</v>
      </c>
      <c r="F158" s="567"/>
      <c r="G158" s="567"/>
      <c r="H158" s="567"/>
      <c r="I158" s="567"/>
      <c r="J158" s="567"/>
      <c r="K158" s="567" t="s">
        <v>868</v>
      </c>
      <c r="L158" s="567"/>
      <c r="M158" s="567" t="s">
        <v>851</v>
      </c>
      <c r="N158" s="567" t="s">
        <v>851</v>
      </c>
      <c r="O158" s="567"/>
    </row>
    <row r="159" spans="1:15" customFormat="1" hidden="1" x14ac:dyDescent="0.25">
      <c r="A159" s="568" t="s">
        <v>455</v>
      </c>
      <c r="B159" s="568" t="s">
        <v>706</v>
      </c>
      <c r="C159" s="567" t="str">
        <f>IFERROR(VLOOKUP(ReclassificationsRaw[[#This Row],[Organisation]],ONSCollation[[Dept detail / Agency]:[Dept_copy]],2,0),"N/A")</f>
        <v>MoJ</v>
      </c>
      <c r="D159" s="567"/>
      <c r="E159" s="567" t="s">
        <v>868</v>
      </c>
      <c r="F159" s="567"/>
      <c r="G159" s="567"/>
      <c r="H159" s="567"/>
      <c r="I159" s="567"/>
      <c r="J159" s="567"/>
      <c r="K159" s="567" t="s">
        <v>868</v>
      </c>
      <c r="L159" s="567"/>
      <c r="M159" s="567" t="s">
        <v>851</v>
      </c>
      <c r="N159" s="567" t="s">
        <v>851</v>
      </c>
      <c r="O159" s="567"/>
    </row>
    <row r="160" spans="1:15" customFormat="1" hidden="1" x14ac:dyDescent="0.25">
      <c r="A160" s="568" t="s">
        <v>455</v>
      </c>
      <c r="B160" s="568" t="s">
        <v>389</v>
      </c>
      <c r="C160" s="567" t="str">
        <f>IFERROR(VLOOKUP(ReclassificationsRaw[[#This Row],[Organisation]],ONSCollation[[Dept detail / Agency]:[Dept_copy]],2,0),"N/A")</f>
        <v>MoJ</v>
      </c>
      <c r="D160" s="567"/>
      <c r="E160" s="567" t="s">
        <v>868</v>
      </c>
      <c r="F160" s="567"/>
      <c r="G160" s="567"/>
      <c r="H160" s="567"/>
      <c r="I160" s="567"/>
      <c r="J160" s="567"/>
      <c r="K160" s="567" t="s">
        <v>868</v>
      </c>
      <c r="L160" s="567"/>
      <c r="M160" s="567" t="s">
        <v>851</v>
      </c>
      <c r="N160" s="567" t="s">
        <v>851</v>
      </c>
      <c r="O160" s="567"/>
    </row>
    <row r="161" spans="1:15" customFormat="1" hidden="1" x14ac:dyDescent="0.25">
      <c r="A161" s="568" t="s">
        <v>455</v>
      </c>
      <c r="B161" s="573" t="s">
        <v>75</v>
      </c>
      <c r="C161" s="567" t="str">
        <f>IFERROR(VLOOKUP(ReclassificationsRaw[[#This Row],[Organisation]],ONSCollation[[Dept detail / Agency]:[Dept_copy]],2,0),"N/A")</f>
        <v>MoJ</v>
      </c>
      <c r="D161" s="567"/>
      <c r="E161" s="567" t="s">
        <v>868</v>
      </c>
      <c r="F161" s="567"/>
      <c r="G161" s="567"/>
      <c r="H161" s="567"/>
      <c r="I161" s="567"/>
      <c r="J161" s="567"/>
      <c r="K161" s="567" t="s">
        <v>868</v>
      </c>
      <c r="L161" s="567"/>
      <c r="M161" s="567" t="s">
        <v>851</v>
      </c>
      <c r="N161" s="567" t="s">
        <v>851</v>
      </c>
      <c r="O161" s="567"/>
    </row>
    <row r="162" spans="1:15" customFormat="1" hidden="1" x14ac:dyDescent="0.25">
      <c r="A162" s="568" t="s">
        <v>455</v>
      </c>
      <c r="B162" s="568" t="s">
        <v>79</v>
      </c>
      <c r="C162" s="567" t="str">
        <f>IFERROR(VLOOKUP(ReclassificationsRaw[[#This Row],[Organisation]],ONSCollation[[Dept detail / Agency]:[Dept_copy]],2,0),"N/A")</f>
        <v>MoJ</v>
      </c>
      <c r="D162" s="567"/>
      <c r="E162" s="567" t="s">
        <v>868</v>
      </c>
      <c r="F162" s="567"/>
      <c r="G162" s="567"/>
      <c r="H162" s="567"/>
      <c r="I162" s="567"/>
      <c r="J162" s="567"/>
      <c r="K162" s="567" t="s">
        <v>868</v>
      </c>
      <c r="L162" s="567"/>
      <c r="M162" s="567" t="s">
        <v>851</v>
      </c>
      <c r="N162" s="567" t="s">
        <v>851</v>
      </c>
      <c r="O162" s="567"/>
    </row>
    <row r="163" spans="1:15" customFormat="1" hidden="1" x14ac:dyDescent="0.25">
      <c r="A163" s="568" t="s">
        <v>455</v>
      </c>
      <c r="B163" s="568" t="s">
        <v>77</v>
      </c>
      <c r="C163" s="567" t="str">
        <f>IFERROR(VLOOKUP(ReclassificationsRaw[[#This Row],[Organisation]],ONSCollation[[Dept detail / Agency]:[Dept_copy]],2,0),"N/A")</f>
        <v>MoJ</v>
      </c>
      <c r="D163" s="567"/>
      <c r="E163" s="567" t="s">
        <v>868</v>
      </c>
      <c r="F163" s="567"/>
      <c r="G163" s="567"/>
      <c r="H163" s="567"/>
      <c r="I163" s="567"/>
      <c r="J163" s="567"/>
      <c r="K163" s="567" t="s">
        <v>868</v>
      </c>
      <c r="L163" s="567"/>
      <c r="M163" s="567" t="s">
        <v>851</v>
      </c>
      <c r="N163" s="567" t="s">
        <v>851</v>
      </c>
      <c r="O163" s="567"/>
    </row>
    <row r="164" spans="1:15" customFormat="1" hidden="1" x14ac:dyDescent="0.25">
      <c r="A164" s="568" t="s">
        <v>474</v>
      </c>
      <c r="B164" s="568" t="s">
        <v>82</v>
      </c>
      <c r="C164" s="567" t="str">
        <f>IFERROR(VLOOKUP(ReclassificationsRaw[[#This Row],[Organisation]],ONSCollation[[Dept detail / Agency]:[Dept_copy]],2,0),"N/A")</f>
        <v>NIO</v>
      </c>
      <c r="D164" s="567"/>
      <c r="E164" s="567" t="s">
        <v>868</v>
      </c>
      <c r="F164" s="567"/>
      <c r="G164" s="567"/>
      <c r="H164" s="567"/>
      <c r="I164" s="567"/>
      <c r="J164" s="567"/>
      <c r="K164" s="567" t="s">
        <v>868</v>
      </c>
      <c r="L164" s="567"/>
      <c r="M164" s="567" t="s">
        <v>851</v>
      </c>
      <c r="N164" s="567" t="s">
        <v>851</v>
      </c>
      <c r="O164" s="567"/>
    </row>
    <row r="165" spans="1:15" customFormat="1" hidden="1" x14ac:dyDescent="0.25">
      <c r="A165" s="568" t="s">
        <v>475</v>
      </c>
      <c r="B165" s="568" t="s">
        <v>710</v>
      </c>
      <c r="C165" s="567" t="str">
        <f>IFERROR(VLOOKUP(ReclassificationsRaw[[#This Row],[Organisation]],ONSCollation[[Dept detail / Agency]:[Dept_copy]],2,0),"N/A")</f>
        <v>Scot Gov</v>
      </c>
      <c r="D165" s="567"/>
      <c r="E165" s="567" t="s">
        <v>868</v>
      </c>
      <c r="F165" s="567"/>
      <c r="G165" s="567"/>
      <c r="H165" s="567"/>
      <c r="I165" s="567"/>
      <c r="J165" s="567"/>
      <c r="K165" s="567" t="s">
        <v>868</v>
      </c>
      <c r="L165" s="567"/>
      <c r="M165" s="567" t="s">
        <v>851</v>
      </c>
      <c r="N165" s="567" t="s">
        <v>851</v>
      </c>
      <c r="O165" s="567"/>
    </row>
    <row r="166" spans="1:15" customFormat="1" hidden="1" x14ac:dyDescent="0.25">
      <c r="A166" s="568" t="s">
        <v>475</v>
      </c>
      <c r="B166" s="568" t="s">
        <v>108</v>
      </c>
      <c r="C166" s="567" t="str">
        <f>IFERROR(VLOOKUP(ReclassificationsRaw[[#This Row],[Organisation]],ONSCollation[[Dept detail / Agency]:[Dept_copy]],2,0),"N/A")</f>
        <v>Scot Gov</v>
      </c>
      <c r="D166" s="567"/>
      <c r="E166" s="567" t="s">
        <v>868</v>
      </c>
      <c r="F166" s="567"/>
      <c r="G166" s="567"/>
      <c r="H166" s="567"/>
      <c r="I166" s="567"/>
      <c r="J166" s="567"/>
      <c r="K166" s="567" t="s">
        <v>868</v>
      </c>
      <c r="L166" s="567"/>
      <c r="M166" s="567" t="s">
        <v>851</v>
      </c>
      <c r="N166" s="567" t="s">
        <v>851</v>
      </c>
      <c r="O166" s="567"/>
    </row>
    <row r="167" spans="1:15" customFormat="1" hidden="1" x14ac:dyDescent="0.25">
      <c r="A167" s="568" t="s">
        <v>475</v>
      </c>
      <c r="B167" s="568" t="s">
        <v>404</v>
      </c>
      <c r="C167" s="567" t="str">
        <f>IFERROR(VLOOKUP(ReclassificationsRaw[[#This Row],[Organisation]],ONSCollation[[Dept detail / Agency]:[Dept_copy]],2,0),"N/A")</f>
        <v>Scot Gov</v>
      </c>
      <c r="D167" s="567"/>
      <c r="E167" s="567" t="s">
        <v>868</v>
      </c>
      <c r="F167" s="567"/>
      <c r="G167" s="567"/>
      <c r="H167" s="567"/>
      <c r="I167" s="567"/>
      <c r="J167" s="567"/>
      <c r="K167" s="567" t="s">
        <v>868</v>
      </c>
      <c r="L167" s="567"/>
      <c r="M167" s="567" t="s">
        <v>851</v>
      </c>
      <c r="N167" s="567" t="s">
        <v>851</v>
      </c>
      <c r="O167" s="567"/>
    </row>
    <row r="168" spans="1:15" customFormat="1" hidden="1" x14ac:dyDescent="0.25">
      <c r="A168" s="568" t="s">
        <v>475</v>
      </c>
      <c r="B168" s="568" t="s">
        <v>390</v>
      </c>
      <c r="C168" s="567" t="str">
        <f>IFERROR(VLOOKUP(ReclassificationsRaw[[#This Row],[Organisation]],ONSCollation[[Dept detail / Agency]:[Dept_copy]],2,0),"N/A")</f>
        <v>Scot Gov</v>
      </c>
      <c r="D168" s="567"/>
      <c r="E168" s="567" t="s">
        <v>868</v>
      </c>
      <c r="F168" s="567"/>
      <c r="G168" s="567"/>
      <c r="H168" s="567"/>
      <c r="I168" s="567"/>
      <c r="J168" s="567"/>
      <c r="K168" s="567" t="s">
        <v>868</v>
      </c>
      <c r="L168" s="567"/>
      <c r="M168" s="567" t="s">
        <v>851</v>
      </c>
      <c r="N168" s="567" t="s">
        <v>851</v>
      </c>
      <c r="O168" s="567"/>
    </row>
    <row r="169" spans="1:15" customFormat="1" hidden="1" x14ac:dyDescent="0.25">
      <c r="A169" s="568" t="s">
        <v>475</v>
      </c>
      <c r="B169" s="568" t="s">
        <v>442</v>
      </c>
      <c r="C169" s="567" t="str">
        <f>IFERROR(VLOOKUP(ReclassificationsRaw[[#This Row],[Organisation]],ONSCollation[[Dept detail / Agency]:[Dept_copy]],2,0),"N/A")</f>
        <v>Scot Gov</v>
      </c>
      <c r="D169" s="567"/>
      <c r="E169" s="567" t="s">
        <v>868</v>
      </c>
      <c r="F169" s="567"/>
      <c r="G169" s="567"/>
      <c r="H169" s="567"/>
      <c r="I169" s="567"/>
      <c r="J169" s="567"/>
      <c r="K169" s="567" t="s">
        <v>868</v>
      </c>
      <c r="L169" s="567"/>
      <c r="M169" s="567" t="s">
        <v>851</v>
      </c>
      <c r="N169" s="567" t="s">
        <v>851</v>
      </c>
      <c r="O169" s="567"/>
    </row>
    <row r="170" spans="1:15" customFormat="1" hidden="1" x14ac:dyDescent="0.25">
      <c r="A170" s="568" t="s">
        <v>475</v>
      </c>
      <c r="B170" s="568" t="s">
        <v>98</v>
      </c>
      <c r="C170" s="567" t="str">
        <f>IFERROR(VLOOKUP(ReclassificationsRaw[[#This Row],[Organisation]],ONSCollation[[Dept detail / Agency]:[Dept_copy]],2,0),"N/A")</f>
        <v>Scot Gov</v>
      </c>
      <c r="D170" s="567"/>
      <c r="E170" s="567" t="s">
        <v>868</v>
      </c>
      <c r="F170" s="567"/>
      <c r="G170" s="567"/>
      <c r="H170" s="567"/>
      <c r="I170" s="567"/>
      <c r="J170" s="567"/>
      <c r="K170" s="567" t="s">
        <v>868</v>
      </c>
      <c r="L170" s="567"/>
      <c r="M170" s="567" t="s">
        <v>851</v>
      </c>
      <c r="N170" s="567" t="s">
        <v>851</v>
      </c>
      <c r="O170" s="567"/>
    </row>
    <row r="171" spans="1:15" customFormat="1" hidden="1" x14ac:dyDescent="0.25">
      <c r="A171" s="568" t="s">
        <v>475</v>
      </c>
      <c r="B171" s="568" t="s">
        <v>97</v>
      </c>
      <c r="C171" s="567" t="str">
        <f>IFERROR(VLOOKUP(ReclassificationsRaw[[#This Row],[Organisation]],ONSCollation[[Dept detail / Agency]:[Dept_copy]],2,0),"N/A")</f>
        <v>Scot Gov</v>
      </c>
      <c r="D171" s="567"/>
      <c r="E171" s="567" t="s">
        <v>868</v>
      </c>
      <c r="F171" s="567"/>
      <c r="G171" s="567"/>
      <c r="H171" s="567"/>
      <c r="I171" s="567"/>
      <c r="J171" s="567"/>
      <c r="K171" s="567" t="s">
        <v>868</v>
      </c>
      <c r="L171" s="567"/>
      <c r="M171" s="567" t="s">
        <v>851</v>
      </c>
      <c r="N171" s="567" t="s">
        <v>851</v>
      </c>
      <c r="O171" s="567"/>
    </row>
    <row r="172" spans="1:15" customFormat="1" hidden="1" x14ac:dyDescent="0.25">
      <c r="A172" s="568" t="s">
        <v>475</v>
      </c>
      <c r="B172" s="568" t="s">
        <v>406</v>
      </c>
      <c r="C172" s="567" t="str">
        <f>IFERROR(VLOOKUP(ReclassificationsRaw[[#This Row],[Organisation]],ONSCollation[[Dept detail / Agency]:[Dept_copy]],2,0),"N/A")</f>
        <v>Scot Gov</v>
      </c>
      <c r="D172" s="567"/>
      <c r="E172" s="567" t="s">
        <v>868</v>
      </c>
      <c r="F172" s="567"/>
      <c r="G172" s="567"/>
      <c r="H172" s="567"/>
      <c r="I172" s="567"/>
      <c r="J172" s="567"/>
      <c r="K172" s="567" t="s">
        <v>868</v>
      </c>
      <c r="L172" s="567"/>
      <c r="M172" s="567" t="s">
        <v>851</v>
      </c>
      <c r="N172" s="567" t="s">
        <v>851</v>
      </c>
      <c r="O172" s="567"/>
    </row>
    <row r="173" spans="1:15" customFormat="1" hidden="1" x14ac:dyDescent="0.25">
      <c r="A173" s="568" t="s">
        <v>475</v>
      </c>
      <c r="B173" s="573" t="s">
        <v>584</v>
      </c>
      <c r="C173" s="567" t="str">
        <f>IFERROR(VLOOKUP(ReclassificationsRaw[[#This Row],[Organisation]],ONSCollation[[Dept detail / Agency]:[Dept_copy]],2,0),"N/A")</f>
        <v>Scot Gov</v>
      </c>
      <c r="D173" s="567"/>
      <c r="E173" s="567" t="s">
        <v>868</v>
      </c>
      <c r="F173" s="567"/>
      <c r="G173" s="567"/>
      <c r="H173" s="567"/>
      <c r="I173" s="567"/>
      <c r="J173" s="567"/>
      <c r="K173" s="567" t="s">
        <v>868</v>
      </c>
      <c r="L173" s="567"/>
      <c r="M173" s="567" t="s">
        <v>851</v>
      </c>
      <c r="N173" s="567" t="s">
        <v>851</v>
      </c>
      <c r="O173" s="567"/>
    </row>
    <row r="174" spans="1:15" customFormat="1" hidden="1" x14ac:dyDescent="0.25">
      <c r="A174" s="568" t="s">
        <v>475</v>
      </c>
      <c r="B174" s="568" t="s">
        <v>99</v>
      </c>
      <c r="C174" s="567" t="str">
        <f>IFERROR(VLOOKUP(ReclassificationsRaw[[#This Row],[Organisation]],ONSCollation[[Dept detail / Agency]:[Dept_copy]],2,0),"N/A")</f>
        <v>Scot Gov</v>
      </c>
      <c r="D174" s="567"/>
      <c r="E174" s="567" t="s">
        <v>868</v>
      </c>
      <c r="F174" s="567"/>
      <c r="G174" s="567"/>
      <c r="H174" s="567"/>
      <c r="I174" s="567"/>
      <c r="J174" s="567"/>
      <c r="K174" s="567" t="s">
        <v>868</v>
      </c>
      <c r="L174" s="567"/>
      <c r="M174" s="567" t="s">
        <v>851</v>
      </c>
      <c r="N174" s="567" t="s">
        <v>851</v>
      </c>
      <c r="O174" s="567"/>
    </row>
    <row r="175" spans="1:15" customFormat="1" hidden="1" x14ac:dyDescent="0.25">
      <c r="A175" s="568" t="s">
        <v>475</v>
      </c>
      <c r="B175" s="568" t="s">
        <v>159</v>
      </c>
      <c r="C175" s="567" t="str">
        <f>IFERROR(VLOOKUP(ReclassificationsRaw[[#This Row],[Organisation]],ONSCollation[[Dept detail / Agency]:[Dept_copy]],2,0),"N/A")</f>
        <v>Scot Gov</v>
      </c>
      <c r="D175" s="567"/>
      <c r="E175" s="567" t="s">
        <v>868</v>
      </c>
      <c r="F175" s="567"/>
      <c r="G175" s="567"/>
      <c r="H175" s="567"/>
      <c r="I175" s="567"/>
      <c r="J175" s="567"/>
      <c r="K175" s="567" t="s">
        <v>868</v>
      </c>
      <c r="L175" s="567"/>
      <c r="M175" s="567" t="s">
        <v>851</v>
      </c>
      <c r="N175" s="567" t="s">
        <v>851</v>
      </c>
      <c r="O175" s="567"/>
    </row>
    <row r="176" spans="1:15" customFormat="1" hidden="1" x14ac:dyDescent="0.25">
      <c r="A176" s="568" t="s">
        <v>475</v>
      </c>
      <c r="B176" s="568" t="s">
        <v>709</v>
      </c>
      <c r="C176" s="567" t="str">
        <f>IFERROR(VLOOKUP(ReclassificationsRaw[[#This Row],[Organisation]],ONSCollation[[Dept detail / Agency]:[Dept_copy]],2,0),"N/A")</f>
        <v>Scot Gov</v>
      </c>
      <c r="D176" s="567"/>
      <c r="E176" s="567" t="s">
        <v>868</v>
      </c>
      <c r="F176" s="567"/>
      <c r="G176" s="567"/>
      <c r="H176" s="567"/>
      <c r="I176" s="567"/>
      <c r="J176" s="567"/>
      <c r="K176" s="567" t="s">
        <v>868</v>
      </c>
      <c r="L176" s="567"/>
      <c r="M176" s="567" t="s">
        <v>851</v>
      </c>
      <c r="N176" s="567" t="s">
        <v>851</v>
      </c>
      <c r="O176" s="567"/>
    </row>
    <row r="177" spans="1:15" customFormat="1" hidden="1" x14ac:dyDescent="0.25">
      <c r="A177" s="568" t="s">
        <v>475</v>
      </c>
      <c r="B177" s="568" t="s">
        <v>391</v>
      </c>
      <c r="C177" s="567" t="str">
        <f>IFERROR(VLOOKUP(ReclassificationsRaw[[#This Row],[Organisation]],ONSCollation[[Dept detail / Agency]:[Dept_copy]],2,0),"N/A")</f>
        <v>Scot Gov</v>
      </c>
      <c r="D177" s="567"/>
      <c r="E177" s="567" t="s">
        <v>868</v>
      </c>
      <c r="F177" s="567"/>
      <c r="G177" s="567"/>
      <c r="H177" s="567"/>
      <c r="I177" s="567"/>
      <c r="J177" s="567"/>
      <c r="K177" s="567" t="s">
        <v>868</v>
      </c>
      <c r="L177" s="567"/>
      <c r="M177" s="567" t="s">
        <v>851</v>
      </c>
      <c r="N177" s="567" t="s">
        <v>851</v>
      </c>
      <c r="O177" s="567"/>
    </row>
    <row r="178" spans="1:15" customFormat="1" hidden="1" x14ac:dyDescent="0.25">
      <c r="A178" s="568" t="s">
        <v>475</v>
      </c>
      <c r="B178" s="568" t="s">
        <v>102</v>
      </c>
      <c r="C178" s="567" t="str">
        <f>IFERROR(VLOOKUP(ReclassificationsRaw[[#This Row],[Organisation]],ONSCollation[[Dept detail / Agency]:[Dept_copy]],2,0),"N/A")</f>
        <v>Scot Gov</v>
      </c>
      <c r="D178" s="567"/>
      <c r="E178" s="567" t="s">
        <v>868</v>
      </c>
      <c r="F178" s="567"/>
      <c r="G178" s="567"/>
      <c r="H178" s="567"/>
      <c r="I178" s="567"/>
      <c r="J178" s="567"/>
      <c r="K178" s="567" t="s">
        <v>868</v>
      </c>
      <c r="L178" s="567"/>
      <c r="M178" s="567" t="s">
        <v>851</v>
      </c>
      <c r="N178" s="567" t="s">
        <v>851</v>
      </c>
      <c r="O178" s="567"/>
    </row>
    <row r="179" spans="1:15" customFormat="1" hidden="1" x14ac:dyDescent="0.25">
      <c r="A179" s="568" t="s">
        <v>475</v>
      </c>
      <c r="B179" s="568" t="s">
        <v>405</v>
      </c>
      <c r="C179" s="567" t="str">
        <f>IFERROR(VLOOKUP(ReclassificationsRaw[[#This Row],[Organisation]],ONSCollation[[Dept detail / Agency]:[Dept_copy]],2,0),"N/A")</f>
        <v>Scot Gov</v>
      </c>
      <c r="D179" s="567"/>
      <c r="E179" s="567" t="s">
        <v>868</v>
      </c>
      <c r="F179" s="567"/>
      <c r="G179" s="567"/>
      <c r="H179" s="567"/>
      <c r="I179" s="567"/>
      <c r="J179" s="567"/>
      <c r="K179" s="567" t="s">
        <v>868</v>
      </c>
      <c r="L179" s="567"/>
      <c r="M179" s="567" t="s">
        <v>851</v>
      </c>
      <c r="N179" s="567" t="s">
        <v>851</v>
      </c>
      <c r="O179" s="567"/>
    </row>
    <row r="180" spans="1:15" customFormat="1" hidden="1" x14ac:dyDescent="0.25">
      <c r="A180" s="568" t="s">
        <v>475</v>
      </c>
      <c r="B180" s="573" t="s">
        <v>154</v>
      </c>
      <c r="C180" s="567" t="str">
        <f>IFERROR(VLOOKUP(ReclassificationsRaw[[#This Row],[Organisation]],ONSCollation[[Dept detail / Agency]:[Dept_copy]],2,0),"N/A")</f>
        <v>Scot Gov</v>
      </c>
      <c r="D180" s="567"/>
      <c r="E180" s="567" t="s">
        <v>868</v>
      </c>
      <c r="F180" s="567"/>
      <c r="G180" s="567"/>
      <c r="H180" s="567"/>
      <c r="I180" s="567"/>
      <c r="J180" s="567"/>
      <c r="K180" s="567" t="s">
        <v>868</v>
      </c>
      <c r="L180" s="567"/>
      <c r="M180" s="567" t="s">
        <v>851</v>
      </c>
      <c r="N180" s="567" t="s">
        <v>851</v>
      </c>
      <c r="O180" s="567"/>
    </row>
    <row r="181" spans="1:15" customFormat="1" hidden="1" x14ac:dyDescent="0.25">
      <c r="A181" s="568" t="s">
        <v>475</v>
      </c>
      <c r="B181" s="568" t="s">
        <v>107</v>
      </c>
      <c r="C181" s="567" t="str">
        <f>IFERROR(VLOOKUP(ReclassificationsRaw[[#This Row],[Organisation]],ONSCollation[[Dept detail / Agency]:[Dept_copy]],2,0),"N/A")</f>
        <v>Scot Gov</v>
      </c>
      <c r="D181" s="567"/>
      <c r="E181" s="567" t="s">
        <v>868</v>
      </c>
      <c r="F181" s="567"/>
      <c r="G181" s="567"/>
      <c r="H181" s="567"/>
      <c r="I181" s="567"/>
      <c r="J181" s="567"/>
      <c r="K181" s="567" t="s">
        <v>868</v>
      </c>
      <c r="L181" s="567"/>
      <c r="M181" s="567" t="s">
        <v>851</v>
      </c>
      <c r="N181" s="567" t="s">
        <v>851</v>
      </c>
      <c r="O181" s="567"/>
    </row>
    <row r="182" spans="1:15" customFormat="1" hidden="1" x14ac:dyDescent="0.25">
      <c r="A182" s="568" t="s">
        <v>475</v>
      </c>
      <c r="B182" s="568" t="s">
        <v>193</v>
      </c>
      <c r="C182" s="567" t="str">
        <f>IFERROR(VLOOKUP(ReclassificationsRaw[[#This Row],[Organisation]],ONSCollation[[Dept detail / Agency]:[Dept_copy]],2,0),"N/A")</f>
        <v>Scot Gov</v>
      </c>
      <c r="D182" s="567"/>
      <c r="E182" s="567" t="s">
        <v>868</v>
      </c>
      <c r="F182" s="567"/>
      <c r="G182" s="567"/>
      <c r="H182" s="567"/>
      <c r="I182" s="567"/>
      <c r="J182" s="567"/>
      <c r="K182" s="567" t="s">
        <v>868</v>
      </c>
      <c r="L182" s="567"/>
      <c r="M182" s="567" t="s">
        <v>851</v>
      </c>
      <c r="N182" s="567" t="s">
        <v>851</v>
      </c>
      <c r="O182" s="567"/>
    </row>
    <row r="183" spans="1:15" customFormat="1" hidden="1" x14ac:dyDescent="0.25">
      <c r="A183" s="568" t="s">
        <v>475</v>
      </c>
      <c r="B183" s="568" t="s">
        <v>158</v>
      </c>
      <c r="C183" s="567" t="str">
        <f>IFERROR(VLOOKUP(ReclassificationsRaw[[#This Row],[Organisation]],ONSCollation[[Dept detail / Agency]:[Dept_copy]],2,0),"N/A")</f>
        <v>Scot Gov</v>
      </c>
      <c r="D183" s="567"/>
      <c r="E183" s="567" t="s">
        <v>868</v>
      </c>
      <c r="F183" s="567"/>
      <c r="G183" s="567"/>
      <c r="H183" s="567"/>
      <c r="I183" s="567"/>
      <c r="J183" s="567"/>
      <c r="K183" s="567" t="s">
        <v>868</v>
      </c>
      <c r="L183" s="567"/>
      <c r="M183" s="567" t="s">
        <v>851</v>
      </c>
      <c r="N183" s="567" t="s">
        <v>851</v>
      </c>
      <c r="O183" s="567"/>
    </row>
    <row r="184" spans="1:15" customFormat="1" hidden="1" x14ac:dyDescent="0.25">
      <c r="A184" s="568" t="s">
        <v>475</v>
      </c>
      <c r="B184" s="568" t="s">
        <v>103</v>
      </c>
      <c r="C184" s="567" t="str">
        <f>IFERROR(VLOOKUP(ReclassificationsRaw[[#This Row],[Organisation]],ONSCollation[[Dept detail / Agency]:[Dept_copy]],2,0),"N/A")</f>
        <v>Scot Gov</v>
      </c>
      <c r="D184" s="567"/>
      <c r="E184" s="567" t="s">
        <v>868</v>
      </c>
      <c r="F184" s="567"/>
      <c r="G184" s="567"/>
      <c r="H184" s="567"/>
      <c r="I184" s="567"/>
      <c r="J184" s="567"/>
      <c r="K184" s="567" t="s">
        <v>868</v>
      </c>
      <c r="L184" s="567"/>
      <c r="M184" s="567" t="s">
        <v>851</v>
      </c>
      <c r="N184" s="567" t="s">
        <v>851</v>
      </c>
      <c r="O184" s="567"/>
    </row>
    <row r="185" spans="1:15" customFormat="1" hidden="1" x14ac:dyDescent="0.25">
      <c r="A185" s="568" t="s">
        <v>475</v>
      </c>
      <c r="B185" s="568" t="s">
        <v>104</v>
      </c>
      <c r="C185" s="567" t="str">
        <f>IFERROR(VLOOKUP(ReclassificationsRaw[[#This Row],[Organisation]],ONSCollation[[Dept detail / Agency]:[Dept_copy]],2,0),"N/A")</f>
        <v>Scot Gov</v>
      </c>
      <c r="D185" s="567"/>
      <c r="E185" s="567" t="s">
        <v>868</v>
      </c>
      <c r="F185" s="567"/>
      <c r="G185" s="567"/>
      <c r="H185" s="567"/>
      <c r="I185" s="567"/>
      <c r="J185" s="567"/>
      <c r="K185" s="567" t="s">
        <v>868</v>
      </c>
      <c r="L185" s="567"/>
      <c r="M185" s="567" t="s">
        <v>851</v>
      </c>
      <c r="N185" s="567" t="s">
        <v>851</v>
      </c>
      <c r="O185" s="567"/>
    </row>
    <row r="186" spans="1:15" customFormat="1" hidden="1" x14ac:dyDescent="0.25">
      <c r="A186" s="568" t="s">
        <v>475</v>
      </c>
      <c r="B186" s="568" t="s">
        <v>105</v>
      </c>
      <c r="C186" s="567" t="str">
        <f>IFERROR(VLOOKUP(ReclassificationsRaw[[#This Row],[Organisation]],ONSCollation[[Dept detail / Agency]:[Dept_copy]],2,0),"N/A")</f>
        <v>Scot Gov</v>
      </c>
      <c r="D186" s="567"/>
      <c r="E186" s="567" t="s">
        <v>868</v>
      </c>
      <c r="F186" s="567"/>
      <c r="G186" s="567"/>
      <c r="H186" s="567"/>
      <c r="I186" s="567"/>
      <c r="J186" s="567"/>
      <c r="K186" s="567" t="s">
        <v>868</v>
      </c>
      <c r="L186" s="567"/>
      <c r="M186" s="567" t="s">
        <v>851</v>
      </c>
      <c r="N186" s="567" t="s">
        <v>851</v>
      </c>
      <c r="O186" s="567"/>
    </row>
    <row r="187" spans="1:15" customFormat="1" hidden="1" x14ac:dyDescent="0.25">
      <c r="A187" s="568" t="s">
        <v>475</v>
      </c>
      <c r="B187" s="568" t="s">
        <v>106</v>
      </c>
      <c r="C187" s="567" t="str">
        <f>IFERROR(VLOOKUP(ReclassificationsRaw[[#This Row],[Organisation]],ONSCollation[[Dept detail / Agency]:[Dept_copy]],2,0),"N/A")</f>
        <v>Scot Gov</v>
      </c>
      <c r="D187" s="567"/>
      <c r="E187" s="567" t="s">
        <v>868</v>
      </c>
      <c r="F187" s="567"/>
      <c r="G187" s="567"/>
      <c r="H187" s="567"/>
      <c r="I187" s="567"/>
      <c r="J187" s="567"/>
      <c r="K187" s="567" t="s">
        <v>868</v>
      </c>
      <c r="L187" s="567"/>
      <c r="M187" s="567" t="s">
        <v>851</v>
      </c>
      <c r="N187" s="567" t="s">
        <v>851</v>
      </c>
      <c r="O187" s="567"/>
    </row>
    <row r="188" spans="1:15" customFormat="1" hidden="1" x14ac:dyDescent="0.25">
      <c r="A188" s="568" t="s">
        <v>475</v>
      </c>
      <c r="B188" s="579" t="s">
        <v>621</v>
      </c>
      <c r="C188" s="567" t="str">
        <f>IFERROR(VLOOKUP(ReclassificationsRaw[[#This Row],[Organisation]],ONSCollation[[Dept detail / Agency]:[Dept_copy]],2,0),"N/A")</f>
        <v>Scot Gov</v>
      </c>
      <c r="D188" s="567"/>
      <c r="E188" s="567" t="s">
        <v>868</v>
      </c>
      <c r="F188" s="567"/>
      <c r="G188" s="567"/>
      <c r="H188" s="567"/>
      <c r="I188" s="567"/>
      <c r="J188" s="567"/>
      <c r="K188" s="567" t="s">
        <v>868</v>
      </c>
      <c r="L188" s="567"/>
      <c r="M188" s="567" t="s">
        <v>851</v>
      </c>
      <c r="N188" s="567" t="s">
        <v>851</v>
      </c>
      <c r="O188" s="567"/>
    </row>
    <row r="189" spans="1:15" customFormat="1" hidden="1" x14ac:dyDescent="0.25">
      <c r="A189" s="568" t="s">
        <v>756</v>
      </c>
      <c r="B189" s="568" t="s">
        <v>392</v>
      </c>
      <c r="C189" s="567" t="str">
        <f>IFERROR(VLOOKUP(ReclassificationsRaw[[#This Row],[Organisation]],ONSCollation[[Dept detail / Agency]:[Dept_copy]],2,0),"N/A")</f>
        <v>Welsh Gov</v>
      </c>
      <c r="D189" s="567"/>
      <c r="E189" s="567" t="s">
        <v>868</v>
      </c>
      <c r="F189" s="567"/>
      <c r="G189" s="567"/>
      <c r="H189" s="567"/>
      <c r="I189" s="567"/>
      <c r="J189" s="567"/>
      <c r="K189" s="567" t="s">
        <v>868</v>
      </c>
      <c r="L189" s="567"/>
      <c r="M189" s="567" t="s">
        <v>851</v>
      </c>
      <c r="N189" s="567" t="s">
        <v>851</v>
      </c>
      <c r="O189" s="567"/>
    </row>
    <row r="190" spans="1:15" customFormat="1" hidden="1" x14ac:dyDescent="0.25">
      <c r="A190" s="568" t="s">
        <v>756</v>
      </c>
      <c r="B190" s="573" t="s">
        <v>536</v>
      </c>
      <c r="C190" s="567" t="str">
        <f>IFERROR(VLOOKUP(ReclassificationsRaw[[#This Row],[Organisation]],ONSCollation[[Dept detail / Agency]:[Dept_copy]],2,0),"N/A")</f>
        <v>Welsh Gov</v>
      </c>
      <c r="D190" s="567"/>
      <c r="E190" s="567" t="s">
        <v>868</v>
      </c>
      <c r="F190" s="567"/>
      <c r="G190" s="567"/>
      <c r="H190" s="567"/>
      <c r="I190" s="567"/>
      <c r="J190" s="567"/>
      <c r="K190" s="567" t="s">
        <v>868</v>
      </c>
      <c r="L190" s="567"/>
      <c r="M190" s="567" t="s">
        <v>851</v>
      </c>
      <c r="N190" s="567" t="s">
        <v>851</v>
      </c>
      <c r="O190" s="567"/>
    </row>
    <row r="191" spans="1:15" customFormat="1" hidden="1" x14ac:dyDescent="0.25">
      <c r="A191" s="567"/>
      <c r="B191" s="567"/>
      <c r="C191" s="567" t="str">
        <f>IFERROR(VLOOKUP(ReclassificationsRaw[[#This Row],[Organisation]],ONSCollation[[Dept detail / Agency]:[Dept_copy]],2,0),"N/A")</f>
        <v>N/A</v>
      </c>
      <c r="D191" s="567"/>
      <c r="E191" s="567" t="s">
        <v>868</v>
      </c>
      <c r="F191" s="567"/>
      <c r="G191" s="567"/>
      <c r="H191" s="567"/>
      <c r="I191" s="567"/>
      <c r="J191" s="567"/>
      <c r="K191" s="567" t="s">
        <v>868</v>
      </c>
      <c r="L191" s="567"/>
      <c r="M191" s="567" t="s">
        <v>851</v>
      </c>
      <c r="N191" s="567" t="s">
        <v>851</v>
      </c>
      <c r="O191" s="567"/>
    </row>
    <row r="192" spans="1:15" customFormat="1" hidden="1" x14ac:dyDescent="0.25">
      <c r="A192" s="567"/>
      <c r="B192" s="567"/>
      <c r="C192" s="567" t="str">
        <f>IFERROR(VLOOKUP(ReclassificationsRaw[[#This Row],[Organisation]],ONSCollation[[Dept detail / Agency]:[Dept_copy]],2,0),"N/A")</f>
        <v>N/A</v>
      </c>
      <c r="D192" s="567"/>
      <c r="E192" s="567" t="s">
        <v>868</v>
      </c>
      <c r="F192" s="567"/>
      <c r="G192" s="567"/>
      <c r="H192" s="567"/>
      <c r="I192" s="567"/>
      <c r="J192" s="567"/>
      <c r="K192" s="567" t="s">
        <v>868</v>
      </c>
      <c r="L192" s="567"/>
      <c r="M192" s="567" t="s">
        <v>851</v>
      </c>
      <c r="N192" s="567" t="s">
        <v>851</v>
      </c>
      <c r="O192" s="567"/>
    </row>
    <row r="193" spans="1:15" customFormat="1" hidden="1" x14ac:dyDescent="0.25">
      <c r="A193" s="567"/>
      <c r="B193" s="567"/>
      <c r="C193" s="567" t="str">
        <f>IFERROR(VLOOKUP(ReclassificationsRaw[[#This Row],[Organisation]],ONSCollation[[Dept detail / Agency]:[Dept_copy]],2,0),"N/A")</f>
        <v>N/A</v>
      </c>
      <c r="D193" s="567"/>
      <c r="E193" s="567" t="s">
        <v>868</v>
      </c>
      <c r="F193" s="567"/>
      <c r="G193" s="567"/>
      <c r="H193" s="567"/>
      <c r="I193" s="567"/>
      <c r="J193" s="567"/>
      <c r="K193" s="567" t="s">
        <v>868</v>
      </c>
      <c r="L193" s="567"/>
      <c r="M193" s="567" t="s">
        <v>851</v>
      </c>
      <c r="N193" s="567" t="s">
        <v>851</v>
      </c>
      <c r="O193" s="567"/>
    </row>
    <row r="194" spans="1:15" x14ac:dyDescent="0.25">
      <c r="A194" s="567" t="s">
        <v>455</v>
      </c>
      <c r="B194" s="567" t="s">
        <v>580</v>
      </c>
      <c r="C194" s="567" t="str">
        <f>IFERROR(VLOOKUP(ReclassificationsRaw[[#This Row],[Organisation]],ONSCollation[[Dept detail / Agency]:[Dept_copy]],2,0),"N/A")</f>
        <v>MoJ</v>
      </c>
      <c r="D194" s="567" t="s">
        <v>902</v>
      </c>
      <c r="E194" s="567"/>
      <c r="F194" s="567" t="s">
        <v>804</v>
      </c>
      <c r="G194" s="567"/>
      <c r="H194" s="567" t="s">
        <v>826</v>
      </c>
      <c r="I194" s="567"/>
      <c r="J194" s="567">
        <v>-100</v>
      </c>
      <c r="K194" s="567"/>
      <c r="L194" s="567" t="s">
        <v>852</v>
      </c>
      <c r="M194" s="567" t="s">
        <v>902</v>
      </c>
      <c r="N194" s="567" t="s">
        <v>760</v>
      </c>
      <c r="O194" s="567"/>
    </row>
    <row r="195" spans="1:15" x14ac:dyDescent="0.25">
      <c r="A195" s="567" t="s">
        <v>455</v>
      </c>
      <c r="B195" s="567" t="s">
        <v>401</v>
      </c>
      <c r="C195" s="567" t="str">
        <f>IFERROR(VLOOKUP(ReclassificationsRaw[[#This Row],[Organisation]],ONSCollation[[Dept detail / Agency]:[Dept_copy]],2,0),"N/A")</f>
        <v>MoJ</v>
      </c>
      <c r="D195" s="567" t="s">
        <v>760</v>
      </c>
      <c r="E195" s="567"/>
      <c r="F195" s="567" t="s">
        <v>804</v>
      </c>
      <c r="G195" s="567"/>
      <c r="H195" s="567" t="s">
        <v>826</v>
      </c>
      <c r="I195" s="567"/>
      <c r="J195" s="567">
        <v>100</v>
      </c>
      <c r="K195" s="567"/>
      <c r="L195" s="567" t="s">
        <v>853</v>
      </c>
      <c r="M195" s="567" t="s">
        <v>902</v>
      </c>
      <c r="N195" s="567" t="s">
        <v>760</v>
      </c>
      <c r="O195" s="567"/>
    </row>
    <row r="196" spans="1:15" x14ac:dyDescent="0.25">
      <c r="A196" s="567" t="s">
        <v>455</v>
      </c>
      <c r="B196" s="567" t="s">
        <v>401</v>
      </c>
      <c r="C196" s="567" t="str">
        <f>IFERROR(VLOOKUP(ReclassificationsRaw[[#This Row],[Organisation]],ONSCollation[[Dept detail / Agency]:[Dept_copy]],2,0),"N/A")</f>
        <v>MoJ</v>
      </c>
      <c r="D196" s="567" t="s">
        <v>760</v>
      </c>
      <c r="E196" s="567"/>
      <c r="F196" s="567" t="s">
        <v>850</v>
      </c>
      <c r="G196" s="567"/>
      <c r="H196" s="567" t="s">
        <v>845</v>
      </c>
      <c r="I196" s="567"/>
      <c r="J196" s="567">
        <v>25</v>
      </c>
      <c r="K196" s="567"/>
      <c r="L196" s="567" t="s">
        <v>853</v>
      </c>
      <c r="M196" s="567" t="s">
        <v>902</v>
      </c>
      <c r="N196" s="567" t="s">
        <v>760</v>
      </c>
      <c r="O196" s="567"/>
    </row>
    <row r="197" spans="1:15" x14ac:dyDescent="0.25">
      <c r="A197" s="567" t="s">
        <v>455</v>
      </c>
      <c r="B197" s="567" t="s">
        <v>580</v>
      </c>
      <c r="C197" s="567" t="str">
        <f>IFERROR(VLOOKUP(ReclassificationsRaw[[#This Row],[Organisation]],ONSCollation[[Dept detail / Agency]:[Dept_copy]],2,0),"N/A")</f>
        <v>MoJ</v>
      </c>
      <c r="D197" s="567" t="s">
        <v>902</v>
      </c>
      <c r="E197" s="567"/>
      <c r="F197" s="567" t="s">
        <v>850</v>
      </c>
      <c r="G197" s="567"/>
      <c r="H197" s="567" t="s">
        <v>845</v>
      </c>
      <c r="I197" s="567"/>
      <c r="J197" s="567">
        <v>-25</v>
      </c>
      <c r="K197" s="567"/>
      <c r="L197" s="567" t="s">
        <v>852</v>
      </c>
      <c r="M197" s="567" t="s">
        <v>902</v>
      </c>
      <c r="N197" s="567" t="s">
        <v>760</v>
      </c>
      <c r="O197" s="567"/>
    </row>
    <row r="198" spans="1:15" customFormat="1" ht="15" customHeight="1" x14ac:dyDescent="0.25">
      <c r="A198" s="567" t="s">
        <v>451</v>
      </c>
      <c r="B198" s="567" t="s">
        <v>848</v>
      </c>
      <c r="C198" s="567" t="str">
        <f>IFERROR(VLOOKUP(ReclassificationsRaw[[#This Row],[Organisation]],ONSCollation[[Dept detail / Agency]:[Dept_copy]],2,0),"N/A")</f>
        <v>FCO</v>
      </c>
      <c r="D198" s="567" t="s">
        <v>902</v>
      </c>
      <c r="E198" s="567"/>
      <c r="F198" s="580"/>
      <c r="G198" s="580"/>
      <c r="H198" s="580"/>
      <c r="I198" s="580"/>
      <c r="J198" s="567"/>
      <c r="K198" s="567"/>
      <c r="L198" s="567"/>
      <c r="M198" s="567" t="s">
        <v>851</v>
      </c>
      <c r="N198" s="567" t="s">
        <v>851</v>
      </c>
      <c r="O198" s="567"/>
    </row>
    <row r="199" spans="1:15" x14ac:dyDescent="0.25">
      <c r="A199" s="567" t="s">
        <v>454</v>
      </c>
      <c r="B199" s="567" t="s">
        <v>399</v>
      </c>
      <c r="C199" s="567" t="str">
        <f>IFERROR(VLOOKUP(ReclassificationsRaw[[#This Row],[Organisation]],ONSCollation[[Dept detail / Agency]:[Dept_copy]],2,0),"N/A")</f>
        <v>HO</v>
      </c>
      <c r="D199" s="567" t="s">
        <v>902</v>
      </c>
      <c r="E199" s="567"/>
      <c r="F199" s="567" t="s">
        <v>850</v>
      </c>
      <c r="G199" s="567" t="s">
        <v>835</v>
      </c>
      <c r="H199" s="567" t="s">
        <v>864</v>
      </c>
      <c r="I199" s="567"/>
      <c r="J199" s="567">
        <v>510</v>
      </c>
      <c r="K199" s="567"/>
      <c r="L199" s="567" t="s">
        <v>853</v>
      </c>
      <c r="M199" s="567" t="s">
        <v>855</v>
      </c>
      <c r="N199" s="567" t="s">
        <v>902</v>
      </c>
      <c r="O199" s="567"/>
    </row>
    <row r="200" spans="1:15" x14ac:dyDescent="0.25">
      <c r="A200" s="567" t="s">
        <v>512</v>
      </c>
      <c r="B200" s="567" t="s">
        <v>755</v>
      </c>
      <c r="C200" s="567" t="str">
        <f>IFERROR(VLOOKUP(ReclassificationsRaw[[#This Row],[Organisation]],ONSCollation[[Dept detail / Agency]:[Dept_copy]],2,0),"N/A")</f>
        <v>DfE</v>
      </c>
      <c r="D200" s="567" t="s">
        <v>902</v>
      </c>
      <c r="E200" s="567" t="s">
        <v>857</v>
      </c>
      <c r="F200" s="567" t="s">
        <v>724</v>
      </c>
      <c r="G200" s="570">
        <v>41000</v>
      </c>
      <c r="H200" s="567" t="s">
        <v>744</v>
      </c>
      <c r="I200" s="567"/>
      <c r="J200" s="567">
        <v>640</v>
      </c>
      <c r="K200" s="567"/>
      <c r="L200" s="567" t="s">
        <v>853</v>
      </c>
      <c r="M200" s="567" t="s">
        <v>855</v>
      </c>
      <c r="N200" s="567" t="s">
        <v>902</v>
      </c>
      <c r="O200" s="567"/>
    </row>
    <row r="201" spans="1:15" x14ac:dyDescent="0.25">
      <c r="A201" s="567" t="s">
        <v>512</v>
      </c>
      <c r="B201" s="567" t="s">
        <v>753</v>
      </c>
      <c r="C201" s="567" t="str">
        <f>IFERROR(VLOOKUP(ReclassificationsRaw[[#This Row],[Organisation]],ONSCollation[[Dept detail / Agency]:[Dept_copy]],2,0),"N/A")</f>
        <v>DfE</v>
      </c>
      <c r="D201" s="567" t="s">
        <v>902</v>
      </c>
      <c r="E201" s="567" t="s">
        <v>858</v>
      </c>
      <c r="F201" s="567" t="s">
        <v>724</v>
      </c>
      <c r="G201" s="570">
        <v>41000</v>
      </c>
      <c r="H201" s="567" t="s">
        <v>744</v>
      </c>
      <c r="I201" s="567"/>
      <c r="J201" s="567">
        <v>210</v>
      </c>
      <c r="K201" s="567"/>
      <c r="L201" s="567" t="s">
        <v>853</v>
      </c>
      <c r="M201" s="567" t="s">
        <v>855</v>
      </c>
      <c r="N201" s="567" t="s">
        <v>902</v>
      </c>
      <c r="O201" s="567"/>
    </row>
    <row r="202" spans="1:15" x14ac:dyDescent="0.25">
      <c r="A202" s="567" t="s">
        <v>512</v>
      </c>
      <c r="B202" s="567" t="s">
        <v>754</v>
      </c>
      <c r="C202" s="567" t="str">
        <f>IFERROR(VLOOKUP(ReclassificationsRaw[[#This Row],[Organisation]],ONSCollation[[Dept detail / Agency]:[Dept_copy]],2,0),"N/A")</f>
        <v>DfE</v>
      </c>
      <c r="D202" s="567" t="s">
        <v>902</v>
      </c>
      <c r="E202" s="567" t="s">
        <v>859</v>
      </c>
      <c r="F202" s="567" t="s">
        <v>724</v>
      </c>
      <c r="G202" s="570">
        <v>41000</v>
      </c>
      <c r="H202" s="567" t="s">
        <v>744</v>
      </c>
      <c r="I202" s="567"/>
      <c r="J202" s="567">
        <v>270</v>
      </c>
      <c r="K202" s="567"/>
      <c r="L202" s="567" t="s">
        <v>853</v>
      </c>
      <c r="M202" s="567" t="s">
        <v>855</v>
      </c>
      <c r="N202" s="567" t="s">
        <v>902</v>
      </c>
      <c r="O202" s="567"/>
    </row>
    <row r="203" spans="1:15" ht="15" customHeight="1" x14ac:dyDescent="0.25">
      <c r="A203" s="567" t="s">
        <v>454</v>
      </c>
      <c r="B203" s="567" t="s">
        <v>69</v>
      </c>
      <c r="C203" s="567" t="str">
        <f>IFERROR(VLOOKUP(ReclassificationsRaw[[#This Row],[Organisation]],ONSCollation[[Dept detail / Agency]:[Dept_copy]],2,0),"N/A")</f>
        <v>HO</v>
      </c>
      <c r="D203" s="567" t="s">
        <v>902</v>
      </c>
      <c r="E203" s="567"/>
      <c r="F203" s="567" t="s">
        <v>850</v>
      </c>
      <c r="G203" s="570">
        <v>41244</v>
      </c>
      <c r="H203" s="567" t="s">
        <v>844</v>
      </c>
      <c r="I203" s="567"/>
      <c r="J203" s="567">
        <v>-470</v>
      </c>
      <c r="K203" s="567"/>
      <c r="L203" s="567" t="s">
        <v>852</v>
      </c>
      <c r="M203" s="567" t="s">
        <v>902</v>
      </c>
      <c r="N203" s="567" t="s">
        <v>855</v>
      </c>
      <c r="O203" s="567"/>
    </row>
    <row r="204" spans="1:15" x14ac:dyDescent="0.25">
      <c r="A204" s="567" t="s">
        <v>446</v>
      </c>
      <c r="B204" s="567" t="s">
        <v>408</v>
      </c>
      <c r="C204" s="567" t="str">
        <f>IFERROR(VLOOKUP(ReclassificationsRaw[[#This Row],[Organisation]],ONSCollation[[Dept detail / Agency]:[Dept_copy]],2,0),"N/A")</f>
        <v>BIS</v>
      </c>
      <c r="D204" s="567" t="s">
        <v>760</v>
      </c>
      <c r="E204" s="567" t="s">
        <v>860</v>
      </c>
      <c r="F204" s="567" t="s">
        <v>724</v>
      </c>
      <c r="G204" s="567"/>
      <c r="H204" s="567" t="s">
        <v>742</v>
      </c>
      <c r="I204" s="567">
        <v>2</v>
      </c>
      <c r="J204" s="567">
        <v>30</v>
      </c>
      <c r="K204" s="567"/>
      <c r="L204" s="567" t="s">
        <v>853</v>
      </c>
      <c r="M204" s="567" t="s">
        <v>855</v>
      </c>
      <c r="N204" s="567" t="s">
        <v>760</v>
      </c>
      <c r="O204" s="567"/>
    </row>
    <row r="205" spans="1:15" x14ac:dyDescent="0.25">
      <c r="A205" s="567" t="s">
        <v>447</v>
      </c>
      <c r="B205" s="567" t="s">
        <v>124</v>
      </c>
      <c r="C205" s="567" t="str">
        <f>IFERROR(VLOOKUP(ReclassificationsRaw[[#This Row],[Organisation]],ONSCollation[[Dept detail / Agency]:[Dept_copy]],2,0),"N/A")</f>
        <v>CO</v>
      </c>
      <c r="D205" s="567" t="s">
        <v>760</v>
      </c>
      <c r="E205" s="567"/>
      <c r="F205" s="567" t="s">
        <v>688</v>
      </c>
      <c r="G205" s="576" t="s">
        <v>862</v>
      </c>
      <c r="H205" s="567" t="s">
        <v>861</v>
      </c>
      <c r="I205" s="567"/>
      <c r="J205" s="567">
        <v>50</v>
      </c>
      <c r="K205" s="567"/>
      <c r="L205" s="567" t="s">
        <v>853</v>
      </c>
      <c r="M205" s="567" t="s">
        <v>760</v>
      </c>
      <c r="N205" s="567" t="s">
        <v>760</v>
      </c>
      <c r="O205" s="567"/>
    </row>
    <row r="206" spans="1:15" x14ac:dyDescent="0.25">
      <c r="A206" s="567" t="s">
        <v>446</v>
      </c>
      <c r="B206" s="567" t="s">
        <v>408</v>
      </c>
      <c r="C206" s="567" t="str">
        <f>IFERROR(VLOOKUP(ReclassificationsRaw[[#This Row],[Organisation]],ONSCollation[[Dept detail / Agency]:[Dept_copy]],2,0),"N/A")</f>
        <v>BIS</v>
      </c>
      <c r="D206" s="567" t="s">
        <v>760</v>
      </c>
      <c r="E206" s="567"/>
      <c r="F206" s="567" t="s">
        <v>688</v>
      </c>
      <c r="G206" s="576" t="s">
        <v>862</v>
      </c>
      <c r="H206" s="567" t="s">
        <v>861</v>
      </c>
      <c r="I206" s="567"/>
      <c r="J206" s="567">
        <v>-50</v>
      </c>
      <c r="K206" s="567"/>
      <c r="L206" s="567" t="s">
        <v>852</v>
      </c>
      <c r="M206" s="567" t="s">
        <v>760</v>
      </c>
      <c r="N206" s="567" t="s">
        <v>760</v>
      </c>
      <c r="O206" s="567"/>
    </row>
    <row r="207" spans="1:15" ht="15" customHeight="1" x14ac:dyDescent="0.25">
      <c r="A207" s="567" t="s">
        <v>446</v>
      </c>
      <c r="B207" s="567" t="s">
        <v>619</v>
      </c>
      <c r="C207" s="568" t="str">
        <f>IFERROR(VLOOKUP(ReclassificationsRaw[[#This Row],[Organisation]],ONSCollation[[Dept detail / Agency]:[Dept_copy]],2,0),"N/A")</f>
        <v>BIS</v>
      </c>
      <c r="D207" s="567" t="s">
        <v>902</v>
      </c>
      <c r="E207" s="567" t="s">
        <v>897</v>
      </c>
      <c r="F207" s="567" t="s">
        <v>866</v>
      </c>
      <c r="G207" s="567" t="s">
        <v>879</v>
      </c>
      <c r="H207" s="567" t="s">
        <v>890</v>
      </c>
      <c r="I207" s="567">
        <v>2</v>
      </c>
      <c r="J207" s="567">
        <v>20</v>
      </c>
      <c r="K207" s="592"/>
      <c r="L207" s="567" t="s">
        <v>853</v>
      </c>
      <c r="M207" s="567" t="s">
        <v>902</v>
      </c>
      <c r="N207" s="567" t="s">
        <v>902</v>
      </c>
      <c r="O207" s="567"/>
    </row>
    <row r="208" spans="1:15" x14ac:dyDescent="0.25">
      <c r="A208" s="567" t="s">
        <v>446</v>
      </c>
      <c r="B208" s="567" t="s">
        <v>386</v>
      </c>
      <c r="C208" s="568" t="str">
        <f>IFERROR(VLOOKUP(ReclassificationsRaw[[#This Row],[Organisation]],ONSCollation[[Dept detail / Agency]:[Dept_copy]],2,0),"N/A")</f>
        <v>BIS</v>
      </c>
      <c r="D208" s="567" t="s">
        <v>902</v>
      </c>
      <c r="E208" s="567" t="s">
        <v>897</v>
      </c>
      <c r="F208" s="567" t="s">
        <v>866</v>
      </c>
      <c r="G208" s="567" t="s">
        <v>879</v>
      </c>
      <c r="H208" s="567" t="s">
        <v>890</v>
      </c>
      <c r="I208" s="567">
        <v>2</v>
      </c>
      <c r="J208" s="567">
        <v>-20</v>
      </c>
      <c r="K208" s="567"/>
      <c r="L208" s="567" t="s">
        <v>852</v>
      </c>
      <c r="M208" s="567" t="s">
        <v>902</v>
      </c>
      <c r="N208" s="567" t="s">
        <v>902</v>
      </c>
      <c r="O208" s="567"/>
    </row>
    <row r="209" spans="1:15" x14ac:dyDescent="0.25">
      <c r="A209" s="567" t="s">
        <v>454</v>
      </c>
      <c r="B209" s="567" t="s">
        <v>399</v>
      </c>
      <c r="C209" s="568" t="str">
        <f>IFERROR(VLOOKUP(ReclassificationsRaw[[#This Row],[Organisation]],ONSCollation[[Dept detail / Agency]:[Dept_copy]],2,0),"N/A")</f>
        <v>HO</v>
      </c>
      <c r="D209" s="567" t="s">
        <v>902</v>
      </c>
      <c r="E209" s="567" t="s">
        <v>901</v>
      </c>
      <c r="F209" s="567" t="s">
        <v>866</v>
      </c>
      <c r="G209" s="567" t="s">
        <v>879</v>
      </c>
      <c r="H209" s="567" t="s">
        <v>891</v>
      </c>
      <c r="I209" s="567">
        <v>3</v>
      </c>
      <c r="J209" s="567">
        <v>-100</v>
      </c>
      <c r="K209" s="567"/>
      <c r="L209" s="567" t="s">
        <v>852</v>
      </c>
      <c r="M209" s="567" t="s">
        <v>902</v>
      </c>
      <c r="N209" s="567" t="s">
        <v>760</v>
      </c>
      <c r="O209" s="567"/>
    </row>
    <row r="210" spans="1:15" x14ac:dyDescent="0.25">
      <c r="A210" s="567" t="s">
        <v>448</v>
      </c>
      <c r="B210" s="567" t="s">
        <v>397</v>
      </c>
      <c r="C210" s="568" t="str">
        <f>IFERROR(VLOOKUP(ReclassificationsRaw[[#This Row],[Organisation]],ONSCollation[[Dept detail / Agency]:[Dept_copy]],2,0),"N/A")</f>
        <v>DCMS</v>
      </c>
      <c r="D210" s="567" t="s">
        <v>760</v>
      </c>
      <c r="E210" s="567" t="s">
        <v>901</v>
      </c>
      <c r="F210" s="567" t="s">
        <v>866</v>
      </c>
      <c r="G210" s="567" t="s">
        <v>879</v>
      </c>
      <c r="H210" s="567" t="s">
        <v>891</v>
      </c>
      <c r="I210" s="567">
        <v>3</v>
      </c>
      <c r="J210" s="567">
        <v>100</v>
      </c>
      <c r="K210" s="567"/>
      <c r="L210" s="567" t="s">
        <v>853</v>
      </c>
      <c r="M210" s="567" t="s">
        <v>902</v>
      </c>
      <c r="N210" s="567" t="s">
        <v>760</v>
      </c>
      <c r="O210" s="567"/>
    </row>
    <row r="211" spans="1:15" x14ac:dyDescent="0.25">
      <c r="A211" s="567" t="s">
        <v>454</v>
      </c>
      <c r="B211" s="567" t="s">
        <v>68</v>
      </c>
      <c r="C211" s="568" t="str">
        <f>IFERROR(VLOOKUP(ReclassificationsRaw[[#This Row],[Organisation]],ONSCollation[[Dept detail / Agency]:[Dept_copy]],2,0),"N/A")</f>
        <v>HO</v>
      </c>
      <c r="D211" s="567" t="s">
        <v>902</v>
      </c>
      <c r="E211" s="567" t="s">
        <v>898</v>
      </c>
      <c r="F211" s="567" t="s">
        <v>866</v>
      </c>
      <c r="G211" s="567" t="s">
        <v>879</v>
      </c>
      <c r="H211" s="567" t="s">
        <v>893</v>
      </c>
      <c r="I211" s="567">
        <v>5</v>
      </c>
      <c r="J211" s="567">
        <v>-240</v>
      </c>
      <c r="K211" s="567"/>
      <c r="L211" s="567" t="s">
        <v>852</v>
      </c>
      <c r="M211" s="567" t="s">
        <v>902</v>
      </c>
      <c r="N211" s="567" t="s">
        <v>902</v>
      </c>
      <c r="O211" s="567"/>
    </row>
    <row r="212" spans="1:15" x14ac:dyDescent="0.25">
      <c r="A212" s="567" t="s">
        <v>454</v>
      </c>
      <c r="B212" s="567" t="s">
        <v>399</v>
      </c>
      <c r="C212" s="568" t="str">
        <f>IFERROR(VLOOKUP(ReclassificationsRaw[[#This Row],[Organisation]],ONSCollation[[Dept detail / Agency]:[Dept_copy]],2,0),"N/A")</f>
        <v>HO</v>
      </c>
      <c r="D212" s="567" t="s">
        <v>902</v>
      </c>
      <c r="E212" s="567" t="s">
        <v>898</v>
      </c>
      <c r="F212" s="567" t="s">
        <v>866</v>
      </c>
      <c r="G212" s="567" t="s">
        <v>879</v>
      </c>
      <c r="H212" s="567" t="s">
        <v>893</v>
      </c>
      <c r="I212" s="567">
        <v>5</v>
      </c>
      <c r="J212" s="567">
        <v>240</v>
      </c>
      <c r="K212" s="567"/>
      <c r="L212" s="567" t="s">
        <v>853</v>
      </c>
      <c r="M212" s="567" t="s">
        <v>902</v>
      </c>
      <c r="N212" s="567" t="s">
        <v>902</v>
      </c>
      <c r="O212" s="567"/>
    </row>
    <row r="213" spans="1:15" x14ac:dyDescent="0.25">
      <c r="A213" s="567" t="s">
        <v>513</v>
      </c>
      <c r="B213" s="567" t="s">
        <v>36</v>
      </c>
      <c r="C213" s="568" t="str">
        <f>IFERROR(VLOOKUP(ReclassificationsRaw[[#This Row],[Organisation]],ONSCollation[[Dept detail / Agency]:[Dept_copy]],2,0),"N/A")</f>
        <v>DCLG</v>
      </c>
      <c r="D213" s="567" t="s">
        <v>902</v>
      </c>
      <c r="E213" s="567" t="s">
        <v>899</v>
      </c>
      <c r="F213" s="567" t="s">
        <v>866</v>
      </c>
      <c r="G213" s="614">
        <v>41333</v>
      </c>
      <c r="H213" s="567" t="s">
        <v>892</v>
      </c>
      <c r="I213" s="567">
        <v>4</v>
      </c>
      <c r="J213" s="567">
        <v>-130</v>
      </c>
      <c r="K213" s="567"/>
      <c r="L213" s="567" t="s">
        <v>852</v>
      </c>
      <c r="M213" s="567" t="s">
        <v>902</v>
      </c>
      <c r="N213" s="567" t="s">
        <v>855</v>
      </c>
      <c r="O213" s="567"/>
    </row>
    <row r="214" spans="1:15" x14ac:dyDescent="0.25">
      <c r="A214" s="567" t="s">
        <v>756</v>
      </c>
      <c r="B214" s="567" t="s">
        <v>536</v>
      </c>
      <c r="C214" s="568" t="str">
        <f>IFERROR(VLOOKUP(ReclassificationsRaw[[#This Row],[Organisation]],ONSCollation[[Dept detail / Agency]:[Dept_copy]],2,0),"N/A")</f>
        <v>Welsh Gov</v>
      </c>
      <c r="D214" s="567" t="s">
        <v>902</v>
      </c>
      <c r="E214" s="567" t="s">
        <v>900</v>
      </c>
      <c r="F214" s="567" t="s">
        <v>866</v>
      </c>
      <c r="G214" s="567" t="s">
        <v>879</v>
      </c>
      <c r="H214" s="567" t="s">
        <v>894</v>
      </c>
      <c r="I214" s="567">
        <v>6</v>
      </c>
      <c r="J214" s="567">
        <v>40</v>
      </c>
      <c r="K214" s="567"/>
      <c r="L214" s="567" t="s">
        <v>853</v>
      </c>
      <c r="M214" s="567" t="s">
        <v>855</v>
      </c>
      <c r="N214" s="567" t="s">
        <v>902</v>
      </c>
      <c r="O214" s="567"/>
    </row>
    <row r="215" spans="1:15" x14ac:dyDescent="0.25">
      <c r="A215" s="567" t="s">
        <v>457</v>
      </c>
      <c r="B215" s="567" t="s">
        <v>719</v>
      </c>
      <c r="C215" s="568" t="str">
        <f>IFERROR(VLOOKUP(ReclassificationsRaw[[#This Row],[Organisation]],ONSCollation[[Dept detail / Agency]:[Dept_copy]],2,0),"N/A")</f>
        <v>DWP</v>
      </c>
      <c r="D215" s="567" t="s">
        <v>902</v>
      </c>
      <c r="E215" s="567" t="s">
        <v>943</v>
      </c>
      <c r="F215" s="567" t="s">
        <v>942</v>
      </c>
      <c r="G215" s="567" t="s">
        <v>916</v>
      </c>
      <c r="H215" s="567" t="s">
        <v>930</v>
      </c>
      <c r="I215" s="567">
        <v>2</v>
      </c>
      <c r="J215" s="567">
        <v>-70</v>
      </c>
      <c r="K215" s="567"/>
      <c r="L215" s="567" t="s">
        <v>852</v>
      </c>
      <c r="M215" s="567" t="s">
        <v>902</v>
      </c>
      <c r="N215" s="567" t="s">
        <v>902</v>
      </c>
      <c r="O215" s="567"/>
    </row>
    <row r="216" spans="1:15" x14ac:dyDescent="0.25">
      <c r="A216" s="567" t="s">
        <v>445</v>
      </c>
      <c r="B216" s="567" t="s">
        <v>7</v>
      </c>
      <c r="C216" s="568" t="str">
        <f>IFERROR(VLOOKUP(ReclassificationsRaw[[#This Row],[Organisation]],ONSCollation[[Dept detail / Agency]:[Dept_copy]],2,0),"N/A")</f>
        <v>AGO</v>
      </c>
      <c r="D216" s="567" t="s">
        <v>902</v>
      </c>
      <c r="E216" s="567" t="s">
        <v>943</v>
      </c>
      <c r="F216" s="567" t="s">
        <v>942</v>
      </c>
      <c r="G216" s="567" t="s">
        <v>916</v>
      </c>
      <c r="H216" s="567" t="s">
        <v>930</v>
      </c>
      <c r="I216" s="567">
        <v>2</v>
      </c>
      <c r="J216" s="567">
        <v>70</v>
      </c>
      <c r="K216" s="567"/>
      <c r="L216" s="567" t="s">
        <v>853</v>
      </c>
      <c r="M216" s="567" t="s">
        <v>902</v>
      </c>
      <c r="N216" s="567" t="s">
        <v>902</v>
      </c>
      <c r="O216" s="567"/>
    </row>
    <row r="217" spans="1:15" x14ac:dyDescent="0.25">
      <c r="A217" s="567" t="s">
        <v>512</v>
      </c>
      <c r="B217" s="567" t="s">
        <v>754</v>
      </c>
      <c r="C217" s="568" t="str">
        <f>IFERROR(VLOOKUP(ReclassificationsRaw[[#This Row],[Organisation]],ONSCollation[[Dept detail / Agency]:[Dept_copy]],2,0),"N/A")</f>
        <v>DfE</v>
      </c>
      <c r="D217" s="567" t="s">
        <v>902</v>
      </c>
      <c r="E217" s="567" t="s">
        <v>944</v>
      </c>
      <c r="F217" s="567" t="s">
        <v>942</v>
      </c>
      <c r="G217" s="614">
        <v>41365</v>
      </c>
      <c r="H217" s="567" t="s">
        <v>931</v>
      </c>
      <c r="I217" s="567">
        <v>3</v>
      </c>
      <c r="J217" s="567">
        <v>-200</v>
      </c>
      <c r="K217" s="567"/>
      <c r="L217" s="567" t="s">
        <v>852</v>
      </c>
      <c r="M217" s="567" t="s">
        <v>902</v>
      </c>
      <c r="N217" s="567" t="s">
        <v>902</v>
      </c>
      <c r="O217" s="567"/>
    </row>
    <row r="218" spans="1:15" x14ac:dyDescent="0.25">
      <c r="A218" s="567" t="s">
        <v>512</v>
      </c>
      <c r="B218" s="567" t="s">
        <v>755</v>
      </c>
      <c r="C218" s="568" t="str">
        <f>IFERROR(VLOOKUP(ReclassificationsRaw[[#This Row],[Organisation]],ONSCollation[[Dept detail / Agency]:[Dept_copy]],2,0),"N/A")</f>
        <v>DfE</v>
      </c>
      <c r="D218" s="567" t="s">
        <v>902</v>
      </c>
      <c r="E218" s="567" t="s">
        <v>945</v>
      </c>
      <c r="F218" s="567" t="s">
        <v>942</v>
      </c>
      <c r="G218" s="614">
        <v>41365</v>
      </c>
      <c r="H218" s="567" t="s">
        <v>931</v>
      </c>
      <c r="I218" s="567">
        <v>3</v>
      </c>
      <c r="J218" s="567">
        <v>-240</v>
      </c>
      <c r="K218" s="567"/>
      <c r="L218" s="567" t="s">
        <v>852</v>
      </c>
      <c r="M218" s="567" t="s">
        <v>902</v>
      </c>
      <c r="N218" s="567" t="s">
        <v>902</v>
      </c>
      <c r="O218" s="567"/>
    </row>
    <row r="219" spans="1:15" x14ac:dyDescent="0.25">
      <c r="A219" s="567" t="s">
        <v>512</v>
      </c>
      <c r="B219" s="567" t="s">
        <v>939</v>
      </c>
      <c r="C219" s="568" t="str">
        <f>IFERROR(VLOOKUP(ReclassificationsRaw[[#This Row],[Organisation]],ONSCollation[[Dept detail / Agency]:[Dept_copy]],2,0),"N/A")</f>
        <v>DfE</v>
      </c>
      <c r="D219" s="567" t="s">
        <v>902</v>
      </c>
      <c r="E219" s="567" t="s">
        <v>946</v>
      </c>
      <c r="F219" s="567" t="s">
        <v>942</v>
      </c>
      <c r="G219" s="614">
        <v>41365</v>
      </c>
      <c r="H219" s="567" t="s">
        <v>931</v>
      </c>
      <c r="I219" s="567">
        <v>3</v>
      </c>
      <c r="J219" s="567">
        <v>440</v>
      </c>
      <c r="K219" s="567"/>
      <c r="L219" s="567" t="s">
        <v>853</v>
      </c>
      <c r="M219" s="567" t="s">
        <v>902</v>
      </c>
      <c r="N219" s="567" t="s">
        <v>902</v>
      </c>
      <c r="O219" s="567"/>
    </row>
    <row r="220" spans="1:15" x14ac:dyDescent="0.25">
      <c r="A220" s="567" t="s">
        <v>452</v>
      </c>
      <c r="B220" s="567" t="s">
        <v>940</v>
      </c>
      <c r="C220" s="568" t="str">
        <f>IFERROR(VLOOKUP(ReclassificationsRaw[[#This Row],[Organisation]],ONSCollation[[Dept detail / Agency]:[Dept_copy]],2,0),"N/A")</f>
        <v>DH</v>
      </c>
      <c r="D220" s="567" t="s">
        <v>902</v>
      </c>
      <c r="E220" s="567" t="s">
        <v>949</v>
      </c>
      <c r="F220" s="567" t="s">
        <v>942</v>
      </c>
      <c r="G220" s="614">
        <v>41365</v>
      </c>
      <c r="H220" s="567" t="s">
        <v>948</v>
      </c>
      <c r="I220" s="567">
        <v>4</v>
      </c>
      <c r="J220" s="567">
        <v>4800</v>
      </c>
      <c r="K220" s="567"/>
      <c r="L220" s="567" t="s">
        <v>853</v>
      </c>
      <c r="M220" s="567" t="s">
        <v>855</v>
      </c>
      <c r="N220" s="567" t="s">
        <v>902</v>
      </c>
      <c r="O220" s="567"/>
    </row>
    <row r="221" spans="1:15" x14ac:dyDescent="0.25">
      <c r="A221" s="567" t="s">
        <v>454</v>
      </c>
      <c r="B221" s="567" t="s">
        <v>68</v>
      </c>
      <c r="C221" s="568" t="str">
        <f>IFERROR(VLOOKUP(ReclassificationsRaw[[#This Row],[Organisation]],ONSCollation[[Dept detail / Agency]:[Dept_copy]],2,0),"N/A")</f>
        <v>HO</v>
      </c>
      <c r="D221" s="567" t="s">
        <v>902</v>
      </c>
      <c r="E221" s="567" t="s">
        <v>950</v>
      </c>
      <c r="F221" s="567" t="s">
        <v>942</v>
      </c>
      <c r="G221" s="614">
        <v>41365</v>
      </c>
      <c r="H221" s="567" t="s">
        <v>933</v>
      </c>
      <c r="I221" s="567">
        <v>5</v>
      </c>
      <c r="J221" s="567">
        <v>-10430</v>
      </c>
      <c r="K221" s="567"/>
      <c r="L221" s="567" t="s">
        <v>852</v>
      </c>
      <c r="M221" s="567" t="s">
        <v>902</v>
      </c>
      <c r="N221" s="567" t="s">
        <v>902</v>
      </c>
      <c r="O221" s="567" t="s">
        <v>954</v>
      </c>
    </row>
    <row r="222" spans="1:15" x14ac:dyDescent="0.25">
      <c r="A222" s="567" t="s">
        <v>454</v>
      </c>
      <c r="B222" s="567" t="s">
        <v>399</v>
      </c>
      <c r="C222" s="568" t="str">
        <f>IFERROR(VLOOKUP(ReclassificationsRaw[[#This Row],[Organisation]],ONSCollation[[Dept detail / Agency]:[Dept_copy]],2,0),"N/A")</f>
        <v>HO</v>
      </c>
      <c r="D222" s="567" t="s">
        <v>902</v>
      </c>
      <c r="E222" s="567" t="s">
        <v>951</v>
      </c>
      <c r="F222" s="567" t="s">
        <v>942</v>
      </c>
      <c r="G222" s="614">
        <v>41365</v>
      </c>
      <c r="H222" s="567" t="s">
        <v>933</v>
      </c>
      <c r="I222" s="567">
        <v>5</v>
      </c>
      <c r="J222" s="567">
        <v>10430</v>
      </c>
      <c r="K222" s="567"/>
      <c r="L222" s="567" t="s">
        <v>853</v>
      </c>
      <c r="M222" s="567" t="s">
        <v>902</v>
      </c>
      <c r="N222" s="567" t="s">
        <v>902</v>
      </c>
      <c r="O222" s="567" t="s">
        <v>954</v>
      </c>
    </row>
    <row r="223" spans="1:15" x14ac:dyDescent="0.25">
      <c r="A223" s="567" t="s">
        <v>455</v>
      </c>
      <c r="B223" s="567" t="s">
        <v>941</v>
      </c>
      <c r="C223" s="568" t="str">
        <f>IFERROR(VLOOKUP(ReclassificationsRaw[[#This Row],[Organisation]],ONSCollation[[Dept detail / Agency]:[Dept_copy]],2,0),"N/A")</f>
        <v>MoJ</v>
      </c>
      <c r="D223" s="567" t="s">
        <v>902</v>
      </c>
      <c r="E223" s="567" t="s">
        <v>947</v>
      </c>
      <c r="F223" s="567" t="s">
        <v>942</v>
      </c>
      <c r="G223" s="614">
        <v>41365</v>
      </c>
      <c r="H223" s="567" t="s">
        <v>934</v>
      </c>
      <c r="I223" s="567">
        <v>6</v>
      </c>
      <c r="J223" s="567">
        <v>1600</v>
      </c>
      <c r="K223" s="567"/>
      <c r="L223" s="567" t="s">
        <v>853</v>
      </c>
      <c r="M223" s="567" t="s">
        <v>855</v>
      </c>
      <c r="N223" s="567" t="s">
        <v>902</v>
      </c>
      <c r="O223" s="567"/>
    </row>
    <row r="224" spans="1:15" x14ac:dyDescent="0.25">
      <c r="A224" s="567" t="s">
        <v>456</v>
      </c>
      <c r="B224" s="567" t="s">
        <v>87</v>
      </c>
      <c r="C224" s="568" t="str">
        <f>IFERROR(VLOOKUP(ReclassificationsRaw[[#This Row],[Organisation]],ONSCollation[[Dept detail / Agency]:[Dept_copy]],2,0),"N/A")</f>
        <v>DfT</v>
      </c>
      <c r="D224" s="567" t="s">
        <v>902</v>
      </c>
      <c r="E224" s="567" t="s">
        <v>952</v>
      </c>
      <c r="F224" s="567" t="s">
        <v>942</v>
      </c>
      <c r="G224" s="567" t="s">
        <v>942</v>
      </c>
      <c r="H224" s="567" t="s">
        <v>935</v>
      </c>
      <c r="I224" s="567">
        <v>7</v>
      </c>
      <c r="J224" s="567">
        <v>-90</v>
      </c>
      <c r="K224" s="567"/>
      <c r="L224" s="567" t="s">
        <v>852</v>
      </c>
      <c r="M224" s="567" t="s">
        <v>902</v>
      </c>
      <c r="N224" s="567" t="s">
        <v>760</v>
      </c>
      <c r="O224" s="567"/>
    </row>
    <row r="225" spans="1:15" x14ac:dyDescent="0.25">
      <c r="A225" s="567" t="s">
        <v>456</v>
      </c>
      <c r="B225" s="567" t="s">
        <v>402</v>
      </c>
      <c r="C225" s="568" t="str">
        <f>IFERROR(VLOOKUP(ReclassificationsRaw[[#This Row],[Organisation]],ONSCollation[[Dept detail / Agency]:[Dept_copy]],2,0),"N/A")</f>
        <v>DfT</v>
      </c>
      <c r="D225" s="567" t="s">
        <v>760</v>
      </c>
      <c r="E225" s="567" t="s">
        <v>952</v>
      </c>
      <c r="F225" s="567" t="s">
        <v>942</v>
      </c>
      <c r="G225" s="567" t="s">
        <v>942</v>
      </c>
      <c r="H225" s="567" t="s">
        <v>935</v>
      </c>
      <c r="I225" s="567">
        <v>7</v>
      </c>
      <c r="J225" s="567">
        <v>90</v>
      </c>
      <c r="K225" s="567"/>
      <c r="L225" s="567" t="s">
        <v>853</v>
      </c>
      <c r="M225" s="567" t="s">
        <v>902</v>
      </c>
      <c r="N225" s="567" t="s">
        <v>760</v>
      </c>
      <c r="O225" s="567"/>
    </row>
    <row r="226" spans="1:15" x14ac:dyDescent="0.25">
      <c r="A226" s="567" t="s">
        <v>454</v>
      </c>
      <c r="B226" s="567" t="s">
        <v>399</v>
      </c>
      <c r="C226" s="568" t="str">
        <f>IFERROR(VLOOKUP(ReclassificationsRaw[[#This Row],[Organisation]],ONSCollation[[Dept detail / Agency]:[Dept_copy]],2,0),"N/A")</f>
        <v>HO</v>
      </c>
      <c r="D226" s="567" t="s">
        <v>902</v>
      </c>
      <c r="E226" s="567" t="s">
        <v>963</v>
      </c>
      <c r="F226" s="567" t="s">
        <v>962</v>
      </c>
      <c r="G226" s="567" t="s">
        <v>962</v>
      </c>
      <c r="H226" s="567" t="s">
        <v>964</v>
      </c>
      <c r="I226" s="567">
        <v>2</v>
      </c>
      <c r="J226" s="567">
        <v>-60</v>
      </c>
      <c r="K226" s="567"/>
      <c r="L226" s="567" t="s">
        <v>852</v>
      </c>
      <c r="M226" s="567" t="s">
        <v>902</v>
      </c>
      <c r="N226" s="567" t="s">
        <v>902</v>
      </c>
      <c r="O226" s="567"/>
    </row>
    <row r="227" spans="1:15" x14ac:dyDescent="0.25">
      <c r="A227" s="567" t="s">
        <v>445</v>
      </c>
      <c r="B227" s="567" t="s">
        <v>7</v>
      </c>
      <c r="C227" s="568" t="str">
        <f>IFERROR(VLOOKUP(ReclassificationsRaw[[#This Row],[Organisation]],ONSCollation[[Dept detail / Agency]:[Dept_copy]],2,0),"N/A")</f>
        <v>AGO</v>
      </c>
      <c r="D227" s="567" t="s">
        <v>902</v>
      </c>
      <c r="E227" s="567" t="s">
        <v>963</v>
      </c>
      <c r="F227" s="567" t="s">
        <v>962</v>
      </c>
      <c r="G227" s="567" t="s">
        <v>962</v>
      </c>
      <c r="H227" s="567" t="s">
        <v>964</v>
      </c>
      <c r="I227" s="567">
        <v>2</v>
      </c>
      <c r="J227" s="567">
        <v>60</v>
      </c>
      <c r="K227" s="567"/>
      <c r="L227" s="567" t="s">
        <v>853</v>
      </c>
      <c r="M227" s="567" t="s">
        <v>902</v>
      </c>
      <c r="N227" s="567" t="s">
        <v>902</v>
      </c>
      <c r="O227" s="567"/>
    </row>
    <row r="228" spans="1:15" x14ac:dyDescent="0.25">
      <c r="A228" s="567" t="s">
        <v>454</v>
      </c>
      <c r="B228" s="567" t="s">
        <v>399</v>
      </c>
      <c r="C228" s="568" t="str">
        <f>IFERROR(VLOOKUP(ReclassificationsRaw[[#This Row],[Organisation]],ONSCollation[[Dept detail / Agency]:[Dept_copy]],2,0),"N/A")</f>
        <v>HO</v>
      </c>
      <c r="D228" s="567" t="s">
        <v>902</v>
      </c>
      <c r="E228" s="567" t="s">
        <v>986</v>
      </c>
      <c r="F228" s="567" t="s">
        <v>970</v>
      </c>
      <c r="G228" s="567" t="s">
        <v>970</v>
      </c>
      <c r="H228" s="567" t="s">
        <v>988</v>
      </c>
      <c r="I228" s="567">
        <v>2</v>
      </c>
      <c r="J228" s="567">
        <v>-80</v>
      </c>
      <c r="K228" s="567"/>
      <c r="L228" s="567" t="s">
        <v>852</v>
      </c>
      <c r="M228" s="567" t="s">
        <v>902</v>
      </c>
      <c r="N228" s="567" t="s">
        <v>902</v>
      </c>
      <c r="O228" s="567"/>
    </row>
    <row r="229" spans="1:15" x14ac:dyDescent="0.25">
      <c r="A229" s="567" t="s">
        <v>445</v>
      </c>
      <c r="B229" s="567" t="s">
        <v>7</v>
      </c>
      <c r="C229" s="568" t="str">
        <f>IFERROR(VLOOKUP(ReclassificationsRaw[[#This Row],[Organisation]],ONSCollation[[Dept detail / Agency]:[Dept_copy]],2,0),"N/A")</f>
        <v>AGO</v>
      </c>
      <c r="D229" s="567" t="s">
        <v>902</v>
      </c>
      <c r="E229" s="567" t="s">
        <v>987</v>
      </c>
      <c r="F229" s="567" t="s">
        <v>970</v>
      </c>
      <c r="G229" s="567" t="s">
        <v>970</v>
      </c>
      <c r="H229" s="567" t="s">
        <v>988</v>
      </c>
      <c r="I229" s="567">
        <v>2</v>
      </c>
      <c r="J229" s="567">
        <v>80</v>
      </c>
      <c r="K229" s="567"/>
      <c r="L229" s="567" t="s">
        <v>853</v>
      </c>
      <c r="M229" s="567" t="s">
        <v>902</v>
      </c>
      <c r="N229" s="567" t="s">
        <v>902</v>
      </c>
      <c r="O229" s="567"/>
    </row>
    <row r="230" spans="1:15" x14ac:dyDescent="0.25">
      <c r="A230" s="567" t="s">
        <v>450</v>
      </c>
      <c r="B230" s="567" t="s">
        <v>361</v>
      </c>
      <c r="C230" s="568" t="str">
        <f>IFERROR(VLOOKUP(ReclassificationsRaw[[#This Row],[Organisation]],ONSCollation[[Dept detail / Agency]:[Dept_copy]],2,0),"N/A")</f>
        <v>Defra</v>
      </c>
      <c r="D230" s="567" t="s">
        <v>902</v>
      </c>
      <c r="E230" s="567" t="s">
        <v>989</v>
      </c>
      <c r="F230" s="567" t="s">
        <v>970</v>
      </c>
      <c r="G230" s="567" t="s">
        <v>970</v>
      </c>
      <c r="H230" s="567" t="s">
        <v>981</v>
      </c>
      <c r="I230" s="567">
        <v>3</v>
      </c>
      <c r="J230" s="567">
        <v>-80</v>
      </c>
      <c r="K230" s="567"/>
      <c r="L230" s="567" t="s">
        <v>852</v>
      </c>
      <c r="M230" s="567" t="s">
        <v>902</v>
      </c>
      <c r="N230" s="567" t="s">
        <v>902</v>
      </c>
      <c r="O230" s="567"/>
    </row>
    <row r="231" spans="1:15" x14ac:dyDescent="0.25">
      <c r="A231" s="567" t="s">
        <v>450</v>
      </c>
      <c r="B231" s="567" t="s">
        <v>582</v>
      </c>
      <c r="C231" s="568" t="str">
        <f>IFERROR(VLOOKUP(ReclassificationsRaw[[#This Row],[Organisation]],ONSCollation[[Dept detail / Agency]:[Dept_copy]],2,0),"N/A")</f>
        <v>Defra</v>
      </c>
      <c r="D231" s="567" t="s">
        <v>902</v>
      </c>
      <c r="E231" s="567" t="s">
        <v>990</v>
      </c>
      <c r="F231" s="567" t="s">
        <v>970</v>
      </c>
      <c r="G231" s="567" t="s">
        <v>970</v>
      </c>
      <c r="H231" s="567" t="s">
        <v>981</v>
      </c>
      <c r="I231" s="567">
        <v>3</v>
      </c>
      <c r="J231" s="567">
        <v>80</v>
      </c>
      <c r="K231" s="567"/>
      <c r="L231" s="567" t="s">
        <v>853</v>
      </c>
      <c r="M231" s="567" t="s">
        <v>902</v>
      </c>
      <c r="N231" s="567" t="s">
        <v>902</v>
      </c>
      <c r="O231" s="567"/>
    </row>
  </sheetData>
  <pageMargins left="0.7" right="0.7" top="0.75" bottom="0.75" header="0.3" footer="0.3"/>
  <pageSetup paperSize="9" orientation="landscape"/>
  <legacyDrawing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B2:JB201"/>
  <sheetViews>
    <sheetView topLeftCell="A154" zoomScale="70" zoomScaleNormal="70" zoomScalePageLayoutView="70" workbookViewId="0">
      <selection activeCell="I187" sqref="I187"/>
    </sheetView>
  </sheetViews>
  <sheetFormatPr defaultColWidth="8.85546875" defaultRowHeight="15" x14ac:dyDescent="0.25"/>
  <cols>
    <col min="2" max="3" width="10.42578125" customWidth="1"/>
    <col min="4" max="6" width="12.85546875" customWidth="1"/>
    <col min="7" max="7" width="21.85546875" customWidth="1"/>
    <col min="8" max="8" width="13.85546875" customWidth="1"/>
    <col min="9" max="10" width="22.85546875" customWidth="1"/>
    <col min="11" max="11" width="13.85546875" customWidth="1"/>
    <col min="12" max="12" width="22.85546875" customWidth="1"/>
    <col min="13" max="13" width="9.140625" customWidth="1"/>
    <col min="15" max="16" width="9.140625" customWidth="1"/>
  </cols>
  <sheetData>
    <row r="2" spans="2:14" x14ac:dyDescent="0.25">
      <c r="B2" s="813" t="s">
        <v>113</v>
      </c>
      <c r="C2" s="813"/>
      <c r="D2" s="813"/>
      <c r="E2" s="813"/>
      <c r="F2" s="813"/>
      <c r="G2" s="813"/>
      <c r="H2" s="813"/>
      <c r="I2" s="813"/>
      <c r="J2" s="813"/>
      <c r="K2" s="813"/>
      <c r="L2" s="813"/>
    </row>
    <row r="3" spans="2:14" x14ac:dyDescent="0.25">
      <c r="B3" s="813"/>
      <c r="C3" s="813"/>
      <c r="D3" s="813"/>
      <c r="E3" s="813"/>
      <c r="F3" s="813"/>
      <c r="G3" s="813"/>
      <c r="H3" s="813"/>
      <c r="I3" s="813"/>
      <c r="J3" s="813"/>
      <c r="K3" s="813"/>
      <c r="L3" s="813"/>
    </row>
    <row r="4" spans="2:14" x14ac:dyDescent="0.25">
      <c r="B4" s="4"/>
      <c r="C4" s="79"/>
      <c r="D4" s="3"/>
      <c r="E4" s="80"/>
      <c r="F4" s="80"/>
      <c r="G4" s="3"/>
      <c r="H4" s="3"/>
      <c r="I4" s="3"/>
      <c r="J4" s="80"/>
      <c r="K4" s="3"/>
      <c r="L4" s="3"/>
    </row>
    <row r="5" spans="2:14" x14ac:dyDescent="0.25">
      <c r="B5" s="5"/>
      <c r="C5" s="77"/>
      <c r="D5" s="814" t="s">
        <v>114</v>
      </c>
      <c r="E5" s="814"/>
      <c r="F5" s="814"/>
      <c r="G5" s="815"/>
      <c r="H5" s="816" t="s">
        <v>115</v>
      </c>
      <c r="I5" s="816"/>
      <c r="J5" s="107"/>
      <c r="K5" s="817" t="s">
        <v>116</v>
      </c>
      <c r="L5" s="816"/>
    </row>
    <row r="6" spans="2:14" ht="51.75" x14ac:dyDescent="0.25">
      <c r="B6" s="247" t="s">
        <v>382</v>
      </c>
      <c r="C6" s="151" t="s">
        <v>481</v>
      </c>
      <c r="D6" s="151" t="s">
        <v>480</v>
      </c>
      <c r="E6" s="1" t="s">
        <v>469</v>
      </c>
      <c r="F6" s="1" t="s">
        <v>495</v>
      </c>
      <c r="G6" s="1" t="s">
        <v>470</v>
      </c>
      <c r="H6" s="1" t="s">
        <v>498</v>
      </c>
      <c r="I6" s="1" t="s">
        <v>471</v>
      </c>
      <c r="J6" s="1" t="s">
        <v>500</v>
      </c>
      <c r="K6" s="1" t="s">
        <v>472</v>
      </c>
      <c r="L6" s="1" t="s">
        <v>501</v>
      </c>
      <c r="M6" s="1" t="s">
        <v>467</v>
      </c>
      <c r="N6" s="1" t="s">
        <v>468</v>
      </c>
    </row>
    <row r="7" spans="2:14" x14ac:dyDescent="0.25">
      <c r="B7" s="110"/>
      <c r="C7" s="5"/>
      <c r="D7" s="142" t="s">
        <v>407</v>
      </c>
      <c r="E7" s="9"/>
      <c r="F7" s="83" t="b">
        <f>ONS2009Q2[[#This Row],[Headcount Q2 2009]]='S.ONS 2009-Q2'!C7</f>
        <v>1</v>
      </c>
      <c r="G7" s="9"/>
      <c r="H7" s="83" t="b">
        <f>ONS2009Q2[[#This Row],[Full Time Equivalent Q2 2009]]='S.ONS 2009-Q2'!D7</f>
        <v>1</v>
      </c>
      <c r="I7" s="9"/>
      <c r="J7" s="83" t="b">
        <f>ONS2009Q2[[#This Row],[Headcount Q1 2009]]='S.ONS 2009-Q2'!E7</f>
        <v>1</v>
      </c>
      <c r="K7" s="9"/>
      <c r="L7" s="83" t="b">
        <f>ONS2009Q2[[#This Row],[Full Time Equivalent Q1 2009]]='S.ONS 2009-Q2'!F7</f>
        <v>1</v>
      </c>
      <c r="M7" s="9"/>
      <c r="N7" s="9"/>
    </row>
    <row r="8" spans="2:14" x14ac:dyDescent="0.25">
      <c r="B8" s="10" t="s">
        <v>117</v>
      </c>
      <c r="C8" s="8"/>
      <c r="D8" s="143"/>
      <c r="E8" s="11"/>
      <c r="F8" s="85" t="b">
        <f>ONS2009Q2[[#This Row],[Headcount Q2 2009]]='S.ONS 2009-Q2'!C8</f>
        <v>1</v>
      </c>
      <c r="G8" s="11"/>
      <c r="H8" s="85" t="b">
        <f>ONS2009Q2[[#This Row],[Full Time Equivalent Q2 2009]]='S.ONS 2009-Q2'!D8</f>
        <v>1</v>
      </c>
      <c r="I8" s="11"/>
      <c r="J8" s="85" t="b">
        <f>ONS2009Q2[[#This Row],[Headcount Q1 2009]]='S.ONS 2009-Q2'!E8</f>
        <v>1</v>
      </c>
      <c r="K8" s="11"/>
      <c r="L8" s="85" t="b">
        <f>ONS2009Q2[[#This Row],[Full Time Equivalent Q1 2009]]='S.ONS 2009-Q2'!F8</f>
        <v>1</v>
      </c>
      <c r="M8" s="11"/>
      <c r="N8" s="11"/>
    </row>
    <row r="9" spans="2:14" x14ac:dyDescent="0.25">
      <c r="B9" s="110"/>
      <c r="C9" s="12" t="s">
        <v>2</v>
      </c>
      <c r="D9" s="144" t="s">
        <v>2</v>
      </c>
      <c r="E9" s="11">
        <f>VLOOKUP(ONS2009Q2[[#This Row],[Text detail]],'S.ONS 2009-Q2'!$B$8:$H$185,2,0)</f>
        <v>8660</v>
      </c>
      <c r="F9" s="85" t="b">
        <f>ONS2009Q2[[#This Row],[Headcount Q2 2009]]='S.ONS 2009-Q2'!C9</f>
        <v>1</v>
      </c>
      <c r="G9" s="11">
        <v>8040</v>
      </c>
      <c r="H9" s="85" t="b">
        <f>ONS2009Q2[[#This Row],[Full Time Equivalent Q2 2009]]='S.ONS 2009-Q2'!D9</f>
        <v>1</v>
      </c>
      <c r="I9" s="11">
        <v>8700</v>
      </c>
      <c r="J9" s="85" t="b">
        <f>ONS2009Q2[[#This Row],[Headcount Q1 2009]]='S.ONS 2009-Q2'!E9</f>
        <v>1</v>
      </c>
      <c r="K9" s="11">
        <v>8080</v>
      </c>
      <c r="L9" s="85" t="b">
        <f>ONS2009Q2[[#This Row],[Full Time Equivalent Q1 2009]]='S.ONS 2009-Q2'!F9</f>
        <v>1</v>
      </c>
      <c r="M9" s="13">
        <v>-50</v>
      </c>
      <c r="N9" s="13">
        <v>-50</v>
      </c>
    </row>
    <row r="10" spans="2:14" x14ac:dyDescent="0.25">
      <c r="B10" s="110"/>
      <c r="C10" s="12" t="s">
        <v>3</v>
      </c>
      <c r="D10" s="144" t="s">
        <v>3</v>
      </c>
      <c r="E10" s="85">
        <f>VLOOKUP(ONS2009Q2[[#This Row],[Text detail]],'S.ONS 2009-Q2'!$B$8:$H$185,2,0)</f>
        <v>50</v>
      </c>
      <c r="F10" s="85" t="b">
        <f>ONS2009Q2[[#This Row],[Headcount Q2 2009]]='S.ONS 2009-Q2'!C10</f>
        <v>1</v>
      </c>
      <c r="G10" s="11">
        <v>50</v>
      </c>
      <c r="H10" s="85" t="b">
        <f>ONS2009Q2[[#This Row],[Full Time Equivalent Q2 2009]]='S.ONS 2009-Q2'!D10</f>
        <v>1</v>
      </c>
      <c r="I10" s="11">
        <v>50</v>
      </c>
      <c r="J10" s="85" t="b">
        <f>ONS2009Q2[[#This Row],[Headcount Q1 2009]]='S.ONS 2009-Q2'!E10</f>
        <v>1</v>
      </c>
      <c r="K10" s="11">
        <v>50</v>
      </c>
      <c r="L10" s="85" t="b">
        <f>ONS2009Q2[[#This Row],[Full Time Equivalent Q1 2009]]='S.ONS 2009-Q2'!F10</f>
        <v>1</v>
      </c>
      <c r="M10" s="13" t="s">
        <v>8</v>
      </c>
      <c r="N10" s="13" t="s">
        <v>8</v>
      </c>
    </row>
    <row r="11" spans="2:14" x14ac:dyDescent="0.25">
      <c r="B11" s="110"/>
      <c r="C11" s="12" t="s">
        <v>4</v>
      </c>
      <c r="D11" s="144" t="s">
        <v>4</v>
      </c>
      <c r="E11" s="85">
        <f>VLOOKUP(ONS2009Q2[[#This Row],[Text detail]],'S.ONS 2009-Q2'!$B$8:$H$185,2,0)</f>
        <v>50</v>
      </c>
      <c r="F11" s="85" t="b">
        <f>ONS2009Q2[[#This Row],[Headcount Q2 2009]]='S.ONS 2009-Q2'!C11</f>
        <v>1</v>
      </c>
      <c r="G11" s="11">
        <v>50</v>
      </c>
      <c r="H11" s="85" t="b">
        <f>ONS2009Q2[[#This Row],[Full Time Equivalent Q2 2009]]='S.ONS 2009-Q2'!D11</f>
        <v>1</v>
      </c>
      <c r="I11" s="11">
        <v>40</v>
      </c>
      <c r="J11" s="85" t="b">
        <f>ONS2009Q2[[#This Row],[Headcount Q1 2009]]='S.ONS 2009-Q2'!E11</f>
        <v>1</v>
      </c>
      <c r="K11" s="11">
        <v>40</v>
      </c>
      <c r="L11" s="85" t="b">
        <f>ONS2009Q2[[#This Row],[Full Time Equivalent Q1 2009]]='S.ONS 2009-Q2'!F11</f>
        <v>1</v>
      </c>
      <c r="M11" s="13">
        <v>10</v>
      </c>
      <c r="N11" s="13">
        <v>10</v>
      </c>
    </row>
    <row r="12" spans="2:14" x14ac:dyDescent="0.25">
      <c r="B12" s="110"/>
      <c r="C12" s="12" t="s">
        <v>6</v>
      </c>
      <c r="D12" s="144" t="s">
        <v>6</v>
      </c>
      <c r="E12" s="85">
        <f>VLOOKUP(ONS2009Q2[[#This Row],[Text detail]],'S.ONS 2009-Q2'!$B$8:$H$185,2,0)</f>
        <v>300</v>
      </c>
      <c r="F12" s="85" t="b">
        <f>ONS2009Q2[[#This Row],[Headcount Q2 2009]]='S.ONS 2009-Q2'!C12</f>
        <v>1</v>
      </c>
      <c r="G12" s="11">
        <v>300</v>
      </c>
      <c r="H12" s="85" t="b">
        <f>ONS2009Q2[[#This Row],[Full Time Equivalent Q2 2009]]='S.ONS 2009-Q2'!D12</f>
        <v>1</v>
      </c>
      <c r="I12" s="11">
        <v>310</v>
      </c>
      <c r="J12" s="85" t="b">
        <f>ONS2009Q2[[#This Row],[Headcount Q1 2009]]='S.ONS 2009-Q2'!E12</f>
        <v>1</v>
      </c>
      <c r="K12" s="11">
        <v>310</v>
      </c>
      <c r="L12" s="85" t="b">
        <f>ONS2009Q2[[#This Row],[Full Time Equivalent Q1 2009]]='S.ONS 2009-Q2'!F12</f>
        <v>1</v>
      </c>
      <c r="M12" s="13">
        <v>-10</v>
      </c>
      <c r="N12" s="13">
        <v>-10</v>
      </c>
    </row>
    <row r="13" spans="2:14" x14ac:dyDescent="0.25">
      <c r="B13" s="110"/>
      <c r="C13" s="12" t="s">
        <v>7</v>
      </c>
      <c r="D13" s="144" t="s">
        <v>7</v>
      </c>
      <c r="E13" s="85">
        <f>VLOOKUP(ONS2009Q2[[#This Row],[Text detail]],'S.ONS 2009-Q2'!$B$8:$H$185,2,0)</f>
        <v>850</v>
      </c>
      <c r="F13" s="85" t="b">
        <f>ONS2009Q2[[#This Row],[Headcount Q2 2009]]='S.ONS 2009-Q2'!C13</f>
        <v>1</v>
      </c>
      <c r="G13" s="11">
        <v>810</v>
      </c>
      <c r="H13" s="85" t="b">
        <f>ONS2009Q2[[#This Row],[Full Time Equivalent Q2 2009]]='S.ONS 2009-Q2'!D13</f>
        <v>1</v>
      </c>
      <c r="I13" s="11">
        <v>830</v>
      </c>
      <c r="J13" s="85" t="b">
        <f>ONS2009Q2[[#This Row],[Headcount Q1 2009]]='S.ONS 2009-Q2'!E13</f>
        <v>1</v>
      </c>
      <c r="K13" s="11">
        <v>800</v>
      </c>
      <c r="L13" s="85" t="b">
        <f>ONS2009Q2[[#This Row],[Full Time Equivalent Q1 2009]]='S.ONS 2009-Q2'!F13</f>
        <v>1</v>
      </c>
      <c r="M13" s="13">
        <v>20</v>
      </c>
      <c r="N13" s="13">
        <v>20</v>
      </c>
    </row>
    <row r="14" spans="2:14" x14ac:dyDescent="0.25">
      <c r="B14" s="110"/>
      <c r="C14" s="12" t="s">
        <v>118</v>
      </c>
      <c r="D14" s="144" t="s">
        <v>118</v>
      </c>
      <c r="E14" s="85">
        <f>VLOOKUP(ONS2009Q2[[#This Row],[Text detail]],'S.ONS 2009-Q2'!$B$8:$H$185,2,0)</f>
        <v>340</v>
      </c>
      <c r="F14" s="85" t="b">
        <f>ONS2009Q2[[#This Row],[Headcount Q2 2009]]='S.ONS 2009-Q2'!C14</f>
        <v>1</v>
      </c>
      <c r="G14" s="11">
        <v>330</v>
      </c>
      <c r="H14" s="85" t="b">
        <f>ONS2009Q2[[#This Row],[Full Time Equivalent Q2 2009]]='S.ONS 2009-Q2'!D14</f>
        <v>1</v>
      </c>
      <c r="I14" s="11">
        <v>350</v>
      </c>
      <c r="J14" s="85" t="b">
        <f>ONS2009Q2[[#This Row],[Headcount Q1 2009]]='S.ONS 2009-Q2'!E14</f>
        <v>1</v>
      </c>
      <c r="K14" s="11">
        <v>340</v>
      </c>
      <c r="L14" s="85" t="b">
        <f>ONS2009Q2[[#This Row],[Full Time Equivalent Q1 2009]]='S.ONS 2009-Q2'!F14</f>
        <v>1</v>
      </c>
      <c r="M14" s="13">
        <v>-10</v>
      </c>
      <c r="N14" s="13">
        <v>-10</v>
      </c>
    </row>
    <row r="15" spans="2:14" x14ac:dyDescent="0.25">
      <c r="B15" s="110"/>
      <c r="C15" s="12"/>
      <c r="D15" s="144" t="s">
        <v>407</v>
      </c>
      <c r="E15" s="11"/>
      <c r="F15" s="85" t="b">
        <f>ONS2009Q2[[#This Row],[Headcount Q2 2009]]='S.ONS 2009-Q2'!C15</f>
        <v>1</v>
      </c>
      <c r="G15" s="11"/>
      <c r="H15" s="85" t="b">
        <f>ONS2009Q2[[#This Row],[Full Time Equivalent Q2 2009]]='S.ONS 2009-Q2'!D15</f>
        <v>1</v>
      </c>
      <c r="I15" s="11"/>
      <c r="J15" s="85" t="b">
        <f>ONS2009Q2[[#This Row],[Headcount Q1 2009]]='S.ONS 2009-Q2'!E15</f>
        <v>1</v>
      </c>
      <c r="K15" s="11"/>
      <c r="L15" s="85" t="b">
        <f>ONS2009Q2[[#This Row],[Full Time Equivalent Q1 2009]]='S.ONS 2009-Q2'!F15</f>
        <v>1</v>
      </c>
      <c r="M15" s="13"/>
      <c r="N15" s="13"/>
    </row>
    <row r="16" spans="2:14" x14ac:dyDescent="0.25">
      <c r="B16" s="10" t="s">
        <v>119</v>
      </c>
      <c r="C16" s="8"/>
      <c r="D16" s="143"/>
      <c r="E16" s="11"/>
      <c r="F16" s="85" t="b">
        <f>ONS2009Q2[[#This Row],[Headcount Q2 2009]]='S.ONS 2009-Q2'!C16</f>
        <v>1</v>
      </c>
      <c r="G16" s="11"/>
      <c r="H16" s="85" t="b">
        <f>ONS2009Q2[[#This Row],[Full Time Equivalent Q2 2009]]='S.ONS 2009-Q2'!D16</f>
        <v>1</v>
      </c>
      <c r="I16" s="11"/>
      <c r="J16" s="85" t="b">
        <f>ONS2009Q2[[#This Row],[Headcount Q1 2009]]='S.ONS 2009-Q2'!E16</f>
        <v>1</v>
      </c>
      <c r="K16" s="11"/>
      <c r="L16" s="85" t="b">
        <f>ONS2009Q2[[#This Row],[Full Time Equivalent Q1 2009]]='S.ONS 2009-Q2'!F16</f>
        <v>1</v>
      </c>
      <c r="M16" s="13"/>
      <c r="N16" s="13"/>
    </row>
    <row r="17" spans="2:14" x14ac:dyDescent="0.25">
      <c r="B17" s="110"/>
      <c r="C17" s="14" t="s">
        <v>120</v>
      </c>
      <c r="D17" s="145" t="s">
        <v>393</v>
      </c>
      <c r="E17" s="11">
        <v>4930</v>
      </c>
      <c r="F17" s="85" t="b">
        <f>ONS2009Q2[[#This Row],[Headcount Q2 2009]]='S.ONS 2009-Q2'!C17</f>
        <v>1</v>
      </c>
      <c r="G17" s="11">
        <v>4770</v>
      </c>
      <c r="H17" s="85" t="b">
        <f>ONS2009Q2[[#This Row],[Full Time Equivalent Q2 2009]]='S.ONS 2009-Q2'!D17</f>
        <v>1</v>
      </c>
      <c r="I17" s="11">
        <v>0</v>
      </c>
      <c r="J17" s="85" t="b">
        <f>ONS2009Q2[[#This Row],[Headcount Q1 2009]]='S.ONS 2009-Q2'!E17</f>
        <v>1</v>
      </c>
      <c r="K17" s="11">
        <v>0</v>
      </c>
      <c r="L17" s="85" t="b">
        <f>ONS2009Q2[[#This Row],[Full Time Equivalent Q1 2009]]='S.ONS 2009-Q2'!F17</f>
        <v>1</v>
      </c>
      <c r="M17" s="13">
        <v>4930</v>
      </c>
      <c r="N17" s="13">
        <v>4770</v>
      </c>
    </row>
    <row r="18" spans="2:14" x14ac:dyDescent="0.25">
      <c r="B18" s="110"/>
      <c r="C18" s="12" t="s">
        <v>121</v>
      </c>
      <c r="D18" s="144" t="s">
        <v>394</v>
      </c>
      <c r="E18" s="11">
        <v>0</v>
      </c>
      <c r="F18" s="85" t="b">
        <f>ONS2009Q2[[#This Row],[Headcount Q2 2009]]='S.ONS 2009-Q2'!C18</f>
        <v>1</v>
      </c>
      <c r="G18" s="11">
        <v>0</v>
      </c>
      <c r="H18" s="85" t="b">
        <f>ONS2009Q2[[#This Row],[Full Time Equivalent Q2 2009]]='S.ONS 2009-Q2'!D18</f>
        <v>1</v>
      </c>
      <c r="I18" s="11">
        <v>3690</v>
      </c>
      <c r="J18" s="85" t="b">
        <f>ONS2009Q2[[#This Row],[Headcount Q1 2009]]='S.ONS 2009-Q2'!E18</f>
        <v>1</v>
      </c>
      <c r="K18" s="11">
        <v>3590</v>
      </c>
      <c r="L18" s="85" t="b">
        <f>ONS2009Q2[[#This Row],[Full Time Equivalent Q1 2009]]='S.ONS 2009-Q2'!F18</f>
        <v>1</v>
      </c>
      <c r="M18" s="13">
        <v>-3690</v>
      </c>
      <c r="N18" s="13">
        <v>-3590</v>
      </c>
    </row>
    <row r="19" spans="2:14" x14ac:dyDescent="0.25">
      <c r="B19" s="110"/>
      <c r="C19" s="12" t="s">
        <v>9</v>
      </c>
      <c r="D19" s="144" t="s">
        <v>9</v>
      </c>
      <c r="E19" s="11">
        <v>930</v>
      </c>
      <c r="F19" s="85" t="b">
        <f>ONS2009Q2[[#This Row],[Headcount Q2 2009]]='S.ONS 2009-Q2'!C19</f>
        <v>1</v>
      </c>
      <c r="G19" s="11">
        <v>880</v>
      </c>
      <c r="H19" s="85" t="b">
        <f>ONS2009Q2[[#This Row],[Full Time Equivalent Q2 2009]]='S.ONS 2009-Q2'!D19</f>
        <v>1</v>
      </c>
      <c r="I19" s="11">
        <v>890</v>
      </c>
      <c r="J19" s="85" t="b">
        <f>ONS2009Q2[[#This Row],[Headcount Q1 2009]]='S.ONS 2009-Q2'!E19</f>
        <v>1</v>
      </c>
      <c r="K19" s="11">
        <v>840</v>
      </c>
      <c r="L19" s="85" t="b">
        <f>ONS2009Q2[[#This Row],[Full Time Equivalent Q1 2009]]='S.ONS 2009-Q2'!F19</f>
        <v>1</v>
      </c>
      <c r="M19" s="13">
        <v>30</v>
      </c>
      <c r="N19" s="13">
        <v>40</v>
      </c>
    </row>
    <row r="20" spans="2:14" x14ac:dyDescent="0.25">
      <c r="B20" s="110"/>
      <c r="C20" s="12" t="s">
        <v>10</v>
      </c>
      <c r="D20" s="144" t="s">
        <v>385</v>
      </c>
      <c r="E20" s="11">
        <v>1150</v>
      </c>
      <c r="F20" s="85" t="b">
        <f>ONS2009Q2[[#This Row],[Headcount Q2 2009]]='S.ONS 2009-Q2'!C20</f>
        <v>1</v>
      </c>
      <c r="G20" s="11">
        <v>1050</v>
      </c>
      <c r="H20" s="85" t="b">
        <f>ONS2009Q2[[#This Row],[Full Time Equivalent Q2 2009]]='S.ONS 2009-Q2'!D20</f>
        <v>1</v>
      </c>
      <c r="I20" s="11">
        <v>1150</v>
      </c>
      <c r="J20" s="85" t="b">
        <f>ONS2009Q2[[#This Row],[Headcount Q1 2009]]='S.ONS 2009-Q2'!E20</f>
        <v>1</v>
      </c>
      <c r="K20" s="11">
        <v>1050</v>
      </c>
      <c r="L20" s="85" t="b">
        <f>ONS2009Q2[[#This Row],[Full Time Equivalent Q1 2009]]='S.ONS 2009-Q2'!F20</f>
        <v>1</v>
      </c>
      <c r="M20" s="13" t="s">
        <v>8</v>
      </c>
      <c r="N20" s="13" t="s">
        <v>8</v>
      </c>
    </row>
    <row r="21" spans="2:14" x14ac:dyDescent="0.25">
      <c r="B21" s="110"/>
      <c r="C21" s="12" t="s">
        <v>11</v>
      </c>
      <c r="D21" s="144" t="s">
        <v>11</v>
      </c>
      <c r="E21" s="11">
        <v>2690</v>
      </c>
      <c r="F21" s="85" t="b">
        <f>ONS2009Q2[[#This Row],[Headcount Q2 2009]]='S.ONS 2009-Q2'!C21</f>
        <v>1</v>
      </c>
      <c r="G21" s="11">
        <v>2560</v>
      </c>
      <c r="H21" s="85" t="b">
        <f>ONS2009Q2[[#This Row],[Full Time Equivalent Q2 2009]]='S.ONS 2009-Q2'!D21</f>
        <v>1</v>
      </c>
      <c r="I21" s="11">
        <v>2580</v>
      </c>
      <c r="J21" s="85" t="b">
        <f>ONS2009Q2[[#This Row],[Headcount Q1 2009]]='S.ONS 2009-Q2'!E21</f>
        <v>1</v>
      </c>
      <c r="K21" s="11">
        <v>2470</v>
      </c>
      <c r="L21" s="85" t="b">
        <f>ONS2009Q2[[#This Row],[Full Time Equivalent Q1 2009]]='S.ONS 2009-Q2'!F21</f>
        <v>1</v>
      </c>
      <c r="M21" s="13">
        <v>110</v>
      </c>
      <c r="N21" s="13">
        <v>90</v>
      </c>
    </row>
    <row r="22" spans="2:14" x14ac:dyDescent="0.25">
      <c r="B22" s="110"/>
      <c r="C22" s="12" t="s">
        <v>12</v>
      </c>
      <c r="D22" s="144" t="s">
        <v>12</v>
      </c>
      <c r="E22" s="11">
        <v>580</v>
      </c>
      <c r="F22" s="85" t="b">
        <f>ONS2009Q2[[#This Row],[Headcount Q2 2009]]='S.ONS 2009-Q2'!C22</f>
        <v>1</v>
      </c>
      <c r="G22" s="11">
        <v>570</v>
      </c>
      <c r="H22" s="85" t="b">
        <f>ONS2009Q2[[#This Row],[Full Time Equivalent Q2 2009]]='S.ONS 2009-Q2'!D22</f>
        <v>1</v>
      </c>
      <c r="I22" s="11">
        <v>600</v>
      </c>
      <c r="J22" s="85" t="b">
        <f>ONS2009Q2[[#This Row],[Headcount Q1 2009]]='S.ONS 2009-Q2'!E22</f>
        <v>1</v>
      </c>
      <c r="K22" s="11">
        <v>590</v>
      </c>
      <c r="L22" s="85" t="b">
        <f>ONS2009Q2[[#This Row],[Full Time Equivalent Q1 2009]]='S.ONS 2009-Q2'!F22</f>
        <v>1</v>
      </c>
      <c r="M22" s="13">
        <v>-20</v>
      </c>
      <c r="N22" s="13">
        <v>-20</v>
      </c>
    </row>
    <row r="23" spans="2:14" x14ac:dyDescent="0.25">
      <c r="B23" s="110"/>
      <c r="C23" s="12" t="s">
        <v>13</v>
      </c>
      <c r="D23" s="144" t="s">
        <v>13</v>
      </c>
      <c r="E23" s="11">
        <v>340</v>
      </c>
      <c r="F23" s="85" t="b">
        <f>ONS2009Q2[[#This Row],[Headcount Q2 2009]]='S.ONS 2009-Q2'!C23</f>
        <v>1</v>
      </c>
      <c r="G23" s="11">
        <v>330</v>
      </c>
      <c r="H23" s="85" t="b">
        <f>ONS2009Q2[[#This Row],[Full Time Equivalent Q2 2009]]='S.ONS 2009-Q2'!D23</f>
        <v>1</v>
      </c>
      <c r="I23" s="11">
        <v>340</v>
      </c>
      <c r="J23" s="85" t="b">
        <f>ONS2009Q2[[#This Row],[Headcount Q1 2009]]='S.ONS 2009-Q2'!E23</f>
        <v>1</v>
      </c>
      <c r="K23" s="11">
        <v>330</v>
      </c>
      <c r="L23" s="85" t="b">
        <f>ONS2009Q2[[#This Row],[Full Time Equivalent Q1 2009]]='S.ONS 2009-Q2'!F23</f>
        <v>1</v>
      </c>
      <c r="M23" s="13" t="s">
        <v>8</v>
      </c>
      <c r="N23" s="13" t="s">
        <v>8</v>
      </c>
    </row>
    <row r="24" spans="2:14" x14ac:dyDescent="0.25">
      <c r="B24" s="110"/>
      <c r="C24" s="12" t="s">
        <v>14</v>
      </c>
      <c r="D24" s="144" t="s">
        <v>14</v>
      </c>
      <c r="E24" s="11">
        <v>50</v>
      </c>
      <c r="F24" s="85" t="b">
        <f>ONS2009Q2[[#This Row],[Headcount Q2 2009]]='S.ONS 2009-Q2'!C24</f>
        <v>1</v>
      </c>
      <c r="G24" s="11">
        <v>50</v>
      </c>
      <c r="H24" s="85" t="b">
        <f>ONS2009Q2[[#This Row],[Full Time Equivalent Q2 2009]]='S.ONS 2009-Q2'!D24</f>
        <v>1</v>
      </c>
      <c r="I24" s="11">
        <v>50</v>
      </c>
      <c r="J24" s="85" t="b">
        <f>ONS2009Q2[[#This Row],[Headcount Q1 2009]]='S.ONS 2009-Q2'!E24</f>
        <v>1</v>
      </c>
      <c r="K24" s="11">
        <v>50</v>
      </c>
      <c r="L24" s="85" t="b">
        <f>ONS2009Q2[[#This Row],[Full Time Equivalent Q1 2009]]='S.ONS 2009-Q2'!F24</f>
        <v>1</v>
      </c>
      <c r="M24" s="13" t="s">
        <v>8</v>
      </c>
      <c r="N24" s="13" t="s">
        <v>8</v>
      </c>
    </row>
    <row r="25" spans="2:14" x14ac:dyDescent="0.25">
      <c r="B25" s="110"/>
      <c r="C25" s="12" t="s">
        <v>122</v>
      </c>
      <c r="D25" s="144" t="s">
        <v>15</v>
      </c>
      <c r="E25" s="11">
        <v>70</v>
      </c>
      <c r="F25" s="85" t="b">
        <f>ONS2009Q2[[#This Row],[Headcount Q2 2009]]='S.ONS 2009-Q2'!C25</f>
        <v>1</v>
      </c>
      <c r="G25" s="11">
        <v>60</v>
      </c>
      <c r="H25" s="85" t="b">
        <f>ONS2009Q2[[#This Row],[Full Time Equivalent Q2 2009]]='S.ONS 2009-Q2'!D25</f>
        <v>1</v>
      </c>
      <c r="I25" s="11">
        <v>0</v>
      </c>
      <c r="J25" s="85" t="b">
        <f>ONS2009Q2[[#This Row],[Headcount Q1 2009]]='S.ONS 2009-Q2'!E25</f>
        <v>1</v>
      </c>
      <c r="K25" s="11">
        <v>0</v>
      </c>
      <c r="L25" s="85" t="b">
        <f>ONS2009Q2[[#This Row],[Full Time Equivalent Q1 2009]]='S.ONS 2009-Q2'!F25</f>
        <v>1</v>
      </c>
      <c r="M25" s="13">
        <v>70</v>
      </c>
      <c r="N25" s="13">
        <v>60</v>
      </c>
    </row>
    <row r="26" spans="2:14" x14ac:dyDescent="0.25">
      <c r="B26" s="110"/>
      <c r="C26" s="12" t="s">
        <v>123</v>
      </c>
      <c r="D26" s="144" t="s">
        <v>16</v>
      </c>
      <c r="E26" s="11">
        <v>960</v>
      </c>
      <c r="F26" s="85" t="b">
        <f>ONS2009Q2[[#This Row],[Headcount Q2 2009]]='S.ONS 2009-Q2'!C26</f>
        <v>1</v>
      </c>
      <c r="G26" s="11">
        <v>910</v>
      </c>
      <c r="H26" s="85" t="b">
        <f>ONS2009Q2[[#This Row],[Full Time Equivalent Q2 2009]]='S.ONS 2009-Q2'!D26</f>
        <v>1</v>
      </c>
      <c r="I26" s="11">
        <v>0</v>
      </c>
      <c r="J26" s="85" t="b">
        <f>ONS2009Q2[[#This Row],[Headcount Q1 2009]]='S.ONS 2009-Q2'!E26</f>
        <v>1</v>
      </c>
      <c r="K26" s="11">
        <v>0</v>
      </c>
      <c r="L26" s="85" t="b">
        <f>ONS2009Q2[[#This Row],[Full Time Equivalent Q1 2009]]='S.ONS 2009-Q2'!F26</f>
        <v>1</v>
      </c>
      <c r="M26" s="13">
        <v>960</v>
      </c>
      <c r="N26" s="13">
        <v>910</v>
      </c>
    </row>
    <row r="27" spans="2:14" x14ac:dyDescent="0.25">
      <c r="B27" s="110"/>
      <c r="C27" s="12"/>
      <c r="D27" s="144" t="s">
        <v>407</v>
      </c>
      <c r="E27" s="11"/>
      <c r="F27" s="85" t="b">
        <f>ONS2009Q2[[#This Row],[Headcount Q2 2009]]='S.ONS 2009-Q2'!C27</f>
        <v>1</v>
      </c>
      <c r="G27" s="11"/>
      <c r="H27" s="85" t="b">
        <f>ONS2009Q2[[#This Row],[Full Time Equivalent Q2 2009]]='S.ONS 2009-Q2'!D27</f>
        <v>1</v>
      </c>
      <c r="I27" s="11"/>
      <c r="J27" s="85" t="b">
        <f>ONS2009Q2[[#This Row],[Headcount Q1 2009]]='S.ONS 2009-Q2'!E27</f>
        <v>1</v>
      </c>
      <c r="K27" s="11"/>
      <c r="L27" s="85" t="b">
        <f>ONS2009Q2[[#This Row],[Full Time Equivalent Q1 2009]]='S.ONS 2009-Q2'!F27</f>
        <v>1</v>
      </c>
      <c r="M27" s="13"/>
      <c r="N27" s="13"/>
    </row>
    <row r="28" spans="2:14" x14ac:dyDescent="0.25">
      <c r="B28" s="10" t="s">
        <v>17</v>
      </c>
      <c r="C28" s="8"/>
      <c r="D28" s="143"/>
      <c r="E28" s="11"/>
      <c r="F28" s="85" t="b">
        <f>ONS2009Q2[[#This Row],[Headcount Q2 2009]]='S.ONS 2009-Q2'!C28</f>
        <v>1</v>
      </c>
      <c r="G28" s="15"/>
      <c r="H28" s="88" t="b">
        <f>ONS2009Q2[[#This Row],[Full Time Equivalent Q2 2009]]='S.ONS 2009-Q2'!D28</f>
        <v>1</v>
      </c>
      <c r="I28" s="11"/>
      <c r="J28" s="85" t="b">
        <f>ONS2009Q2[[#This Row],[Headcount Q1 2009]]='S.ONS 2009-Q2'!E28</f>
        <v>1</v>
      </c>
      <c r="K28" s="15"/>
      <c r="L28" s="88" t="b">
        <f>ONS2009Q2[[#This Row],[Full Time Equivalent Q1 2009]]='S.ONS 2009-Q2'!F28</f>
        <v>1</v>
      </c>
      <c r="M28" s="13"/>
      <c r="N28" s="13"/>
    </row>
    <row r="29" spans="2:14" x14ac:dyDescent="0.25">
      <c r="B29" s="110"/>
      <c r="C29" s="12" t="s">
        <v>124</v>
      </c>
      <c r="D29" s="144" t="s">
        <v>124</v>
      </c>
      <c r="E29" s="11">
        <v>1340</v>
      </c>
      <c r="F29" s="85" t="b">
        <f>ONS2009Q2[[#This Row],[Headcount Q2 2009]]='S.ONS 2009-Q2'!C29</f>
        <v>1</v>
      </c>
      <c r="G29" s="11">
        <v>1300</v>
      </c>
      <c r="H29" s="85" t="b">
        <f>ONS2009Q2[[#This Row],[Full Time Equivalent Q2 2009]]='S.ONS 2009-Q2'!D29</f>
        <v>1</v>
      </c>
      <c r="I29" s="11">
        <v>1300</v>
      </c>
      <c r="J29" s="85" t="b">
        <f>ONS2009Q2[[#This Row],[Headcount Q1 2009]]='S.ONS 2009-Q2'!E29</f>
        <v>1</v>
      </c>
      <c r="K29" s="11">
        <v>1270</v>
      </c>
      <c r="L29" s="85" t="b">
        <f>ONS2009Q2[[#This Row],[Full Time Equivalent Q1 2009]]='S.ONS 2009-Q2'!F29</f>
        <v>1</v>
      </c>
      <c r="M29" s="13">
        <v>30</v>
      </c>
      <c r="N29" s="13">
        <v>30</v>
      </c>
    </row>
    <row r="30" spans="2:14" x14ac:dyDescent="0.25">
      <c r="B30" s="110"/>
      <c r="C30" s="12"/>
      <c r="D30" s="144" t="s">
        <v>407</v>
      </c>
      <c r="E30" s="11"/>
      <c r="F30" s="85" t="b">
        <f>ONS2009Q2[[#This Row],[Headcount Q2 2009]]='S.ONS 2009-Q2'!C30</f>
        <v>1</v>
      </c>
      <c r="G30" s="11"/>
      <c r="H30" s="85" t="b">
        <f>ONS2009Q2[[#This Row],[Full Time Equivalent Q2 2009]]='S.ONS 2009-Q2'!D30</f>
        <v>1</v>
      </c>
      <c r="I30" s="11"/>
      <c r="J30" s="85" t="b">
        <f>ONS2009Q2[[#This Row],[Headcount Q1 2009]]='S.ONS 2009-Q2'!E30</f>
        <v>1</v>
      </c>
      <c r="K30" s="11"/>
      <c r="L30" s="85" t="b">
        <f>ONS2009Q2[[#This Row],[Full Time Equivalent Q1 2009]]='S.ONS 2009-Q2'!F30</f>
        <v>1</v>
      </c>
      <c r="M30" s="13"/>
      <c r="N30" s="13"/>
    </row>
    <row r="31" spans="2:14" x14ac:dyDescent="0.25">
      <c r="B31" s="10" t="s">
        <v>18</v>
      </c>
      <c r="C31" s="8"/>
      <c r="D31" s="143"/>
      <c r="E31" s="11"/>
      <c r="F31" s="85" t="b">
        <f>ONS2009Q2[[#This Row],[Headcount Q2 2009]]='S.ONS 2009-Q2'!C31</f>
        <v>1</v>
      </c>
      <c r="G31" s="11"/>
      <c r="H31" s="85" t="b">
        <f>ONS2009Q2[[#This Row],[Full Time Equivalent Q2 2009]]='S.ONS 2009-Q2'!D31</f>
        <v>1</v>
      </c>
      <c r="I31" s="11"/>
      <c r="J31" s="85" t="b">
        <f>ONS2009Q2[[#This Row],[Headcount Q1 2009]]='S.ONS 2009-Q2'!E31</f>
        <v>1</v>
      </c>
      <c r="K31" s="11"/>
      <c r="L31" s="85" t="b">
        <f>ONS2009Q2[[#This Row],[Full Time Equivalent Q1 2009]]='S.ONS 2009-Q2'!F31</f>
        <v>1</v>
      </c>
      <c r="M31" s="13"/>
      <c r="N31" s="13"/>
    </row>
    <row r="32" spans="2:14" x14ac:dyDescent="0.25">
      <c r="B32" s="110"/>
      <c r="C32" s="12" t="s">
        <v>19</v>
      </c>
      <c r="D32" s="144" t="s">
        <v>19</v>
      </c>
      <c r="E32" s="11">
        <v>950</v>
      </c>
      <c r="F32" s="85" t="b">
        <f>ONS2009Q2[[#This Row],[Headcount Q2 2009]]='S.ONS 2009-Q2'!C32</f>
        <v>1</v>
      </c>
      <c r="G32" s="11">
        <v>920</v>
      </c>
      <c r="H32" s="85" t="b">
        <f>ONS2009Q2[[#This Row],[Full Time Equivalent Q2 2009]]='S.ONS 2009-Q2'!D32</f>
        <v>1</v>
      </c>
      <c r="I32" s="11">
        <v>930</v>
      </c>
      <c r="J32" s="85" t="b">
        <f>ONS2009Q2[[#This Row],[Headcount Q1 2009]]='S.ONS 2009-Q2'!E32</f>
        <v>1</v>
      </c>
      <c r="K32" s="11">
        <v>910</v>
      </c>
      <c r="L32" s="85" t="b">
        <f>ONS2009Q2[[#This Row],[Full Time Equivalent Q1 2009]]='S.ONS 2009-Q2'!F32</f>
        <v>1</v>
      </c>
      <c r="M32" s="13">
        <v>20</v>
      </c>
      <c r="N32" s="13">
        <v>10</v>
      </c>
    </row>
    <row r="33" spans="2:14" x14ac:dyDescent="0.25">
      <c r="B33" s="110"/>
      <c r="C33" s="12" t="s">
        <v>20</v>
      </c>
      <c r="D33" s="144" t="s">
        <v>20</v>
      </c>
      <c r="E33" s="11">
        <v>270</v>
      </c>
      <c r="F33" s="85" t="b">
        <f>ONS2009Q2[[#This Row],[Headcount Q2 2009]]='S.ONS 2009-Q2'!C33</f>
        <v>1</v>
      </c>
      <c r="G33" s="11">
        <v>250</v>
      </c>
      <c r="H33" s="85" t="b">
        <f>ONS2009Q2[[#This Row],[Full Time Equivalent Q2 2009]]='S.ONS 2009-Q2'!D33</f>
        <v>1</v>
      </c>
      <c r="I33" s="11">
        <v>270</v>
      </c>
      <c r="J33" s="85" t="b">
        <f>ONS2009Q2[[#This Row],[Headcount Q1 2009]]='S.ONS 2009-Q2'!E33</f>
        <v>1</v>
      </c>
      <c r="K33" s="11">
        <v>250</v>
      </c>
      <c r="L33" s="85" t="b">
        <f>ONS2009Q2[[#This Row],[Full Time Equivalent Q1 2009]]='S.ONS 2009-Q2'!F33</f>
        <v>1</v>
      </c>
      <c r="M33" s="13" t="s">
        <v>8</v>
      </c>
      <c r="N33" s="13" t="s">
        <v>8</v>
      </c>
    </row>
    <row r="34" spans="2:14" x14ac:dyDescent="0.25">
      <c r="B34" s="110"/>
      <c r="C34" s="12" t="s">
        <v>125</v>
      </c>
      <c r="D34" s="144" t="s">
        <v>21</v>
      </c>
      <c r="E34" s="11">
        <v>80</v>
      </c>
      <c r="F34" s="85" t="b">
        <f>ONS2009Q2[[#This Row],[Headcount Q2 2009]]='S.ONS 2009-Q2'!C34</f>
        <v>1</v>
      </c>
      <c r="G34" s="11">
        <v>80</v>
      </c>
      <c r="H34" s="85" t="b">
        <f>ONS2009Q2[[#This Row],[Full Time Equivalent Q2 2009]]='S.ONS 2009-Q2'!D34</f>
        <v>1</v>
      </c>
      <c r="I34" s="11">
        <v>80</v>
      </c>
      <c r="J34" s="85" t="b">
        <f>ONS2009Q2[[#This Row],[Headcount Q1 2009]]='S.ONS 2009-Q2'!E34</f>
        <v>1</v>
      </c>
      <c r="K34" s="11">
        <v>80</v>
      </c>
      <c r="L34" s="85" t="b">
        <f>ONS2009Q2[[#This Row],[Full Time Equivalent Q1 2009]]='S.ONS 2009-Q2'!F34</f>
        <v>1</v>
      </c>
      <c r="M34" s="13">
        <v>0</v>
      </c>
      <c r="N34" s="13">
        <v>0</v>
      </c>
    </row>
    <row r="35" spans="2:14" x14ac:dyDescent="0.25">
      <c r="B35" s="110"/>
      <c r="C35" s="16"/>
      <c r="D35" s="146" t="s">
        <v>407</v>
      </c>
      <c r="E35" s="11"/>
      <c r="F35" s="85" t="b">
        <f>ONS2009Q2[[#This Row],[Headcount Q2 2009]]='S.ONS 2009-Q2'!C35</f>
        <v>1</v>
      </c>
      <c r="G35" s="11"/>
      <c r="H35" s="85" t="b">
        <f>ONS2009Q2[[#This Row],[Full Time Equivalent Q2 2009]]='S.ONS 2009-Q2'!D35</f>
        <v>1</v>
      </c>
      <c r="I35" s="11"/>
      <c r="J35" s="85" t="b">
        <f>ONS2009Q2[[#This Row],[Headcount Q1 2009]]='S.ONS 2009-Q2'!E35</f>
        <v>1</v>
      </c>
      <c r="K35" s="11"/>
      <c r="L35" s="85" t="b">
        <f>ONS2009Q2[[#This Row],[Full Time Equivalent Q1 2009]]='S.ONS 2009-Q2'!F35</f>
        <v>1</v>
      </c>
      <c r="M35" s="13"/>
      <c r="N35" s="13"/>
    </row>
    <row r="36" spans="2:14" x14ac:dyDescent="0.25">
      <c r="B36" s="10" t="s">
        <v>31</v>
      </c>
      <c r="C36" s="8"/>
      <c r="D36" s="143"/>
      <c r="E36" s="11"/>
      <c r="F36" s="85" t="b">
        <f>ONS2009Q2[[#This Row],[Headcount Q2 2009]]='S.ONS 2009-Q2'!C36</f>
        <v>1</v>
      </c>
      <c r="G36" s="11"/>
      <c r="H36" s="85" t="b">
        <f>ONS2009Q2[[#This Row],[Full Time Equivalent Q2 2009]]='S.ONS 2009-Q2'!D36</f>
        <v>1</v>
      </c>
      <c r="I36" s="11"/>
      <c r="J36" s="85" t="b">
        <f>ONS2009Q2[[#This Row],[Headcount Q1 2009]]='S.ONS 2009-Q2'!E36</f>
        <v>1</v>
      </c>
      <c r="K36" s="11"/>
      <c r="L36" s="85" t="b">
        <f>ONS2009Q2[[#This Row],[Full Time Equivalent Q1 2009]]='S.ONS 2009-Q2'!F36</f>
        <v>1</v>
      </c>
      <c r="M36" s="13"/>
      <c r="N36" s="13"/>
    </row>
    <row r="37" spans="2:14" x14ac:dyDescent="0.25">
      <c r="B37" s="110"/>
      <c r="C37" s="12" t="s">
        <v>32</v>
      </c>
      <c r="D37" s="144" t="s">
        <v>31</v>
      </c>
      <c r="E37" s="11">
        <v>490</v>
      </c>
      <c r="F37" s="85" t="b">
        <f>ONS2009Q2[[#This Row],[Headcount Q2 2009]]='S.ONS 2009-Q2'!C37</f>
        <v>1</v>
      </c>
      <c r="G37" s="11">
        <v>460</v>
      </c>
      <c r="H37" s="85" t="b">
        <f>ONS2009Q2[[#This Row],[Full Time Equivalent Q2 2009]]='S.ONS 2009-Q2'!D37</f>
        <v>1</v>
      </c>
      <c r="I37" s="11">
        <v>480</v>
      </c>
      <c r="J37" s="85" t="b">
        <f>ONS2009Q2[[#This Row],[Headcount Q1 2009]]='S.ONS 2009-Q2'!E37</f>
        <v>1</v>
      </c>
      <c r="K37" s="11">
        <v>450</v>
      </c>
      <c r="L37" s="85" t="b">
        <f>ONS2009Q2[[#This Row],[Full Time Equivalent Q1 2009]]='S.ONS 2009-Q2'!F37</f>
        <v>1</v>
      </c>
      <c r="M37" s="13">
        <v>10</v>
      </c>
      <c r="N37" s="13">
        <v>10</v>
      </c>
    </row>
    <row r="38" spans="2:14" x14ac:dyDescent="0.25">
      <c r="B38" s="110"/>
      <c r="C38" s="12"/>
      <c r="D38" s="144" t="s">
        <v>407</v>
      </c>
      <c r="E38" s="11"/>
      <c r="F38" s="85" t="b">
        <f>ONS2009Q2[[#This Row],[Headcount Q2 2009]]='S.ONS 2009-Q2'!C38</f>
        <v>1</v>
      </c>
      <c r="G38" s="11"/>
      <c r="H38" s="85" t="b">
        <f>ONS2009Q2[[#This Row],[Full Time Equivalent Q2 2009]]='S.ONS 2009-Q2'!D38</f>
        <v>1</v>
      </c>
      <c r="I38" s="11"/>
      <c r="J38" s="85" t="b">
        <f>ONS2009Q2[[#This Row],[Headcount Q1 2009]]='S.ONS 2009-Q2'!E38</f>
        <v>1</v>
      </c>
      <c r="K38" s="11"/>
      <c r="L38" s="85" t="b">
        <f>ONS2009Q2[[#This Row],[Full Time Equivalent Q1 2009]]='S.ONS 2009-Q2'!F38</f>
        <v>1</v>
      </c>
      <c r="M38" s="13"/>
      <c r="N38" s="13"/>
    </row>
    <row r="39" spans="2:14" x14ac:dyDescent="0.25">
      <c r="B39" s="17" t="s">
        <v>33</v>
      </c>
      <c r="C39" s="8"/>
      <c r="D39" s="147"/>
      <c r="E39" s="11"/>
      <c r="F39" s="85" t="b">
        <f>ONS2009Q2[[#This Row],[Headcount Q2 2009]]='S.ONS 2009-Q2'!C39</f>
        <v>1</v>
      </c>
      <c r="G39" s="11"/>
      <c r="H39" s="85" t="b">
        <f>ONS2009Q2[[#This Row],[Full Time Equivalent Q2 2009]]='S.ONS 2009-Q2'!D39</f>
        <v>1</v>
      </c>
      <c r="I39" s="11"/>
      <c r="J39" s="85" t="b">
        <f>ONS2009Q2[[#This Row],[Headcount Q1 2009]]='S.ONS 2009-Q2'!E39</f>
        <v>1</v>
      </c>
      <c r="K39" s="11"/>
      <c r="L39" s="85" t="b">
        <f>ONS2009Q2[[#This Row],[Full Time Equivalent Q1 2009]]='S.ONS 2009-Q2'!F39</f>
        <v>1</v>
      </c>
      <c r="M39" s="13"/>
      <c r="N39" s="13"/>
    </row>
    <row r="40" spans="2:14" x14ac:dyDescent="0.25">
      <c r="B40" s="110"/>
      <c r="C40" s="12" t="s">
        <v>126</v>
      </c>
      <c r="D40" s="144" t="s">
        <v>395</v>
      </c>
      <c r="E40" s="11">
        <v>3370</v>
      </c>
      <c r="F40" s="85" t="b">
        <f>ONS2009Q2[[#This Row],[Headcount Q2 2009]]='S.ONS 2009-Q2'!C40</f>
        <v>1</v>
      </c>
      <c r="G40" s="11">
        <v>3220</v>
      </c>
      <c r="H40" s="85" t="b">
        <f>ONS2009Q2[[#This Row],[Full Time Equivalent Q2 2009]]='S.ONS 2009-Q2'!D40</f>
        <v>1</v>
      </c>
      <c r="I40" s="11">
        <v>3340</v>
      </c>
      <c r="J40" s="85" t="b">
        <f>ONS2009Q2[[#This Row],[Headcount Q1 2009]]='S.ONS 2009-Q2'!E40</f>
        <v>1</v>
      </c>
      <c r="K40" s="11">
        <v>3190</v>
      </c>
      <c r="L40" s="85" t="b">
        <f>ONS2009Q2[[#This Row],[Full Time Equivalent Q1 2009]]='S.ONS 2009-Q2'!F40</f>
        <v>1</v>
      </c>
      <c r="M40" s="13">
        <v>30</v>
      </c>
      <c r="N40" s="13">
        <v>30</v>
      </c>
    </row>
    <row r="41" spans="2:14" x14ac:dyDescent="0.25">
      <c r="B41" s="110"/>
      <c r="C41" s="12"/>
      <c r="D41" s="144" t="s">
        <v>407</v>
      </c>
      <c r="E41" s="11"/>
      <c r="F41" s="85" t="b">
        <f>ONS2009Q2[[#This Row],[Headcount Q2 2009]]='S.ONS 2009-Q2'!C41</f>
        <v>1</v>
      </c>
      <c r="G41" s="11"/>
      <c r="H41" s="85" t="b">
        <f>ONS2009Q2[[#This Row],[Full Time Equivalent Q2 2009]]='S.ONS 2009-Q2'!D41</f>
        <v>1</v>
      </c>
      <c r="I41" s="11"/>
      <c r="J41" s="85" t="b">
        <f>ONS2009Q2[[#This Row],[Headcount Q1 2009]]='S.ONS 2009-Q2'!E41</f>
        <v>1</v>
      </c>
      <c r="K41" s="11"/>
      <c r="L41" s="85" t="b">
        <f>ONS2009Q2[[#This Row],[Full Time Equivalent Q1 2009]]='S.ONS 2009-Q2'!F41</f>
        <v>1</v>
      </c>
      <c r="M41" s="13"/>
      <c r="N41" s="13"/>
    </row>
    <row r="42" spans="2:14" x14ac:dyDescent="0.25">
      <c r="B42" s="10" t="s">
        <v>35</v>
      </c>
      <c r="C42" s="8"/>
      <c r="D42" s="143"/>
      <c r="E42" s="11"/>
      <c r="F42" s="85" t="b">
        <f>ONS2009Q2[[#This Row],[Headcount Q2 2009]]='S.ONS 2009-Q2'!C42</f>
        <v>1</v>
      </c>
      <c r="G42" s="11"/>
      <c r="H42" s="85" t="b">
        <f>ONS2009Q2[[#This Row],[Full Time Equivalent Q2 2009]]='S.ONS 2009-Q2'!D42</f>
        <v>1</v>
      </c>
      <c r="I42" s="11"/>
      <c r="J42" s="85" t="b">
        <f>ONS2009Q2[[#This Row],[Headcount Q1 2009]]='S.ONS 2009-Q2'!E42</f>
        <v>1</v>
      </c>
      <c r="K42" s="11"/>
      <c r="L42" s="85" t="b">
        <f>ONS2009Q2[[#This Row],[Full Time Equivalent Q1 2009]]='S.ONS 2009-Q2'!F42</f>
        <v>1</v>
      </c>
      <c r="M42" s="13"/>
      <c r="N42" s="13"/>
    </row>
    <row r="43" spans="2:14" x14ac:dyDescent="0.25">
      <c r="B43" s="110"/>
      <c r="C43" s="12" t="s">
        <v>127</v>
      </c>
      <c r="D43" s="144" t="s">
        <v>396</v>
      </c>
      <c r="E43" s="11">
        <v>2890</v>
      </c>
      <c r="F43" s="85" t="b">
        <f>ONS2009Q2[[#This Row],[Headcount Q2 2009]]='S.ONS 2009-Q2'!C43</f>
        <v>1</v>
      </c>
      <c r="G43" s="11">
        <v>2800</v>
      </c>
      <c r="H43" s="85" t="b">
        <f>ONS2009Q2[[#This Row],[Full Time Equivalent Q2 2009]]='S.ONS 2009-Q2'!D43</f>
        <v>1</v>
      </c>
      <c r="I43" s="11">
        <v>2900</v>
      </c>
      <c r="J43" s="85" t="b">
        <f>ONS2009Q2[[#This Row],[Headcount Q1 2009]]='S.ONS 2009-Q2'!E43</f>
        <v>1</v>
      </c>
      <c r="K43" s="11">
        <v>2810</v>
      </c>
      <c r="L43" s="85" t="b">
        <f>ONS2009Q2[[#This Row],[Full Time Equivalent Q1 2009]]='S.ONS 2009-Q2'!F43</f>
        <v>1</v>
      </c>
      <c r="M43" s="13">
        <v>-10</v>
      </c>
      <c r="N43" s="13">
        <v>-10</v>
      </c>
    </row>
    <row r="44" spans="2:14" x14ac:dyDescent="0.25">
      <c r="B44" s="110"/>
      <c r="C44" s="12" t="s">
        <v>36</v>
      </c>
      <c r="D44" s="144" t="s">
        <v>36</v>
      </c>
      <c r="E44" s="11">
        <v>240</v>
      </c>
      <c r="F44" s="85" t="b">
        <f>ONS2009Q2[[#This Row],[Headcount Q2 2009]]='S.ONS 2009-Q2'!C44</f>
        <v>1</v>
      </c>
      <c r="G44" s="11">
        <v>230</v>
      </c>
      <c r="H44" s="85" t="b">
        <f>ONS2009Q2[[#This Row],[Full Time Equivalent Q2 2009]]='S.ONS 2009-Q2'!D44</f>
        <v>1</v>
      </c>
      <c r="I44" s="11">
        <v>230</v>
      </c>
      <c r="J44" s="85" t="b">
        <f>ONS2009Q2[[#This Row],[Headcount Q1 2009]]='S.ONS 2009-Q2'!E44</f>
        <v>1</v>
      </c>
      <c r="K44" s="11">
        <v>220</v>
      </c>
      <c r="L44" s="85" t="b">
        <f>ONS2009Q2[[#This Row],[Full Time Equivalent Q1 2009]]='S.ONS 2009-Q2'!F44</f>
        <v>1</v>
      </c>
      <c r="M44" s="13">
        <v>10</v>
      </c>
      <c r="N44" s="13">
        <v>10</v>
      </c>
    </row>
    <row r="45" spans="2:14" x14ac:dyDescent="0.25">
      <c r="B45" s="110"/>
      <c r="C45" s="12" t="s">
        <v>37</v>
      </c>
      <c r="D45" s="144" t="s">
        <v>386</v>
      </c>
      <c r="E45" s="11">
        <v>1400</v>
      </c>
      <c r="F45" s="85" t="b">
        <f>ONS2009Q2[[#This Row],[Headcount Q2 2009]]='S.ONS 2009-Q2'!C45</f>
        <v>1</v>
      </c>
      <c r="G45" s="11">
        <v>1360</v>
      </c>
      <c r="H45" s="85" t="b">
        <f>ONS2009Q2[[#This Row],[Full Time Equivalent Q2 2009]]='S.ONS 2009-Q2'!D45</f>
        <v>1</v>
      </c>
      <c r="I45" s="11">
        <v>1420</v>
      </c>
      <c r="J45" s="85" t="b">
        <f>ONS2009Q2[[#This Row],[Headcount Q1 2009]]='S.ONS 2009-Q2'!E45</f>
        <v>1</v>
      </c>
      <c r="K45" s="11">
        <v>1380</v>
      </c>
      <c r="L45" s="85" t="b">
        <f>ONS2009Q2[[#This Row],[Full Time Equivalent Q1 2009]]='S.ONS 2009-Q2'!F45</f>
        <v>1</v>
      </c>
      <c r="M45" s="13">
        <v>-20</v>
      </c>
      <c r="N45" s="13">
        <v>-20</v>
      </c>
    </row>
    <row r="46" spans="2:14" x14ac:dyDescent="0.25">
      <c r="B46" s="110"/>
      <c r="C46" s="12" t="s">
        <v>38</v>
      </c>
      <c r="D46" s="144" t="s">
        <v>38</v>
      </c>
      <c r="E46" s="11">
        <v>850</v>
      </c>
      <c r="F46" s="85" t="b">
        <f>ONS2009Q2[[#This Row],[Headcount Q2 2009]]='S.ONS 2009-Q2'!C46</f>
        <v>1</v>
      </c>
      <c r="G46" s="11">
        <v>730</v>
      </c>
      <c r="H46" s="85" t="b">
        <f>ONS2009Q2[[#This Row],[Full Time Equivalent Q2 2009]]='S.ONS 2009-Q2'!D46</f>
        <v>1</v>
      </c>
      <c r="I46" s="11">
        <v>850</v>
      </c>
      <c r="J46" s="85" t="b">
        <f>ONS2009Q2[[#This Row],[Headcount Q1 2009]]='S.ONS 2009-Q2'!E46</f>
        <v>1</v>
      </c>
      <c r="K46" s="11">
        <v>740</v>
      </c>
      <c r="L46" s="85" t="b">
        <f>ONS2009Q2[[#This Row],[Full Time Equivalent Q1 2009]]='S.ONS 2009-Q2'!F46</f>
        <v>1</v>
      </c>
      <c r="M46" s="13" t="s">
        <v>8</v>
      </c>
      <c r="N46" s="13">
        <v>-10</v>
      </c>
    </row>
    <row r="47" spans="2:14" x14ac:dyDescent="0.25">
      <c r="B47" s="110"/>
      <c r="C47" s="12" t="s">
        <v>39</v>
      </c>
      <c r="D47" s="144" t="s">
        <v>39</v>
      </c>
      <c r="E47" s="11">
        <v>50</v>
      </c>
      <c r="F47" s="85" t="b">
        <f>ONS2009Q2[[#This Row],[Headcount Q2 2009]]='S.ONS 2009-Q2'!C47</f>
        <v>1</v>
      </c>
      <c r="G47" s="11">
        <v>50</v>
      </c>
      <c r="H47" s="85" t="b">
        <f>ONS2009Q2[[#This Row],[Full Time Equivalent Q2 2009]]='S.ONS 2009-Q2'!D47</f>
        <v>1</v>
      </c>
      <c r="I47" s="11">
        <v>50</v>
      </c>
      <c r="J47" s="85" t="b">
        <f>ONS2009Q2[[#This Row],[Headcount Q1 2009]]='S.ONS 2009-Q2'!E47</f>
        <v>1</v>
      </c>
      <c r="K47" s="11">
        <v>50</v>
      </c>
      <c r="L47" s="85" t="b">
        <f>ONS2009Q2[[#This Row],[Full Time Equivalent Q1 2009]]='S.ONS 2009-Q2'!F47</f>
        <v>1</v>
      </c>
      <c r="M47" s="13" t="s">
        <v>8</v>
      </c>
      <c r="N47" s="13" t="s">
        <v>8</v>
      </c>
    </row>
    <row r="48" spans="2:14" x14ac:dyDescent="0.25">
      <c r="B48" s="110"/>
      <c r="C48" s="12"/>
      <c r="D48" s="144" t="s">
        <v>407</v>
      </c>
      <c r="E48" s="11"/>
      <c r="F48" s="85" t="b">
        <f>ONS2009Q2[[#This Row],[Headcount Q2 2009]]='S.ONS 2009-Q2'!C48</f>
        <v>1</v>
      </c>
      <c r="G48" s="11"/>
      <c r="H48" s="85" t="b">
        <f>ONS2009Q2[[#This Row],[Full Time Equivalent Q2 2009]]='S.ONS 2009-Q2'!D48</f>
        <v>1</v>
      </c>
      <c r="I48" s="11"/>
      <c r="J48" s="85" t="b">
        <f>ONS2009Q2[[#This Row],[Headcount Q1 2009]]='S.ONS 2009-Q2'!E48</f>
        <v>1</v>
      </c>
      <c r="K48" s="11"/>
      <c r="L48" s="85" t="b">
        <f>ONS2009Q2[[#This Row],[Full Time Equivalent Q1 2009]]='S.ONS 2009-Q2'!F48</f>
        <v>1</v>
      </c>
      <c r="M48" s="13"/>
      <c r="N48" s="13"/>
    </row>
    <row r="49" spans="2:14" x14ac:dyDescent="0.25">
      <c r="B49" s="10" t="s">
        <v>40</v>
      </c>
      <c r="C49" s="8"/>
      <c r="D49" s="143"/>
      <c r="E49" s="11"/>
      <c r="F49" s="85" t="b">
        <f>ONS2009Q2[[#This Row],[Headcount Q2 2009]]='S.ONS 2009-Q2'!C49</f>
        <v>1</v>
      </c>
      <c r="G49" s="11"/>
      <c r="H49" s="85" t="b">
        <f>ONS2009Q2[[#This Row],[Full Time Equivalent Q2 2009]]='S.ONS 2009-Q2'!D49</f>
        <v>1</v>
      </c>
      <c r="I49" s="11"/>
      <c r="J49" s="85" t="b">
        <f>ONS2009Q2[[#This Row],[Headcount Q1 2009]]='S.ONS 2009-Q2'!E49</f>
        <v>1</v>
      </c>
      <c r="K49" s="11"/>
      <c r="L49" s="85" t="b">
        <f>ONS2009Q2[[#This Row],[Full Time Equivalent Q1 2009]]='S.ONS 2009-Q2'!F49</f>
        <v>1</v>
      </c>
      <c r="M49" s="13"/>
      <c r="N49" s="13"/>
    </row>
    <row r="50" spans="2:14" x14ac:dyDescent="0.25">
      <c r="B50" s="110"/>
      <c r="C50" s="12" t="s">
        <v>128</v>
      </c>
      <c r="D50" s="144" t="s">
        <v>397</v>
      </c>
      <c r="E50" s="11">
        <v>480</v>
      </c>
      <c r="F50" s="85" t="b">
        <f>ONS2009Q2[[#This Row],[Headcount Q2 2009]]='S.ONS 2009-Q2'!C50</f>
        <v>1</v>
      </c>
      <c r="G50" s="11">
        <v>460</v>
      </c>
      <c r="H50" s="85" t="b">
        <f>ONS2009Q2[[#This Row],[Full Time Equivalent Q2 2009]]='S.ONS 2009-Q2'!D50</f>
        <v>1</v>
      </c>
      <c r="I50" s="11">
        <v>470</v>
      </c>
      <c r="J50" s="85" t="b">
        <f>ONS2009Q2[[#This Row],[Headcount Q1 2009]]='S.ONS 2009-Q2'!E50</f>
        <v>1</v>
      </c>
      <c r="K50" s="11">
        <v>460</v>
      </c>
      <c r="L50" s="85" t="b">
        <f>ONS2009Q2[[#This Row],[Full Time Equivalent Q1 2009]]='S.ONS 2009-Q2'!F50</f>
        <v>1</v>
      </c>
      <c r="M50" s="13">
        <v>10</v>
      </c>
      <c r="N50" s="13" t="s">
        <v>8</v>
      </c>
    </row>
    <row r="51" spans="2:14" x14ac:dyDescent="0.25">
      <c r="B51" s="110"/>
      <c r="C51" s="12" t="s">
        <v>42</v>
      </c>
      <c r="D51" s="144" t="s">
        <v>42</v>
      </c>
      <c r="E51" s="11">
        <v>110</v>
      </c>
      <c r="F51" s="85" t="b">
        <f>ONS2009Q2[[#This Row],[Headcount Q2 2009]]='S.ONS 2009-Q2'!C51</f>
        <v>1</v>
      </c>
      <c r="G51" s="11">
        <v>110</v>
      </c>
      <c r="H51" s="85" t="b">
        <f>ONS2009Q2[[#This Row],[Full Time Equivalent Q2 2009]]='S.ONS 2009-Q2'!D51</f>
        <v>1</v>
      </c>
      <c r="I51" s="11">
        <v>110</v>
      </c>
      <c r="J51" s="85" t="b">
        <f>ONS2009Q2[[#This Row],[Headcount Q1 2009]]='S.ONS 2009-Q2'!E51</f>
        <v>1</v>
      </c>
      <c r="K51" s="11">
        <v>110</v>
      </c>
      <c r="L51" s="85" t="b">
        <f>ONS2009Q2[[#This Row],[Full Time Equivalent Q1 2009]]='S.ONS 2009-Q2'!F51</f>
        <v>1</v>
      </c>
      <c r="M51" s="13" t="s">
        <v>8</v>
      </c>
      <c r="N51" s="13" t="s">
        <v>8</v>
      </c>
    </row>
    <row r="52" spans="2:14" x14ac:dyDescent="0.25">
      <c r="B52" s="110"/>
      <c r="C52" s="12"/>
      <c r="D52" s="144" t="s">
        <v>407</v>
      </c>
      <c r="E52" s="11"/>
      <c r="F52" s="85" t="b">
        <f>ONS2009Q2[[#This Row],[Headcount Q2 2009]]='S.ONS 2009-Q2'!C52</f>
        <v>1</v>
      </c>
      <c r="G52" s="11"/>
      <c r="H52" s="85" t="b">
        <f>ONS2009Q2[[#This Row],[Full Time Equivalent Q2 2009]]='S.ONS 2009-Q2'!D52</f>
        <v>1</v>
      </c>
      <c r="I52" s="11"/>
      <c r="J52" s="85" t="b">
        <f>ONS2009Q2[[#This Row],[Headcount Q1 2009]]='S.ONS 2009-Q2'!E52</f>
        <v>1</v>
      </c>
      <c r="K52" s="11"/>
      <c r="L52" s="85" t="b">
        <f>ONS2009Q2[[#This Row],[Full Time Equivalent Q1 2009]]='S.ONS 2009-Q2'!F52</f>
        <v>1</v>
      </c>
      <c r="M52" s="13"/>
      <c r="N52" s="13"/>
    </row>
    <row r="53" spans="2:14" x14ac:dyDescent="0.25">
      <c r="B53" s="10" t="s">
        <v>43</v>
      </c>
      <c r="C53" s="8"/>
      <c r="D53" s="143"/>
      <c r="E53" s="11"/>
      <c r="F53" s="85" t="b">
        <f>ONS2009Q2[[#This Row],[Headcount Q2 2009]]='S.ONS 2009-Q2'!C53</f>
        <v>1</v>
      </c>
      <c r="G53" s="11"/>
      <c r="H53" s="85" t="b">
        <f>ONS2009Q2[[#This Row],[Full Time Equivalent Q2 2009]]='S.ONS 2009-Q2'!D53</f>
        <v>1</v>
      </c>
      <c r="I53" s="11"/>
      <c r="J53" s="85" t="b">
        <f>ONS2009Q2[[#This Row],[Headcount Q1 2009]]='S.ONS 2009-Q2'!E53</f>
        <v>1</v>
      </c>
      <c r="K53" s="11"/>
      <c r="L53" s="85" t="b">
        <f>ONS2009Q2[[#This Row],[Full Time Equivalent Q1 2009]]='S.ONS 2009-Q2'!F53</f>
        <v>1</v>
      </c>
      <c r="M53" s="13"/>
      <c r="N53" s="13"/>
    </row>
    <row r="54" spans="2:14" x14ac:dyDescent="0.25">
      <c r="B54" s="110"/>
      <c r="C54" s="12" t="s">
        <v>44</v>
      </c>
      <c r="D54" s="144" t="s">
        <v>387</v>
      </c>
      <c r="E54" s="11">
        <v>67800</v>
      </c>
      <c r="F54" s="85" t="b">
        <f>ONS2009Q2[[#This Row],[Headcount Q2 2009]]='S.ONS 2009-Q2'!C54</f>
        <v>1</v>
      </c>
      <c r="G54" s="11">
        <v>65790</v>
      </c>
      <c r="H54" s="85" t="b">
        <f>ONS2009Q2[[#This Row],[Full Time Equivalent Q2 2009]]='S.ONS 2009-Q2'!D54</f>
        <v>1</v>
      </c>
      <c r="I54" s="11">
        <v>67990</v>
      </c>
      <c r="J54" s="85" t="b">
        <f>ONS2009Q2[[#This Row],[Headcount Q1 2009]]='S.ONS 2009-Q2'!E54</f>
        <v>1</v>
      </c>
      <c r="K54" s="11">
        <v>66000</v>
      </c>
      <c r="L54" s="85" t="b">
        <f>ONS2009Q2[[#This Row],[Full Time Equivalent Q1 2009]]='S.ONS 2009-Q2'!F54</f>
        <v>1</v>
      </c>
      <c r="M54" s="13">
        <v>-190</v>
      </c>
      <c r="N54" s="13">
        <v>-210</v>
      </c>
    </row>
    <row r="55" spans="2:14" x14ac:dyDescent="0.25">
      <c r="B55" s="110"/>
      <c r="C55" s="12" t="s">
        <v>129</v>
      </c>
      <c r="D55" s="144" t="s">
        <v>129</v>
      </c>
      <c r="E55" s="11">
        <v>3380</v>
      </c>
      <c r="F55" s="85" t="b">
        <f>ONS2009Q2[[#This Row],[Headcount Q2 2009]]='S.ONS 2009-Q2'!C55</f>
        <v>1</v>
      </c>
      <c r="G55" s="11">
        <v>3340</v>
      </c>
      <c r="H55" s="85" t="b">
        <f>ONS2009Q2[[#This Row],[Full Time Equivalent Q2 2009]]='S.ONS 2009-Q2'!D55</f>
        <v>1</v>
      </c>
      <c r="I55" s="11">
        <v>3380</v>
      </c>
      <c r="J55" s="85" t="b">
        <f>ONS2009Q2[[#This Row],[Headcount Q1 2009]]='S.ONS 2009-Q2'!E55</f>
        <v>1</v>
      </c>
      <c r="K55" s="11">
        <v>3350</v>
      </c>
      <c r="L55" s="85" t="b">
        <f>ONS2009Q2[[#This Row],[Full Time Equivalent Q1 2009]]='S.ONS 2009-Q2'!F55</f>
        <v>1</v>
      </c>
      <c r="M55" s="13">
        <v>0</v>
      </c>
      <c r="N55" s="13">
        <v>-10</v>
      </c>
    </row>
    <row r="56" spans="2:14" x14ac:dyDescent="0.25">
      <c r="B56" s="110"/>
      <c r="C56" s="12" t="s">
        <v>45</v>
      </c>
      <c r="D56" s="144" t="s">
        <v>45</v>
      </c>
      <c r="E56" s="11">
        <v>3640</v>
      </c>
      <c r="F56" s="85" t="b">
        <f>ONS2009Q2[[#This Row],[Headcount Q2 2009]]='S.ONS 2009-Q2'!C56</f>
        <v>1</v>
      </c>
      <c r="G56" s="11">
        <v>3520</v>
      </c>
      <c r="H56" s="85" t="b">
        <f>ONS2009Q2[[#This Row],[Full Time Equivalent Q2 2009]]='S.ONS 2009-Q2'!D56</f>
        <v>1</v>
      </c>
      <c r="I56" s="11">
        <v>3580</v>
      </c>
      <c r="J56" s="85" t="b">
        <f>ONS2009Q2[[#This Row],[Headcount Q1 2009]]='S.ONS 2009-Q2'!E56</f>
        <v>1</v>
      </c>
      <c r="K56" s="11">
        <v>3470</v>
      </c>
      <c r="L56" s="85" t="b">
        <f>ONS2009Q2[[#This Row],[Full Time Equivalent Q1 2009]]='S.ONS 2009-Q2'!F56</f>
        <v>1</v>
      </c>
      <c r="M56" s="13">
        <v>60</v>
      </c>
      <c r="N56" s="13">
        <v>50</v>
      </c>
    </row>
    <row r="57" spans="2:14" x14ac:dyDescent="0.25">
      <c r="B57" s="110"/>
      <c r="C57" s="12" t="s">
        <v>130</v>
      </c>
      <c r="D57" s="144" t="s">
        <v>130</v>
      </c>
      <c r="E57" s="11">
        <v>1910</v>
      </c>
      <c r="F57" s="85" t="b">
        <f>ONS2009Q2[[#This Row],[Headcount Q2 2009]]='S.ONS 2009-Q2'!C57</f>
        <v>1</v>
      </c>
      <c r="G57" s="11">
        <v>1860</v>
      </c>
      <c r="H57" s="85" t="b">
        <f>ONS2009Q2[[#This Row],[Full Time Equivalent Q2 2009]]='S.ONS 2009-Q2'!D57</f>
        <v>1</v>
      </c>
      <c r="I57" s="11">
        <v>1900</v>
      </c>
      <c r="J57" s="85" t="b">
        <f>ONS2009Q2[[#This Row],[Headcount Q1 2009]]='S.ONS 2009-Q2'!E57</f>
        <v>1</v>
      </c>
      <c r="K57" s="11">
        <v>1850</v>
      </c>
      <c r="L57" s="85" t="b">
        <f>ONS2009Q2[[#This Row],[Full Time Equivalent Q1 2009]]='S.ONS 2009-Q2'!F57</f>
        <v>1</v>
      </c>
      <c r="M57" s="13">
        <v>10</v>
      </c>
      <c r="N57" s="13">
        <v>10</v>
      </c>
    </row>
    <row r="58" spans="2:14" x14ac:dyDescent="0.25">
      <c r="B58" s="110"/>
      <c r="C58" s="12" t="s">
        <v>46</v>
      </c>
      <c r="D58" s="144" t="s">
        <v>46</v>
      </c>
      <c r="E58" s="11">
        <v>1000</v>
      </c>
      <c r="F58" s="85" t="b">
        <f>ONS2009Q2[[#This Row],[Headcount Q2 2009]]='S.ONS 2009-Q2'!C58</f>
        <v>1</v>
      </c>
      <c r="G58" s="11">
        <v>960</v>
      </c>
      <c r="H58" s="85" t="b">
        <f>ONS2009Q2[[#This Row],[Full Time Equivalent Q2 2009]]='S.ONS 2009-Q2'!D58</f>
        <v>1</v>
      </c>
      <c r="I58" s="11">
        <v>990</v>
      </c>
      <c r="J58" s="85" t="b">
        <f>ONS2009Q2[[#This Row],[Headcount Q1 2009]]='S.ONS 2009-Q2'!E58</f>
        <v>1</v>
      </c>
      <c r="K58" s="11">
        <v>960</v>
      </c>
      <c r="L58" s="85" t="b">
        <f>ONS2009Q2[[#This Row],[Full Time Equivalent Q1 2009]]='S.ONS 2009-Q2'!F58</f>
        <v>1</v>
      </c>
      <c r="M58" s="13">
        <v>10</v>
      </c>
      <c r="N58" s="13">
        <v>0</v>
      </c>
    </row>
    <row r="59" spans="2:14" x14ac:dyDescent="0.25">
      <c r="B59" s="110"/>
      <c r="C59" s="12"/>
      <c r="D59" s="144" t="s">
        <v>407</v>
      </c>
      <c r="E59" s="11"/>
      <c r="F59" s="85" t="b">
        <f>ONS2009Q2[[#This Row],[Headcount Q2 2009]]='S.ONS 2009-Q2'!C59</f>
        <v>1</v>
      </c>
      <c r="G59" s="11"/>
      <c r="H59" s="85" t="b">
        <f>ONS2009Q2[[#This Row],[Full Time Equivalent Q2 2009]]='S.ONS 2009-Q2'!D59</f>
        <v>1</v>
      </c>
      <c r="I59" s="11"/>
      <c r="J59" s="85" t="b">
        <f>ONS2009Q2[[#This Row],[Headcount Q1 2009]]='S.ONS 2009-Q2'!E59</f>
        <v>1</v>
      </c>
      <c r="K59" s="11"/>
      <c r="L59" s="85" t="b">
        <f>ONS2009Q2[[#This Row],[Full Time Equivalent Q1 2009]]='S.ONS 2009-Q2'!F59</f>
        <v>1</v>
      </c>
      <c r="M59" s="13"/>
      <c r="N59" s="13"/>
    </row>
    <row r="60" spans="2:14" x14ac:dyDescent="0.25">
      <c r="B60" s="10" t="s">
        <v>49</v>
      </c>
      <c r="C60" s="8"/>
      <c r="D60" s="143"/>
      <c r="E60" s="11"/>
      <c r="F60" s="85" t="b">
        <f>ONS2009Q2[[#This Row],[Headcount Q2 2009]]='S.ONS 2009-Q2'!C60</f>
        <v>1</v>
      </c>
      <c r="G60" s="11"/>
      <c r="H60" s="85" t="b">
        <f>ONS2009Q2[[#This Row],[Full Time Equivalent Q2 2009]]='S.ONS 2009-Q2'!D60</f>
        <v>1</v>
      </c>
      <c r="I60" s="11"/>
      <c r="J60" s="85" t="b">
        <f>ONS2009Q2[[#This Row],[Headcount Q1 2009]]='S.ONS 2009-Q2'!E60</f>
        <v>1</v>
      </c>
      <c r="K60" s="11"/>
      <c r="L60" s="85" t="b">
        <f>ONS2009Q2[[#This Row],[Full Time Equivalent Q1 2009]]='S.ONS 2009-Q2'!F60</f>
        <v>1</v>
      </c>
      <c r="M60" s="13"/>
      <c r="N60" s="13"/>
    </row>
    <row r="61" spans="2:14" x14ac:dyDescent="0.25">
      <c r="B61" s="110"/>
      <c r="C61" s="12" t="s">
        <v>131</v>
      </c>
      <c r="D61" s="144" t="s">
        <v>398</v>
      </c>
      <c r="E61" s="11">
        <v>2950</v>
      </c>
      <c r="F61" s="85" t="b">
        <f>ONS2009Q2[[#This Row],[Headcount Q2 2009]]='S.ONS 2009-Q2'!C61</f>
        <v>1</v>
      </c>
      <c r="G61" s="11">
        <v>2860</v>
      </c>
      <c r="H61" s="85" t="b">
        <f>ONS2009Q2[[#This Row],[Full Time Equivalent Q2 2009]]='S.ONS 2009-Q2'!D61</f>
        <v>1</v>
      </c>
      <c r="I61" s="11">
        <v>3100</v>
      </c>
      <c r="J61" s="85" t="b">
        <f>ONS2009Q2[[#This Row],[Headcount Q1 2009]]='S.ONS 2009-Q2'!E61</f>
        <v>1</v>
      </c>
      <c r="K61" s="11">
        <v>3000</v>
      </c>
      <c r="L61" s="85" t="b">
        <f>ONS2009Q2[[#This Row],[Full Time Equivalent Q1 2009]]='S.ONS 2009-Q2'!F61</f>
        <v>1</v>
      </c>
      <c r="M61" s="13">
        <v>-150</v>
      </c>
      <c r="N61" s="13">
        <v>-140</v>
      </c>
    </row>
    <row r="62" spans="2:14" x14ac:dyDescent="0.25">
      <c r="B62" s="110"/>
      <c r="C62" s="12" t="s">
        <v>50</v>
      </c>
      <c r="D62" s="144" t="s">
        <v>50</v>
      </c>
      <c r="E62" s="11">
        <v>550</v>
      </c>
      <c r="F62" s="85" t="b">
        <f>ONS2009Q2[[#This Row],[Headcount Q2 2009]]='S.ONS 2009-Q2'!C62</f>
        <v>1</v>
      </c>
      <c r="G62" s="11">
        <v>520</v>
      </c>
      <c r="H62" s="85" t="b">
        <f>ONS2009Q2[[#This Row],[Full Time Equivalent Q2 2009]]='S.ONS 2009-Q2'!D62</f>
        <v>1</v>
      </c>
      <c r="I62" s="11">
        <v>550</v>
      </c>
      <c r="J62" s="85" t="b">
        <f>ONS2009Q2[[#This Row],[Headcount Q1 2009]]='S.ONS 2009-Q2'!E62</f>
        <v>1</v>
      </c>
      <c r="K62" s="11">
        <v>520</v>
      </c>
      <c r="L62" s="85" t="b">
        <f>ONS2009Q2[[#This Row],[Full Time Equivalent Q1 2009]]='S.ONS 2009-Q2'!F62</f>
        <v>1</v>
      </c>
      <c r="M62" s="13" t="s">
        <v>8</v>
      </c>
      <c r="N62" s="13" t="s">
        <v>8</v>
      </c>
    </row>
    <row r="63" spans="2:14" x14ac:dyDescent="0.25">
      <c r="B63" s="110"/>
      <c r="C63" s="12" t="s">
        <v>132</v>
      </c>
      <c r="D63" s="144" t="s">
        <v>51</v>
      </c>
      <c r="E63" s="11">
        <v>920</v>
      </c>
      <c r="F63" s="85" t="b">
        <f>ONS2009Q2[[#This Row],[Headcount Q2 2009]]='S.ONS 2009-Q2'!C63</f>
        <v>1</v>
      </c>
      <c r="G63" s="11">
        <v>850</v>
      </c>
      <c r="H63" s="85" t="b">
        <f>ONS2009Q2[[#This Row],[Full Time Equivalent Q2 2009]]='S.ONS 2009-Q2'!D63</f>
        <v>1</v>
      </c>
      <c r="I63" s="11">
        <v>700</v>
      </c>
      <c r="J63" s="85" t="b">
        <f>ONS2009Q2[[#This Row],[Headcount Q1 2009]]='S.ONS 2009-Q2'!E63</f>
        <v>1</v>
      </c>
      <c r="K63" s="11">
        <v>650</v>
      </c>
      <c r="L63" s="85" t="b">
        <f>ONS2009Q2[[#This Row],[Full Time Equivalent Q1 2009]]='S.ONS 2009-Q2'!F63</f>
        <v>1</v>
      </c>
      <c r="M63" s="13">
        <v>230</v>
      </c>
      <c r="N63" s="13">
        <v>190</v>
      </c>
    </row>
    <row r="64" spans="2:14" x14ac:dyDescent="0.25">
      <c r="B64" s="110"/>
      <c r="C64" s="12" t="s">
        <v>133</v>
      </c>
      <c r="D64" s="144" t="s">
        <v>133</v>
      </c>
      <c r="E64" s="11">
        <v>0</v>
      </c>
      <c r="F64" s="85" t="b">
        <f>ONS2009Q2[[#This Row],[Headcount Q2 2009]]='S.ONS 2009-Q2'!C64</f>
        <v>1</v>
      </c>
      <c r="G64" s="11">
        <v>0</v>
      </c>
      <c r="H64" s="85" t="b">
        <f>ONS2009Q2[[#This Row],[Full Time Equivalent Q2 2009]]='S.ONS 2009-Q2'!D64</f>
        <v>1</v>
      </c>
      <c r="I64" s="11">
        <v>30</v>
      </c>
      <c r="J64" s="85" t="b">
        <f>ONS2009Q2[[#This Row],[Headcount Q1 2009]]='S.ONS 2009-Q2'!E64</f>
        <v>1</v>
      </c>
      <c r="K64" s="11">
        <v>30</v>
      </c>
      <c r="L64" s="85" t="b">
        <f>ONS2009Q2[[#This Row],[Full Time Equivalent Q1 2009]]='S.ONS 2009-Q2'!F64</f>
        <v>1</v>
      </c>
      <c r="M64" s="13">
        <v>-30</v>
      </c>
      <c r="N64" s="13">
        <v>-30</v>
      </c>
    </row>
    <row r="65" spans="2:14" x14ac:dyDescent="0.25">
      <c r="B65" s="110"/>
      <c r="C65" s="12" t="s">
        <v>134</v>
      </c>
      <c r="D65" s="144" t="s">
        <v>134</v>
      </c>
      <c r="E65" s="11">
        <v>200</v>
      </c>
      <c r="F65" s="85" t="b">
        <f>ONS2009Q2[[#This Row],[Headcount Q2 2009]]='S.ONS 2009-Q2'!C65</f>
        <v>1</v>
      </c>
      <c r="G65" s="11">
        <v>200</v>
      </c>
      <c r="H65" s="85" t="b">
        <f>ONS2009Q2[[#This Row],[Full Time Equivalent Q2 2009]]='S.ONS 2009-Q2'!D65</f>
        <v>1</v>
      </c>
      <c r="I65" s="11">
        <v>200</v>
      </c>
      <c r="J65" s="85" t="b">
        <f>ONS2009Q2[[#This Row],[Headcount Q1 2009]]='S.ONS 2009-Q2'!E65</f>
        <v>1</v>
      </c>
      <c r="K65" s="11">
        <v>190</v>
      </c>
      <c r="L65" s="85" t="b">
        <f>ONS2009Q2[[#This Row],[Full Time Equivalent Q1 2009]]='S.ONS 2009-Q2'!F65</f>
        <v>1</v>
      </c>
      <c r="M65" s="13" t="s">
        <v>8</v>
      </c>
      <c r="N65" s="13" t="s">
        <v>8</v>
      </c>
    </row>
    <row r="66" spans="2:14" x14ac:dyDescent="0.25">
      <c r="B66" s="110"/>
      <c r="C66" s="12" t="s">
        <v>135</v>
      </c>
      <c r="D66" s="144" t="s">
        <v>135</v>
      </c>
      <c r="E66" s="11">
        <v>230</v>
      </c>
      <c r="F66" s="85" t="b">
        <f>ONS2009Q2[[#This Row],[Headcount Q2 2009]]='S.ONS 2009-Q2'!C66</f>
        <v>1</v>
      </c>
      <c r="G66" s="11">
        <v>220</v>
      </c>
      <c r="H66" s="85" t="b">
        <f>ONS2009Q2[[#This Row],[Full Time Equivalent Q2 2009]]='S.ONS 2009-Q2'!D66</f>
        <v>1</v>
      </c>
      <c r="I66" s="11">
        <v>230</v>
      </c>
      <c r="J66" s="85" t="b">
        <f>ONS2009Q2[[#This Row],[Headcount Q1 2009]]='S.ONS 2009-Q2'!E66</f>
        <v>1</v>
      </c>
      <c r="K66" s="11">
        <v>210</v>
      </c>
      <c r="L66" s="85" t="b">
        <f>ONS2009Q2[[#This Row],[Full Time Equivalent Q1 2009]]='S.ONS 2009-Q2'!F66</f>
        <v>1</v>
      </c>
      <c r="M66" s="13">
        <v>10</v>
      </c>
      <c r="N66" s="13">
        <v>10</v>
      </c>
    </row>
    <row r="67" spans="2:14" x14ac:dyDescent="0.25">
      <c r="B67" s="110"/>
      <c r="C67" s="12" t="s">
        <v>52</v>
      </c>
      <c r="D67" s="144" t="s">
        <v>52</v>
      </c>
      <c r="E67" s="11">
        <v>3350</v>
      </c>
      <c r="F67" s="85" t="b">
        <f>ONS2009Q2[[#This Row],[Headcount Q2 2009]]='S.ONS 2009-Q2'!C67</f>
        <v>1</v>
      </c>
      <c r="G67" s="11">
        <v>3170</v>
      </c>
      <c r="H67" s="85" t="b">
        <f>ONS2009Q2[[#This Row],[Full Time Equivalent Q2 2009]]='S.ONS 2009-Q2'!D67</f>
        <v>1</v>
      </c>
      <c r="I67" s="11">
        <v>3450</v>
      </c>
      <c r="J67" s="85" t="b">
        <f>ONS2009Q2[[#This Row],[Headcount Q1 2009]]='S.ONS 2009-Q2'!E67</f>
        <v>1</v>
      </c>
      <c r="K67" s="11">
        <v>3270</v>
      </c>
      <c r="L67" s="85" t="b">
        <f>ONS2009Q2[[#This Row],[Full Time Equivalent Q1 2009]]='S.ONS 2009-Q2'!F67</f>
        <v>1</v>
      </c>
      <c r="M67" s="13">
        <v>-100</v>
      </c>
      <c r="N67" s="13">
        <v>-100</v>
      </c>
    </row>
    <row r="68" spans="2:14" x14ac:dyDescent="0.25">
      <c r="B68" s="110"/>
      <c r="C68" s="12" t="s">
        <v>53</v>
      </c>
      <c r="D68" s="144" t="s">
        <v>53</v>
      </c>
      <c r="E68" s="11">
        <v>1690</v>
      </c>
      <c r="F68" s="85" t="b">
        <f>ONS2009Q2[[#This Row],[Headcount Q2 2009]]='S.ONS 2009-Q2'!C68</f>
        <v>1</v>
      </c>
      <c r="G68" s="11">
        <v>1590</v>
      </c>
      <c r="H68" s="85" t="b">
        <f>ONS2009Q2[[#This Row],[Full Time Equivalent Q2 2009]]='S.ONS 2009-Q2'!D68</f>
        <v>1</v>
      </c>
      <c r="I68" s="11">
        <v>1700</v>
      </c>
      <c r="J68" s="85" t="b">
        <f>ONS2009Q2[[#This Row],[Headcount Q1 2009]]='S.ONS 2009-Q2'!E68</f>
        <v>1</v>
      </c>
      <c r="K68" s="11">
        <v>1600</v>
      </c>
      <c r="L68" s="85" t="b">
        <f>ONS2009Q2[[#This Row],[Full Time Equivalent Q1 2009]]='S.ONS 2009-Q2'!F68</f>
        <v>1</v>
      </c>
      <c r="M68" s="13">
        <v>-10</v>
      </c>
      <c r="N68" s="13">
        <v>-10</v>
      </c>
    </row>
    <row r="69" spans="2:14" x14ac:dyDescent="0.25">
      <c r="B69" s="110"/>
      <c r="C69" s="12" t="s">
        <v>54</v>
      </c>
      <c r="D69" s="144" t="s">
        <v>54</v>
      </c>
      <c r="E69" s="11">
        <v>1300</v>
      </c>
      <c r="F69" s="85" t="b">
        <f>ONS2009Q2[[#This Row],[Headcount Q2 2009]]='S.ONS 2009-Q2'!C69</f>
        <v>1</v>
      </c>
      <c r="G69" s="11">
        <v>1210</v>
      </c>
      <c r="H69" s="85" t="b">
        <f>ONS2009Q2[[#This Row],[Full Time Equivalent Q2 2009]]='S.ONS 2009-Q2'!D69</f>
        <v>1</v>
      </c>
      <c r="I69" s="11">
        <v>1290</v>
      </c>
      <c r="J69" s="85" t="b">
        <f>ONS2009Q2[[#This Row],[Headcount Q1 2009]]='S.ONS 2009-Q2'!E69</f>
        <v>1</v>
      </c>
      <c r="K69" s="11">
        <v>1210</v>
      </c>
      <c r="L69" s="85" t="b">
        <f>ONS2009Q2[[#This Row],[Full Time Equivalent Q1 2009]]='S.ONS 2009-Q2'!F69</f>
        <v>1</v>
      </c>
      <c r="M69" s="13" t="s">
        <v>8</v>
      </c>
      <c r="N69" s="13" t="s">
        <v>8</v>
      </c>
    </row>
    <row r="70" spans="2:14" x14ac:dyDescent="0.25">
      <c r="B70" s="110"/>
      <c r="C70" s="12" t="s">
        <v>55</v>
      </c>
      <c r="D70" s="144" t="s">
        <v>388</v>
      </c>
      <c r="E70" s="11">
        <v>150</v>
      </c>
      <c r="F70" s="85" t="b">
        <f>ONS2009Q2[[#This Row],[Headcount Q2 2009]]='S.ONS 2009-Q2'!C70</f>
        <v>1</v>
      </c>
      <c r="G70" s="11">
        <v>150</v>
      </c>
      <c r="H70" s="85" t="b">
        <f>ONS2009Q2[[#This Row],[Full Time Equivalent Q2 2009]]='S.ONS 2009-Q2'!D70</f>
        <v>1</v>
      </c>
      <c r="I70" s="11">
        <v>150</v>
      </c>
      <c r="J70" s="85" t="b">
        <f>ONS2009Q2[[#This Row],[Headcount Q1 2009]]='S.ONS 2009-Q2'!E70</f>
        <v>1</v>
      </c>
      <c r="K70" s="11">
        <v>140</v>
      </c>
      <c r="L70" s="85" t="b">
        <f>ONS2009Q2[[#This Row],[Full Time Equivalent Q1 2009]]='S.ONS 2009-Q2'!F70</f>
        <v>1</v>
      </c>
      <c r="M70" s="13">
        <v>10</v>
      </c>
      <c r="N70" s="13" t="s">
        <v>8</v>
      </c>
    </row>
    <row r="71" spans="2:14" x14ac:dyDescent="0.25">
      <c r="B71" s="110"/>
      <c r="C71" s="12"/>
      <c r="D71" s="144" t="s">
        <v>407</v>
      </c>
      <c r="E71" s="11"/>
      <c r="F71" s="85" t="b">
        <f>ONS2009Q2[[#This Row],[Headcount Q2 2009]]='S.ONS 2009-Q2'!C71</f>
        <v>1</v>
      </c>
      <c r="G71" s="11"/>
      <c r="H71" s="85" t="b">
        <f>ONS2009Q2[[#This Row],[Full Time Equivalent Q2 2009]]='S.ONS 2009-Q2'!D71</f>
        <v>1</v>
      </c>
      <c r="I71" s="11"/>
      <c r="J71" s="85" t="b">
        <f>ONS2009Q2[[#This Row],[Headcount Q1 2009]]='S.ONS 2009-Q2'!E71</f>
        <v>1</v>
      </c>
      <c r="K71" s="11"/>
      <c r="L71" s="85" t="b">
        <f>ONS2009Q2[[#This Row],[Full Time Equivalent Q1 2009]]='S.ONS 2009-Q2'!F71</f>
        <v>1</v>
      </c>
      <c r="M71" s="13"/>
      <c r="N71" s="13"/>
    </row>
    <row r="72" spans="2:14" x14ac:dyDescent="0.25">
      <c r="B72" s="10" t="s">
        <v>56</v>
      </c>
      <c r="C72" s="8"/>
      <c r="D72" s="143"/>
      <c r="E72" s="11"/>
      <c r="F72" s="85" t="b">
        <f>ONS2009Q2[[#This Row],[Headcount Q2 2009]]='S.ONS 2009-Q2'!C72</f>
        <v>1</v>
      </c>
      <c r="G72" s="11"/>
      <c r="H72" s="85" t="b">
        <f>ONS2009Q2[[#This Row],[Full Time Equivalent Q2 2009]]='S.ONS 2009-Q2'!D72</f>
        <v>1</v>
      </c>
      <c r="I72" s="11"/>
      <c r="J72" s="85" t="b">
        <f>ONS2009Q2[[#This Row],[Headcount Q1 2009]]='S.ONS 2009-Q2'!E72</f>
        <v>1</v>
      </c>
      <c r="K72" s="11"/>
      <c r="L72" s="85" t="b">
        <f>ONS2009Q2[[#This Row],[Full Time Equivalent Q1 2009]]='S.ONS 2009-Q2'!F72</f>
        <v>1</v>
      </c>
      <c r="M72" s="13"/>
      <c r="N72" s="13"/>
    </row>
    <row r="73" spans="2:14" x14ac:dyDescent="0.25">
      <c r="B73" s="110"/>
      <c r="C73" s="12" t="s">
        <v>57</v>
      </c>
      <c r="D73" s="144" t="s">
        <v>57</v>
      </c>
      <c r="E73" s="11">
        <v>210</v>
      </c>
      <c r="F73" s="85" t="b">
        <f>ONS2009Q2[[#This Row],[Headcount Q2 2009]]='S.ONS 2009-Q2'!C73</f>
        <v>1</v>
      </c>
      <c r="G73" s="11">
        <v>210</v>
      </c>
      <c r="H73" s="85" t="b">
        <f>ONS2009Q2[[#This Row],[Full Time Equivalent Q2 2009]]='S.ONS 2009-Q2'!D73</f>
        <v>1</v>
      </c>
      <c r="I73" s="11">
        <v>210</v>
      </c>
      <c r="J73" s="85" t="b">
        <f>ONS2009Q2[[#This Row],[Headcount Q1 2009]]='S.ONS 2009-Q2'!E73</f>
        <v>1</v>
      </c>
      <c r="K73" s="11">
        <v>210</v>
      </c>
      <c r="L73" s="85" t="b">
        <f>ONS2009Q2[[#This Row],[Full Time Equivalent Q1 2009]]='S.ONS 2009-Q2'!F73</f>
        <v>1</v>
      </c>
      <c r="M73" s="13">
        <v>-10</v>
      </c>
      <c r="N73" s="13">
        <v>-10</v>
      </c>
    </row>
    <row r="74" spans="2:14" x14ac:dyDescent="0.25">
      <c r="B74" s="110"/>
      <c r="C74" s="12"/>
      <c r="D74" s="144" t="s">
        <v>407</v>
      </c>
      <c r="E74" s="11"/>
      <c r="F74" s="85" t="b">
        <f>ONS2009Q2[[#This Row],[Headcount Q2 2009]]='S.ONS 2009-Q2'!C74</f>
        <v>1</v>
      </c>
      <c r="G74" s="11"/>
      <c r="H74" s="85" t="b">
        <f>ONS2009Q2[[#This Row],[Full Time Equivalent Q2 2009]]='S.ONS 2009-Q2'!D74</f>
        <v>1</v>
      </c>
      <c r="I74" s="11"/>
      <c r="J74" s="85" t="b">
        <f>ONS2009Q2[[#This Row],[Headcount Q1 2009]]='S.ONS 2009-Q2'!E74</f>
        <v>1</v>
      </c>
      <c r="K74" s="11"/>
      <c r="L74" s="85" t="b">
        <f>ONS2009Q2[[#This Row],[Full Time Equivalent Q1 2009]]='S.ONS 2009-Q2'!F74</f>
        <v>1</v>
      </c>
      <c r="M74" s="13"/>
      <c r="N74" s="13"/>
    </row>
    <row r="75" spans="2:14" x14ac:dyDescent="0.25">
      <c r="B75" s="10" t="s">
        <v>58</v>
      </c>
      <c r="C75" s="8"/>
      <c r="D75" s="143"/>
      <c r="E75" s="11"/>
      <c r="F75" s="85" t="b">
        <f>ONS2009Q2[[#This Row],[Headcount Q2 2009]]='S.ONS 2009-Q2'!C75</f>
        <v>1</v>
      </c>
      <c r="G75" s="11"/>
      <c r="H75" s="85" t="b">
        <f>ONS2009Q2[[#This Row],[Full Time Equivalent Q2 2009]]='S.ONS 2009-Q2'!D75</f>
        <v>1</v>
      </c>
      <c r="I75" s="11"/>
      <c r="J75" s="85" t="b">
        <f>ONS2009Q2[[#This Row],[Headcount Q1 2009]]='S.ONS 2009-Q2'!E75</f>
        <v>1</v>
      </c>
      <c r="K75" s="11"/>
      <c r="L75" s="85" t="b">
        <f>ONS2009Q2[[#This Row],[Full Time Equivalent Q1 2009]]='S.ONS 2009-Q2'!F75</f>
        <v>1</v>
      </c>
      <c r="M75" s="13"/>
      <c r="N75" s="13"/>
    </row>
    <row r="76" spans="2:14" x14ac:dyDescent="0.25">
      <c r="B76" s="110"/>
      <c r="C76" s="12" t="s">
        <v>59</v>
      </c>
      <c r="D76" s="144" t="s">
        <v>59</v>
      </c>
      <c r="E76" s="11">
        <v>6030</v>
      </c>
      <c r="F76" s="85" t="b">
        <f>ONS2009Q2[[#This Row],[Headcount Q2 2009]]='S.ONS 2009-Q2'!C76</f>
        <v>1</v>
      </c>
      <c r="G76" s="11">
        <v>5960</v>
      </c>
      <c r="H76" s="85" t="b">
        <f>ONS2009Q2[[#This Row],[Full Time Equivalent Q2 2009]]='S.ONS 2009-Q2'!D76</f>
        <v>1</v>
      </c>
      <c r="I76" s="11">
        <v>5980</v>
      </c>
      <c r="J76" s="85" t="b">
        <f>ONS2009Q2[[#This Row],[Headcount Q1 2009]]='S.ONS 2009-Q2'!E76</f>
        <v>1</v>
      </c>
      <c r="K76" s="11">
        <v>5920</v>
      </c>
      <c r="L76" s="85" t="b">
        <f>ONS2009Q2[[#This Row],[Full Time Equivalent Q1 2009]]='S.ONS 2009-Q2'!F76</f>
        <v>1</v>
      </c>
      <c r="M76" s="13">
        <v>50</v>
      </c>
      <c r="N76" s="13">
        <v>50</v>
      </c>
    </row>
    <row r="77" spans="2:14" x14ac:dyDescent="0.25">
      <c r="B77" s="110"/>
      <c r="C77" s="12" t="s">
        <v>60</v>
      </c>
      <c r="D77" s="144" t="s">
        <v>60</v>
      </c>
      <c r="E77" s="11">
        <v>80</v>
      </c>
      <c r="F77" s="85" t="b">
        <f>ONS2009Q2[[#This Row],[Headcount Q2 2009]]='S.ONS 2009-Q2'!C77</f>
        <v>1</v>
      </c>
      <c r="G77" s="11">
        <v>70</v>
      </c>
      <c r="H77" s="85" t="b">
        <f>ONS2009Q2[[#This Row],[Full Time Equivalent Q2 2009]]='S.ONS 2009-Q2'!D77</f>
        <v>1</v>
      </c>
      <c r="I77" s="11">
        <v>80</v>
      </c>
      <c r="J77" s="85" t="b">
        <f>ONS2009Q2[[#This Row],[Headcount Q1 2009]]='S.ONS 2009-Q2'!E77</f>
        <v>1</v>
      </c>
      <c r="K77" s="11">
        <v>70</v>
      </c>
      <c r="L77" s="85" t="b">
        <f>ONS2009Q2[[#This Row],[Full Time Equivalent Q1 2009]]='S.ONS 2009-Q2'!F77</f>
        <v>1</v>
      </c>
      <c r="M77" s="13">
        <v>0</v>
      </c>
      <c r="N77" s="13">
        <v>0</v>
      </c>
    </row>
    <row r="78" spans="2:14" x14ac:dyDescent="0.25">
      <c r="B78" s="110"/>
      <c r="C78" s="12"/>
      <c r="D78" s="144" t="s">
        <v>407</v>
      </c>
      <c r="E78" s="11"/>
      <c r="F78" s="85" t="b">
        <f>ONS2009Q2[[#This Row],[Headcount Q2 2009]]='S.ONS 2009-Q2'!C78</f>
        <v>1</v>
      </c>
      <c r="G78" s="11"/>
      <c r="H78" s="85" t="b">
        <f>ONS2009Q2[[#This Row],[Full Time Equivalent Q2 2009]]='S.ONS 2009-Q2'!D78</f>
        <v>1</v>
      </c>
      <c r="I78" s="11"/>
      <c r="J78" s="85" t="b">
        <f>ONS2009Q2[[#This Row],[Headcount Q1 2009]]='S.ONS 2009-Q2'!E78</f>
        <v>1</v>
      </c>
      <c r="K78" s="11"/>
      <c r="L78" s="85" t="b">
        <f>ONS2009Q2[[#This Row],[Full Time Equivalent Q1 2009]]='S.ONS 2009-Q2'!F78</f>
        <v>1</v>
      </c>
      <c r="M78" s="13"/>
      <c r="N78" s="13"/>
    </row>
    <row r="79" spans="2:14" x14ac:dyDescent="0.25">
      <c r="B79" s="17" t="s">
        <v>34</v>
      </c>
      <c r="C79" s="8"/>
      <c r="D79" s="147"/>
      <c r="E79" s="11"/>
      <c r="F79" s="85" t="b">
        <f>ONS2009Q2[[#This Row],[Headcount Q2 2009]]='S.ONS 2009-Q2'!C79</f>
        <v>1</v>
      </c>
      <c r="G79" s="11"/>
      <c r="H79" s="85" t="b">
        <f>ONS2009Q2[[#This Row],[Full Time Equivalent Q2 2009]]='S.ONS 2009-Q2'!D79</f>
        <v>1</v>
      </c>
      <c r="I79" s="11"/>
      <c r="J79" s="85" t="b">
        <f>ONS2009Q2[[#This Row],[Headcount Q1 2009]]='S.ONS 2009-Q2'!E79</f>
        <v>1</v>
      </c>
      <c r="K79" s="11"/>
      <c r="L79" s="85" t="b">
        <f>ONS2009Q2[[#This Row],[Full Time Equivalent Q1 2009]]='S.ONS 2009-Q2'!F79</f>
        <v>1</v>
      </c>
      <c r="M79" s="13"/>
      <c r="N79" s="13"/>
    </row>
    <row r="80" spans="2:14" x14ac:dyDescent="0.25">
      <c r="B80" s="110"/>
      <c r="C80" s="12" t="s">
        <v>34</v>
      </c>
      <c r="D80" s="144" t="s">
        <v>34</v>
      </c>
      <c r="E80" s="11">
        <v>110</v>
      </c>
      <c r="F80" s="85" t="b">
        <f>ONS2009Q2[[#This Row],[Headcount Q2 2009]]='S.ONS 2009-Q2'!C80</f>
        <v>1</v>
      </c>
      <c r="G80" s="11">
        <v>100</v>
      </c>
      <c r="H80" s="85" t="b">
        <f>ONS2009Q2[[#This Row],[Full Time Equivalent Q2 2009]]='S.ONS 2009-Q2'!D80</f>
        <v>1</v>
      </c>
      <c r="I80" s="11">
        <v>110</v>
      </c>
      <c r="J80" s="85" t="b">
        <f>ONS2009Q2[[#This Row],[Headcount Q1 2009]]='S.ONS 2009-Q2'!E80</f>
        <v>1</v>
      </c>
      <c r="K80" s="11">
        <v>100</v>
      </c>
      <c r="L80" s="85" t="b">
        <f>ONS2009Q2[[#This Row],[Full Time Equivalent Q1 2009]]='S.ONS 2009-Q2'!F80</f>
        <v>1</v>
      </c>
      <c r="M80" s="13" t="s">
        <v>8</v>
      </c>
      <c r="N80" s="13">
        <v>0</v>
      </c>
    </row>
    <row r="81" spans="2:14" x14ac:dyDescent="0.25">
      <c r="B81" s="110"/>
      <c r="C81" s="12"/>
      <c r="D81" s="144" t="s">
        <v>407</v>
      </c>
      <c r="E81" s="11"/>
      <c r="F81" s="85" t="b">
        <f>ONS2009Q2[[#This Row],[Headcount Q2 2009]]='S.ONS 2009-Q2'!C81</f>
        <v>1</v>
      </c>
      <c r="G81" s="11"/>
      <c r="H81" s="85" t="b">
        <f>ONS2009Q2[[#This Row],[Full Time Equivalent Q2 2009]]='S.ONS 2009-Q2'!D81</f>
        <v>1</v>
      </c>
      <c r="I81" s="11"/>
      <c r="J81" s="85" t="b">
        <f>ONS2009Q2[[#This Row],[Headcount Q1 2009]]='S.ONS 2009-Q2'!E81</f>
        <v>1</v>
      </c>
      <c r="K81" s="11"/>
      <c r="L81" s="85" t="b">
        <f>ONS2009Q2[[#This Row],[Full Time Equivalent Q1 2009]]='S.ONS 2009-Q2'!F81</f>
        <v>1</v>
      </c>
      <c r="M81" s="13"/>
      <c r="N81" s="13"/>
    </row>
    <row r="82" spans="2:14" x14ac:dyDescent="0.25">
      <c r="B82" s="10" t="s">
        <v>61</v>
      </c>
      <c r="C82" s="8"/>
      <c r="D82" s="143"/>
      <c r="E82" s="11"/>
      <c r="F82" s="85" t="b">
        <f>ONS2009Q2[[#This Row],[Headcount Q2 2009]]='S.ONS 2009-Q2'!C82</f>
        <v>1</v>
      </c>
      <c r="G82" s="11"/>
      <c r="H82" s="85" t="b">
        <f>ONS2009Q2[[#This Row],[Full Time Equivalent Q2 2009]]='S.ONS 2009-Q2'!D82</f>
        <v>1</v>
      </c>
      <c r="I82" s="11"/>
      <c r="J82" s="85" t="b">
        <f>ONS2009Q2[[#This Row],[Headcount Q1 2009]]='S.ONS 2009-Q2'!E82</f>
        <v>1</v>
      </c>
      <c r="K82" s="11"/>
      <c r="L82" s="85" t="b">
        <f>ONS2009Q2[[#This Row],[Full Time Equivalent Q1 2009]]='S.ONS 2009-Q2'!F82</f>
        <v>1</v>
      </c>
      <c r="M82" s="13"/>
      <c r="N82" s="13"/>
    </row>
    <row r="83" spans="2:14" x14ac:dyDescent="0.25">
      <c r="B83" s="110"/>
      <c r="C83" s="12" t="s">
        <v>62</v>
      </c>
      <c r="D83" s="144" t="s">
        <v>62</v>
      </c>
      <c r="E83" s="11">
        <v>2290</v>
      </c>
      <c r="F83" s="85" t="b">
        <f>ONS2009Q2[[#This Row],[Headcount Q2 2009]]='S.ONS 2009-Q2'!C83</f>
        <v>1</v>
      </c>
      <c r="G83" s="11">
        <v>2240</v>
      </c>
      <c r="H83" s="85" t="b">
        <f>ONS2009Q2[[#This Row],[Full Time Equivalent Q2 2009]]='S.ONS 2009-Q2'!D83</f>
        <v>1</v>
      </c>
      <c r="I83" s="11">
        <v>2320</v>
      </c>
      <c r="J83" s="85" t="b">
        <f>ONS2009Q2[[#This Row],[Headcount Q1 2009]]='S.ONS 2009-Q2'!E83</f>
        <v>1</v>
      </c>
      <c r="K83" s="11">
        <v>2260</v>
      </c>
      <c r="L83" s="85" t="b">
        <f>ONS2009Q2[[#This Row],[Full Time Equivalent Q1 2009]]='S.ONS 2009-Q2'!F83</f>
        <v>1</v>
      </c>
      <c r="M83" s="13">
        <v>-20</v>
      </c>
      <c r="N83" s="13">
        <v>-20</v>
      </c>
    </row>
    <row r="84" spans="2:14" x14ac:dyDescent="0.25">
      <c r="B84" s="110"/>
      <c r="C84" s="12" t="s">
        <v>63</v>
      </c>
      <c r="D84" s="144" t="s">
        <v>63</v>
      </c>
      <c r="E84" s="11">
        <v>760</v>
      </c>
      <c r="F84" s="85" t="b">
        <f>ONS2009Q2[[#This Row],[Headcount Q2 2009]]='S.ONS 2009-Q2'!C84</f>
        <v>1</v>
      </c>
      <c r="G84" s="11">
        <v>730</v>
      </c>
      <c r="H84" s="85" t="b">
        <f>ONS2009Q2[[#This Row],[Full Time Equivalent Q2 2009]]='S.ONS 2009-Q2'!D84</f>
        <v>1</v>
      </c>
      <c r="I84" s="11">
        <v>780</v>
      </c>
      <c r="J84" s="85" t="b">
        <f>ONS2009Q2[[#This Row],[Headcount Q1 2009]]='S.ONS 2009-Q2'!E84</f>
        <v>1</v>
      </c>
      <c r="K84" s="11">
        <v>750</v>
      </c>
      <c r="L84" s="85" t="b">
        <f>ONS2009Q2[[#This Row],[Full Time Equivalent Q1 2009]]='S.ONS 2009-Q2'!F84</f>
        <v>1</v>
      </c>
      <c r="M84" s="13">
        <v>-20</v>
      </c>
      <c r="N84" s="13">
        <v>-20</v>
      </c>
    </row>
    <row r="85" spans="2:14" x14ac:dyDescent="0.25">
      <c r="B85" s="110"/>
      <c r="C85" s="12" t="s">
        <v>64</v>
      </c>
      <c r="D85" s="144" t="s">
        <v>64</v>
      </c>
      <c r="E85" s="11">
        <v>990</v>
      </c>
      <c r="F85" s="85" t="b">
        <f>ONS2009Q2[[#This Row],[Headcount Q2 2009]]='S.ONS 2009-Q2'!C85</f>
        <v>1</v>
      </c>
      <c r="G85" s="11">
        <v>980</v>
      </c>
      <c r="H85" s="85" t="b">
        <f>ONS2009Q2[[#This Row],[Full Time Equivalent Q2 2009]]='S.ONS 2009-Q2'!D85</f>
        <v>1</v>
      </c>
      <c r="I85" s="11">
        <v>1010</v>
      </c>
      <c r="J85" s="85" t="b">
        <f>ONS2009Q2[[#This Row],[Headcount Q1 2009]]='S.ONS 2009-Q2'!E85</f>
        <v>1</v>
      </c>
      <c r="K85" s="11">
        <v>1000</v>
      </c>
      <c r="L85" s="85" t="b">
        <f>ONS2009Q2[[#This Row],[Full Time Equivalent Q1 2009]]='S.ONS 2009-Q2'!F85</f>
        <v>1</v>
      </c>
      <c r="M85" s="13">
        <v>-20</v>
      </c>
      <c r="N85" s="13">
        <v>-20</v>
      </c>
    </row>
    <row r="86" spans="2:14" x14ac:dyDescent="0.25">
      <c r="B86" s="110"/>
      <c r="C86" s="12" t="s">
        <v>65</v>
      </c>
      <c r="D86" s="144" t="s">
        <v>65</v>
      </c>
      <c r="E86" s="11">
        <v>960</v>
      </c>
      <c r="F86" s="85" t="b">
        <f>ONS2009Q2[[#This Row],[Headcount Q2 2009]]='S.ONS 2009-Q2'!C86</f>
        <v>1</v>
      </c>
      <c r="G86" s="11">
        <v>910</v>
      </c>
      <c r="H86" s="85" t="b">
        <f>ONS2009Q2[[#This Row],[Full Time Equivalent Q2 2009]]='S.ONS 2009-Q2'!D86</f>
        <v>1</v>
      </c>
      <c r="I86" s="11">
        <v>980</v>
      </c>
      <c r="J86" s="85" t="b">
        <f>ONS2009Q2[[#This Row],[Headcount Q1 2009]]='S.ONS 2009-Q2'!E86</f>
        <v>1</v>
      </c>
      <c r="K86" s="11">
        <v>940</v>
      </c>
      <c r="L86" s="85" t="b">
        <f>ONS2009Q2[[#This Row],[Full Time Equivalent Q1 2009]]='S.ONS 2009-Q2'!F86</f>
        <v>1</v>
      </c>
      <c r="M86" s="13">
        <v>-20</v>
      </c>
      <c r="N86" s="13">
        <v>-40</v>
      </c>
    </row>
    <row r="87" spans="2:14" x14ac:dyDescent="0.25">
      <c r="B87" s="110"/>
      <c r="C87" s="12" t="s">
        <v>66</v>
      </c>
      <c r="D87" s="144" t="s">
        <v>66</v>
      </c>
      <c r="E87" s="11">
        <v>280</v>
      </c>
      <c r="F87" s="85" t="b">
        <f>ONS2009Q2[[#This Row],[Headcount Q2 2009]]='S.ONS 2009-Q2'!C87</f>
        <v>1</v>
      </c>
      <c r="G87" s="11">
        <v>270</v>
      </c>
      <c r="H87" s="85" t="b">
        <f>ONS2009Q2[[#This Row],[Full Time Equivalent Q2 2009]]='S.ONS 2009-Q2'!D87</f>
        <v>1</v>
      </c>
      <c r="I87" s="11">
        <v>280</v>
      </c>
      <c r="J87" s="85" t="b">
        <f>ONS2009Q2[[#This Row],[Headcount Q1 2009]]='S.ONS 2009-Q2'!E87</f>
        <v>1</v>
      </c>
      <c r="K87" s="11">
        <v>270</v>
      </c>
      <c r="L87" s="85" t="b">
        <f>ONS2009Q2[[#This Row],[Full Time Equivalent Q1 2009]]='S.ONS 2009-Q2'!F87</f>
        <v>1</v>
      </c>
      <c r="M87" s="13" t="s">
        <v>8</v>
      </c>
      <c r="N87" s="13" t="s">
        <v>8</v>
      </c>
    </row>
    <row r="88" spans="2:14" x14ac:dyDescent="0.25">
      <c r="B88" s="110"/>
      <c r="C88" s="12" t="s">
        <v>136</v>
      </c>
      <c r="D88" s="144" t="s">
        <v>136</v>
      </c>
      <c r="E88" s="11">
        <v>230</v>
      </c>
      <c r="F88" s="85" t="b">
        <f>ONS2009Q2[[#This Row],[Headcount Q2 2009]]='S.ONS 2009-Q2'!C88</f>
        <v>1</v>
      </c>
      <c r="G88" s="11">
        <v>210</v>
      </c>
      <c r="H88" s="85" t="b">
        <f>ONS2009Q2[[#This Row],[Full Time Equivalent Q2 2009]]='S.ONS 2009-Q2'!D88</f>
        <v>1</v>
      </c>
      <c r="I88" s="11">
        <v>230</v>
      </c>
      <c r="J88" s="85" t="b">
        <f>ONS2009Q2[[#This Row],[Headcount Q1 2009]]='S.ONS 2009-Q2'!E88</f>
        <v>1</v>
      </c>
      <c r="K88" s="11">
        <v>210</v>
      </c>
      <c r="L88" s="85" t="b">
        <f>ONS2009Q2[[#This Row],[Full Time Equivalent Q1 2009]]='S.ONS 2009-Q2'!F88</f>
        <v>1</v>
      </c>
      <c r="M88" s="13" t="s">
        <v>8</v>
      </c>
      <c r="N88" s="13" t="s">
        <v>8</v>
      </c>
    </row>
    <row r="89" spans="2:14" x14ac:dyDescent="0.25">
      <c r="B89" s="110"/>
      <c r="C89" s="12"/>
      <c r="D89" s="144" t="s">
        <v>407</v>
      </c>
      <c r="E89" s="11"/>
      <c r="F89" s="85" t="b">
        <f>ONS2009Q2[[#This Row],[Headcount Q2 2009]]='S.ONS 2009-Q2'!C89</f>
        <v>1</v>
      </c>
      <c r="G89" s="11"/>
      <c r="H89" s="85" t="b">
        <f>ONS2009Q2[[#This Row],[Full Time Equivalent Q2 2009]]='S.ONS 2009-Q2'!D89</f>
        <v>1</v>
      </c>
      <c r="I89" s="11"/>
      <c r="J89" s="85" t="b">
        <f>ONS2009Q2[[#This Row],[Headcount Q1 2009]]='S.ONS 2009-Q2'!E89</f>
        <v>1</v>
      </c>
      <c r="K89" s="11"/>
      <c r="L89" s="85" t="b">
        <f>ONS2009Q2[[#This Row],[Full Time Equivalent Q1 2009]]='S.ONS 2009-Q2'!F89</f>
        <v>1</v>
      </c>
      <c r="M89" s="13"/>
      <c r="N89" s="13"/>
    </row>
    <row r="90" spans="2:14" x14ac:dyDescent="0.25">
      <c r="B90" s="10" t="s">
        <v>23</v>
      </c>
      <c r="C90" s="8"/>
      <c r="D90" s="143"/>
      <c r="E90" s="11"/>
      <c r="F90" s="85" t="b">
        <f>ONS2009Q2[[#This Row],[Headcount Q2 2009]]='S.ONS 2009-Q2'!C90</f>
        <v>1</v>
      </c>
      <c r="G90" s="11"/>
      <c r="H90" s="85" t="b">
        <f>ONS2009Q2[[#This Row],[Full Time Equivalent Q2 2009]]='S.ONS 2009-Q2'!D90</f>
        <v>1</v>
      </c>
      <c r="I90" s="11"/>
      <c r="J90" s="85" t="b">
        <f>ONS2009Q2[[#This Row],[Headcount Q1 2009]]='S.ONS 2009-Q2'!E90</f>
        <v>1</v>
      </c>
      <c r="K90" s="11"/>
      <c r="L90" s="85" t="b">
        <f>ONS2009Q2[[#This Row],[Full Time Equivalent Q1 2009]]='S.ONS 2009-Q2'!F90</f>
        <v>1</v>
      </c>
      <c r="M90" s="13"/>
      <c r="N90" s="13"/>
    </row>
    <row r="91" spans="2:14" x14ac:dyDescent="0.25">
      <c r="B91" s="110"/>
      <c r="C91" s="12" t="s">
        <v>23</v>
      </c>
      <c r="D91" s="144" t="s">
        <v>23</v>
      </c>
      <c r="E91" s="11">
        <v>87160</v>
      </c>
      <c r="F91" s="85" t="b">
        <f>ONS2009Q2[[#This Row],[Headcount Q2 2009]]='S.ONS 2009-Q2'!C91</f>
        <v>1</v>
      </c>
      <c r="G91" s="11">
        <v>79550</v>
      </c>
      <c r="H91" s="85" t="b">
        <f>ONS2009Q2[[#This Row],[Full Time Equivalent Q2 2009]]='S.ONS 2009-Q2'!D91</f>
        <v>1</v>
      </c>
      <c r="I91" s="11">
        <v>88880</v>
      </c>
      <c r="J91" s="85" t="b">
        <f>ONS2009Q2[[#This Row],[Headcount Q1 2009]]='S.ONS 2009-Q2'!E91</f>
        <v>1</v>
      </c>
      <c r="K91" s="11">
        <v>81160</v>
      </c>
      <c r="L91" s="85" t="b">
        <f>ONS2009Q2[[#This Row],[Full Time Equivalent Q1 2009]]='S.ONS 2009-Q2'!F91</f>
        <v>1</v>
      </c>
      <c r="M91" s="13">
        <v>-1720</v>
      </c>
      <c r="N91" s="13">
        <v>-1610</v>
      </c>
    </row>
    <row r="92" spans="2:14" x14ac:dyDescent="0.25">
      <c r="B92" s="110"/>
      <c r="C92" s="12" t="s">
        <v>137</v>
      </c>
      <c r="D92" s="144" t="s">
        <v>24</v>
      </c>
      <c r="E92" s="11">
        <v>4430</v>
      </c>
      <c r="F92" s="85" t="b">
        <f>ONS2009Q2[[#This Row],[Headcount Q2 2009]]='S.ONS 2009-Q2'!C92</f>
        <v>1</v>
      </c>
      <c r="G92" s="11">
        <v>4110</v>
      </c>
      <c r="H92" s="85" t="b">
        <f>ONS2009Q2[[#This Row],[Full Time Equivalent Q2 2009]]='S.ONS 2009-Q2'!D92</f>
        <v>1</v>
      </c>
      <c r="I92" s="11">
        <v>4110</v>
      </c>
      <c r="J92" s="85" t="b">
        <f>ONS2009Q2[[#This Row],[Headcount Q1 2009]]='S.ONS 2009-Q2'!E92</f>
        <v>1</v>
      </c>
      <c r="K92" s="11">
        <v>3810</v>
      </c>
      <c r="L92" s="85" t="b">
        <f>ONS2009Q2[[#This Row],[Full Time Equivalent Q1 2009]]='S.ONS 2009-Q2'!F92</f>
        <v>1</v>
      </c>
      <c r="M92" s="13">
        <v>320</v>
      </c>
      <c r="N92" s="13">
        <v>300</v>
      </c>
    </row>
    <row r="93" spans="2:14" x14ac:dyDescent="0.25">
      <c r="B93" s="110"/>
      <c r="C93" s="12"/>
      <c r="D93" s="144" t="s">
        <v>407</v>
      </c>
      <c r="E93" s="11"/>
      <c r="F93" s="85" t="b">
        <f>ONS2009Q2[[#This Row],[Headcount Q2 2009]]='S.ONS 2009-Q2'!C93</f>
        <v>1</v>
      </c>
      <c r="G93" s="11"/>
      <c r="H93" s="85" t="b">
        <f>ONS2009Q2[[#This Row],[Full Time Equivalent Q2 2009]]='S.ONS 2009-Q2'!D93</f>
        <v>1</v>
      </c>
      <c r="I93" s="11"/>
      <c r="J93" s="85" t="b">
        <f>ONS2009Q2[[#This Row],[Headcount Q1 2009]]='S.ONS 2009-Q2'!E93</f>
        <v>1</v>
      </c>
      <c r="K93" s="11"/>
      <c r="L93" s="85" t="b">
        <f>ONS2009Q2[[#This Row],[Full Time Equivalent Q1 2009]]='S.ONS 2009-Q2'!F93</f>
        <v>1</v>
      </c>
      <c r="M93" s="13"/>
      <c r="N93" s="13"/>
    </row>
    <row r="94" spans="2:14" x14ac:dyDescent="0.25">
      <c r="B94" s="10" t="s">
        <v>22</v>
      </c>
      <c r="C94" s="8"/>
      <c r="D94" s="143"/>
      <c r="E94" s="11"/>
      <c r="F94" s="85" t="b">
        <f>ONS2009Q2[[#This Row],[Headcount Q2 2009]]='S.ONS 2009-Q2'!C94</f>
        <v>1</v>
      </c>
      <c r="G94" s="11"/>
      <c r="H94" s="85" t="b">
        <f>ONS2009Q2[[#This Row],[Full Time Equivalent Q2 2009]]='S.ONS 2009-Q2'!D94</f>
        <v>1</v>
      </c>
      <c r="I94" s="11"/>
      <c r="J94" s="85" t="b">
        <f>ONS2009Q2[[#This Row],[Headcount Q1 2009]]='S.ONS 2009-Q2'!E94</f>
        <v>1</v>
      </c>
      <c r="K94" s="11"/>
      <c r="L94" s="85" t="b">
        <f>ONS2009Q2[[#This Row],[Full Time Equivalent Q1 2009]]='S.ONS 2009-Q2'!F94</f>
        <v>1</v>
      </c>
      <c r="M94" s="13"/>
      <c r="N94" s="13"/>
    </row>
    <row r="95" spans="2:14" x14ac:dyDescent="0.25">
      <c r="B95" s="110"/>
      <c r="C95" s="12" t="s">
        <v>22</v>
      </c>
      <c r="D95" s="144" t="s">
        <v>22</v>
      </c>
      <c r="E95" s="11">
        <v>1330</v>
      </c>
      <c r="F95" s="85" t="b">
        <f>ONS2009Q2[[#This Row],[Headcount Q2 2009]]='S.ONS 2009-Q2'!C95</f>
        <v>1</v>
      </c>
      <c r="G95" s="11">
        <v>1310</v>
      </c>
      <c r="H95" s="85" t="b">
        <f>ONS2009Q2[[#This Row],[Full Time Equivalent Q2 2009]]='S.ONS 2009-Q2'!D95</f>
        <v>1</v>
      </c>
      <c r="I95" s="11">
        <v>1260</v>
      </c>
      <c r="J95" s="85" t="b">
        <f>ONS2009Q2[[#This Row],[Headcount Q1 2009]]='S.ONS 2009-Q2'!E95</f>
        <v>1</v>
      </c>
      <c r="K95" s="11">
        <v>1240</v>
      </c>
      <c r="L95" s="85" t="b">
        <f>ONS2009Q2[[#This Row],[Full Time Equivalent Q1 2009]]='S.ONS 2009-Q2'!F95</f>
        <v>1</v>
      </c>
      <c r="M95" s="13">
        <v>70</v>
      </c>
      <c r="N95" s="13">
        <v>70</v>
      </c>
    </row>
    <row r="96" spans="2:14" x14ac:dyDescent="0.25">
      <c r="B96" s="110"/>
      <c r="C96" s="12"/>
      <c r="D96" s="144" t="s">
        <v>407</v>
      </c>
      <c r="E96" s="11"/>
      <c r="F96" s="85" t="b">
        <f>ONS2009Q2[[#This Row],[Headcount Q2 2009]]='S.ONS 2009-Q2'!C96</f>
        <v>1</v>
      </c>
      <c r="G96" s="11"/>
      <c r="H96" s="85" t="b">
        <f>ONS2009Q2[[#This Row],[Full Time Equivalent Q2 2009]]='S.ONS 2009-Q2'!D96</f>
        <v>1</v>
      </c>
      <c r="I96" s="11"/>
      <c r="J96" s="85" t="b">
        <f>ONS2009Q2[[#This Row],[Headcount Q1 2009]]='S.ONS 2009-Q2'!E96</f>
        <v>1</v>
      </c>
      <c r="K96" s="11"/>
      <c r="L96" s="85" t="b">
        <f>ONS2009Q2[[#This Row],[Full Time Equivalent Q1 2009]]='S.ONS 2009-Q2'!F96</f>
        <v>1</v>
      </c>
      <c r="M96" s="13"/>
      <c r="N96" s="13"/>
    </row>
    <row r="97" spans="2:14" x14ac:dyDescent="0.25">
      <c r="B97" s="10" t="s">
        <v>25</v>
      </c>
      <c r="C97" s="8"/>
      <c r="D97" s="143"/>
      <c r="E97" s="11"/>
      <c r="F97" s="85" t="b">
        <f>ONS2009Q2[[#This Row],[Headcount Q2 2009]]='S.ONS 2009-Q2'!C97</f>
        <v>1</v>
      </c>
      <c r="G97" s="11"/>
      <c r="H97" s="85" t="b">
        <f>ONS2009Q2[[#This Row],[Full Time Equivalent Q2 2009]]='S.ONS 2009-Q2'!D97</f>
        <v>1</v>
      </c>
      <c r="I97" s="11"/>
      <c r="J97" s="85" t="b">
        <f>ONS2009Q2[[#This Row],[Headcount Q1 2009]]='S.ONS 2009-Q2'!E97</f>
        <v>1</v>
      </c>
      <c r="K97" s="11"/>
      <c r="L97" s="85" t="b">
        <f>ONS2009Q2[[#This Row],[Full Time Equivalent Q1 2009]]='S.ONS 2009-Q2'!F97</f>
        <v>1</v>
      </c>
      <c r="M97" s="13"/>
      <c r="N97" s="13"/>
    </row>
    <row r="98" spans="2:14" x14ac:dyDescent="0.25">
      <c r="B98" s="110"/>
      <c r="C98" s="12" t="s">
        <v>26</v>
      </c>
      <c r="D98" s="144" t="s">
        <v>26</v>
      </c>
      <c r="E98" s="11">
        <v>90</v>
      </c>
      <c r="F98" s="85" t="b">
        <f>ONS2009Q2[[#This Row],[Headcount Q2 2009]]='S.ONS 2009-Q2'!C98</f>
        <v>1</v>
      </c>
      <c r="G98" s="11">
        <v>90</v>
      </c>
      <c r="H98" s="85" t="b">
        <f>ONS2009Q2[[#This Row],[Full Time Equivalent Q2 2009]]='S.ONS 2009-Q2'!D98</f>
        <v>1</v>
      </c>
      <c r="I98" s="11">
        <v>90</v>
      </c>
      <c r="J98" s="85" t="b">
        <f>ONS2009Q2[[#This Row],[Headcount Q1 2009]]='S.ONS 2009-Q2'!E98</f>
        <v>1</v>
      </c>
      <c r="K98" s="11">
        <v>90</v>
      </c>
      <c r="L98" s="85" t="b">
        <f>ONS2009Q2[[#This Row],[Full Time Equivalent Q1 2009]]='S.ONS 2009-Q2'!F98</f>
        <v>1</v>
      </c>
      <c r="M98" s="13" t="s">
        <v>8</v>
      </c>
      <c r="N98" s="13" t="s">
        <v>8</v>
      </c>
    </row>
    <row r="99" spans="2:14" x14ac:dyDescent="0.25">
      <c r="B99" s="110"/>
      <c r="C99" s="12" t="s">
        <v>27</v>
      </c>
      <c r="D99" s="144" t="s">
        <v>27</v>
      </c>
      <c r="E99" s="11">
        <v>130</v>
      </c>
      <c r="F99" s="85" t="b">
        <f>ONS2009Q2[[#This Row],[Headcount Q2 2009]]='S.ONS 2009-Q2'!C99</f>
        <v>1</v>
      </c>
      <c r="G99" s="11">
        <v>130</v>
      </c>
      <c r="H99" s="85" t="b">
        <f>ONS2009Q2[[#This Row],[Full Time Equivalent Q2 2009]]='S.ONS 2009-Q2'!D99</f>
        <v>1</v>
      </c>
      <c r="I99" s="11">
        <v>130</v>
      </c>
      <c r="J99" s="85" t="b">
        <f>ONS2009Q2[[#This Row],[Headcount Q1 2009]]='S.ONS 2009-Q2'!E99</f>
        <v>1</v>
      </c>
      <c r="K99" s="11">
        <v>120</v>
      </c>
      <c r="L99" s="85" t="b">
        <f>ONS2009Q2[[#This Row],[Full Time Equivalent Q1 2009]]='S.ONS 2009-Q2'!F99</f>
        <v>1</v>
      </c>
      <c r="M99" s="13">
        <v>10</v>
      </c>
      <c r="N99" s="13">
        <v>10</v>
      </c>
    </row>
    <row r="100" spans="2:14" x14ac:dyDescent="0.25">
      <c r="B100" s="110"/>
      <c r="C100" s="12" t="s">
        <v>28</v>
      </c>
      <c r="D100" s="144" t="s">
        <v>28</v>
      </c>
      <c r="E100" s="11">
        <v>150</v>
      </c>
      <c r="F100" s="85" t="b">
        <f>ONS2009Q2[[#This Row],[Headcount Q2 2009]]='S.ONS 2009-Q2'!C100</f>
        <v>1</v>
      </c>
      <c r="G100" s="11">
        <v>150</v>
      </c>
      <c r="H100" s="85" t="b">
        <f>ONS2009Q2[[#This Row],[Full Time Equivalent Q2 2009]]='S.ONS 2009-Q2'!D100</f>
        <v>1</v>
      </c>
      <c r="I100" s="11">
        <v>160</v>
      </c>
      <c r="J100" s="85" t="b">
        <f>ONS2009Q2[[#This Row],[Headcount Q1 2009]]='S.ONS 2009-Q2'!E100</f>
        <v>1</v>
      </c>
      <c r="K100" s="11">
        <v>160</v>
      </c>
      <c r="L100" s="85" t="b">
        <f>ONS2009Q2[[#This Row],[Full Time Equivalent Q1 2009]]='S.ONS 2009-Q2'!F100</f>
        <v>1</v>
      </c>
      <c r="M100" s="13">
        <v>-10</v>
      </c>
      <c r="N100" s="13">
        <v>-10</v>
      </c>
    </row>
    <row r="101" spans="2:14" x14ac:dyDescent="0.25">
      <c r="B101" s="110"/>
      <c r="C101" s="12" t="s">
        <v>29</v>
      </c>
      <c r="D101" s="144" t="s">
        <v>29</v>
      </c>
      <c r="E101" s="11">
        <v>270</v>
      </c>
      <c r="F101" s="85" t="b">
        <f>ONS2009Q2[[#This Row],[Headcount Q2 2009]]='S.ONS 2009-Q2'!C101</f>
        <v>1</v>
      </c>
      <c r="G101" s="11">
        <v>260</v>
      </c>
      <c r="H101" s="85" t="b">
        <f>ONS2009Q2[[#This Row],[Full Time Equivalent Q2 2009]]='S.ONS 2009-Q2'!D101</f>
        <v>1</v>
      </c>
      <c r="I101" s="11">
        <v>270</v>
      </c>
      <c r="J101" s="85" t="b">
        <f>ONS2009Q2[[#This Row],[Headcount Q1 2009]]='S.ONS 2009-Q2'!E101</f>
        <v>1</v>
      </c>
      <c r="K101" s="11">
        <v>260</v>
      </c>
      <c r="L101" s="85" t="b">
        <f>ONS2009Q2[[#This Row],[Full Time Equivalent Q1 2009]]='S.ONS 2009-Q2'!F101</f>
        <v>1</v>
      </c>
      <c r="M101" s="13">
        <v>0</v>
      </c>
      <c r="N101" s="13" t="s">
        <v>8</v>
      </c>
    </row>
    <row r="102" spans="2:14" x14ac:dyDescent="0.25">
      <c r="B102" s="110"/>
      <c r="C102" s="12" t="s">
        <v>30</v>
      </c>
      <c r="D102" s="144" t="s">
        <v>30</v>
      </c>
      <c r="E102" s="11">
        <v>300</v>
      </c>
      <c r="F102" s="85" t="b">
        <f>ONS2009Q2[[#This Row],[Headcount Q2 2009]]='S.ONS 2009-Q2'!C102</f>
        <v>1</v>
      </c>
      <c r="G102" s="11">
        <v>290</v>
      </c>
      <c r="H102" s="85" t="b">
        <f>ONS2009Q2[[#This Row],[Full Time Equivalent Q2 2009]]='S.ONS 2009-Q2'!D102</f>
        <v>1</v>
      </c>
      <c r="I102" s="11">
        <v>280</v>
      </c>
      <c r="J102" s="85" t="b">
        <f>ONS2009Q2[[#This Row],[Headcount Q1 2009]]='S.ONS 2009-Q2'!E102</f>
        <v>1</v>
      </c>
      <c r="K102" s="11">
        <v>270</v>
      </c>
      <c r="L102" s="85" t="b">
        <f>ONS2009Q2[[#This Row],[Full Time Equivalent Q1 2009]]='S.ONS 2009-Q2'!F102</f>
        <v>1</v>
      </c>
      <c r="M102" s="13">
        <v>20</v>
      </c>
      <c r="N102" s="13">
        <v>20</v>
      </c>
    </row>
    <row r="103" spans="2:14" x14ac:dyDescent="0.25">
      <c r="B103" s="110"/>
      <c r="C103" s="12" t="s">
        <v>138</v>
      </c>
      <c r="D103" s="144" t="s">
        <v>138</v>
      </c>
      <c r="E103" s="11">
        <v>830</v>
      </c>
      <c r="F103" s="85" t="b">
        <f>ONS2009Q2[[#This Row],[Headcount Q2 2009]]='S.ONS 2009-Q2'!C103</f>
        <v>1</v>
      </c>
      <c r="G103" s="11">
        <v>820</v>
      </c>
      <c r="H103" s="85" t="b">
        <f>ONS2009Q2[[#This Row],[Full Time Equivalent Q2 2009]]='S.ONS 2009-Q2'!D103</f>
        <v>1</v>
      </c>
      <c r="I103" s="11">
        <v>860</v>
      </c>
      <c r="J103" s="85" t="b">
        <f>ONS2009Q2[[#This Row],[Headcount Q1 2009]]='S.ONS 2009-Q2'!E103</f>
        <v>1</v>
      </c>
      <c r="K103" s="11">
        <v>850</v>
      </c>
      <c r="L103" s="85" t="b">
        <f>ONS2009Q2[[#This Row],[Full Time Equivalent Q1 2009]]='S.ONS 2009-Q2'!F103</f>
        <v>1</v>
      </c>
      <c r="M103" s="13">
        <v>-30</v>
      </c>
      <c r="N103" s="13">
        <v>-30</v>
      </c>
    </row>
    <row r="104" spans="2:14" x14ac:dyDescent="0.25">
      <c r="B104" s="110"/>
      <c r="C104" s="12"/>
      <c r="D104" s="144" t="s">
        <v>407</v>
      </c>
      <c r="E104" s="11"/>
      <c r="F104" s="85" t="b">
        <f>ONS2009Q2[[#This Row],[Headcount Q2 2009]]='S.ONS 2009-Q2'!C104</f>
        <v>1</v>
      </c>
      <c r="G104" s="11"/>
      <c r="H104" s="85" t="b">
        <f>ONS2009Q2[[#This Row],[Full Time Equivalent Q2 2009]]='S.ONS 2009-Q2'!D104</f>
        <v>1</v>
      </c>
      <c r="I104" s="11"/>
      <c r="J104" s="85" t="b">
        <f>ONS2009Q2[[#This Row],[Headcount Q1 2009]]='S.ONS 2009-Q2'!E104</f>
        <v>1</v>
      </c>
      <c r="K104" s="11"/>
      <c r="L104" s="85" t="b">
        <f>ONS2009Q2[[#This Row],[Full Time Equivalent Q1 2009]]='S.ONS 2009-Q2'!F104</f>
        <v>1</v>
      </c>
      <c r="M104" s="13"/>
      <c r="N104" s="13"/>
    </row>
    <row r="105" spans="2:14" x14ac:dyDescent="0.25">
      <c r="B105" s="10" t="s">
        <v>67</v>
      </c>
      <c r="C105" s="8"/>
      <c r="D105" s="143"/>
      <c r="E105" s="11"/>
      <c r="F105" s="85" t="b">
        <f>ONS2009Q2[[#This Row],[Headcount Q2 2009]]='S.ONS 2009-Q2'!C105</f>
        <v>1</v>
      </c>
      <c r="G105" s="11"/>
      <c r="H105" s="85" t="b">
        <f>ONS2009Q2[[#This Row],[Full Time Equivalent Q2 2009]]='S.ONS 2009-Q2'!D105</f>
        <v>1</v>
      </c>
      <c r="I105" s="11"/>
      <c r="J105" s="85" t="b">
        <f>ONS2009Q2[[#This Row],[Headcount Q1 2009]]='S.ONS 2009-Q2'!E105</f>
        <v>1</v>
      </c>
      <c r="K105" s="11"/>
      <c r="L105" s="85" t="b">
        <f>ONS2009Q2[[#This Row],[Full Time Equivalent Q1 2009]]='S.ONS 2009-Q2'!F105</f>
        <v>1</v>
      </c>
      <c r="M105" s="13"/>
      <c r="N105" s="13"/>
    </row>
    <row r="106" spans="2:14" x14ac:dyDescent="0.25">
      <c r="B106" s="110"/>
      <c r="C106" s="12" t="s">
        <v>139</v>
      </c>
      <c r="D106" s="144" t="s">
        <v>399</v>
      </c>
      <c r="E106" s="11">
        <v>3160</v>
      </c>
      <c r="F106" s="85" t="b">
        <f>ONS2009Q2[[#This Row],[Headcount Q2 2009]]='S.ONS 2009-Q2'!C106</f>
        <v>1</v>
      </c>
      <c r="G106" s="11">
        <v>3060</v>
      </c>
      <c r="H106" s="85" t="b">
        <f>ONS2009Q2[[#This Row],[Full Time Equivalent Q2 2009]]='S.ONS 2009-Q2'!D106</f>
        <v>1</v>
      </c>
      <c r="I106" s="11">
        <v>3090</v>
      </c>
      <c r="J106" s="85" t="b">
        <f>ONS2009Q2[[#This Row],[Headcount Q1 2009]]='S.ONS 2009-Q2'!E106</f>
        <v>1</v>
      </c>
      <c r="K106" s="11">
        <v>2990</v>
      </c>
      <c r="L106" s="85" t="b">
        <f>ONS2009Q2[[#This Row],[Full Time Equivalent Q1 2009]]='S.ONS 2009-Q2'!F106</f>
        <v>1</v>
      </c>
      <c r="M106" s="13">
        <v>70</v>
      </c>
      <c r="N106" s="13">
        <v>70</v>
      </c>
    </row>
    <row r="107" spans="2:14" x14ac:dyDescent="0.25">
      <c r="B107" s="110"/>
      <c r="C107" s="12" t="s">
        <v>69</v>
      </c>
      <c r="D107" s="144" t="s">
        <v>69</v>
      </c>
      <c r="E107" s="11">
        <v>580</v>
      </c>
      <c r="F107" s="85" t="b">
        <f>ONS2009Q2[[#This Row],[Headcount Q2 2009]]='S.ONS 2009-Q2'!C107</f>
        <v>1</v>
      </c>
      <c r="G107" s="11">
        <v>550</v>
      </c>
      <c r="H107" s="85" t="b">
        <f>ONS2009Q2[[#This Row],[Full Time Equivalent Q2 2009]]='S.ONS 2009-Q2'!D107</f>
        <v>1</v>
      </c>
      <c r="I107" s="11">
        <v>580</v>
      </c>
      <c r="J107" s="85" t="b">
        <f>ONS2009Q2[[#This Row],[Headcount Q1 2009]]='S.ONS 2009-Q2'!E107</f>
        <v>1</v>
      </c>
      <c r="K107" s="11">
        <v>550</v>
      </c>
      <c r="L107" s="85" t="b">
        <f>ONS2009Q2[[#This Row],[Full Time Equivalent Q1 2009]]='S.ONS 2009-Q2'!F107</f>
        <v>1</v>
      </c>
      <c r="M107" s="13" t="s">
        <v>8</v>
      </c>
      <c r="N107" s="13">
        <v>10</v>
      </c>
    </row>
    <row r="108" spans="2:14" x14ac:dyDescent="0.25">
      <c r="B108" s="110"/>
      <c r="C108" s="12" t="s">
        <v>70</v>
      </c>
      <c r="D108" s="144" t="s">
        <v>70</v>
      </c>
      <c r="E108" s="11">
        <v>4330</v>
      </c>
      <c r="F108" s="85" t="b">
        <f>ONS2009Q2[[#This Row],[Headcount Q2 2009]]='S.ONS 2009-Q2'!C108</f>
        <v>1</v>
      </c>
      <c r="G108" s="11">
        <v>3840</v>
      </c>
      <c r="H108" s="85" t="b">
        <f>ONS2009Q2[[#This Row],[Full Time Equivalent Q2 2009]]='S.ONS 2009-Q2'!D108</f>
        <v>1</v>
      </c>
      <c r="I108" s="11">
        <v>4390</v>
      </c>
      <c r="J108" s="85" t="b">
        <f>ONS2009Q2[[#This Row],[Headcount Q1 2009]]='S.ONS 2009-Q2'!E108</f>
        <v>1</v>
      </c>
      <c r="K108" s="11">
        <v>3880</v>
      </c>
      <c r="L108" s="85" t="b">
        <f>ONS2009Q2[[#This Row],[Full Time Equivalent Q1 2009]]='S.ONS 2009-Q2'!F108</f>
        <v>1</v>
      </c>
      <c r="M108" s="13">
        <v>-60</v>
      </c>
      <c r="N108" s="13">
        <v>-30</v>
      </c>
    </row>
    <row r="109" spans="2:14" x14ac:dyDescent="0.25">
      <c r="B109" s="110"/>
      <c r="C109" s="12" t="s">
        <v>68</v>
      </c>
      <c r="D109" s="144" t="s">
        <v>68</v>
      </c>
      <c r="E109" s="11">
        <v>18290</v>
      </c>
      <c r="F109" s="85" t="b">
        <f>ONS2009Q2[[#This Row],[Headcount Q2 2009]]='S.ONS 2009-Q2'!C109</f>
        <v>1</v>
      </c>
      <c r="G109" s="11">
        <v>17190</v>
      </c>
      <c r="H109" s="85" t="b">
        <f>ONS2009Q2[[#This Row],[Full Time Equivalent Q2 2009]]='S.ONS 2009-Q2'!D109</f>
        <v>1</v>
      </c>
      <c r="I109" s="11">
        <v>18210</v>
      </c>
      <c r="J109" s="85" t="b">
        <f>ONS2009Q2[[#This Row],[Headcount Q1 2009]]='S.ONS 2009-Q2'!E109</f>
        <v>1</v>
      </c>
      <c r="K109" s="11">
        <v>17120</v>
      </c>
      <c r="L109" s="85" t="b">
        <f>ONS2009Q2[[#This Row],[Full Time Equivalent Q1 2009]]='S.ONS 2009-Q2'!F109</f>
        <v>1</v>
      </c>
      <c r="M109" s="13">
        <v>70</v>
      </c>
      <c r="N109" s="13">
        <v>70</v>
      </c>
    </row>
    <row r="110" spans="2:14" x14ac:dyDescent="0.25">
      <c r="B110" s="110"/>
      <c r="C110" s="12"/>
      <c r="D110" s="144" t="s">
        <v>407</v>
      </c>
      <c r="E110" s="11"/>
      <c r="F110" s="85" t="b">
        <f>ONS2009Q2[[#This Row],[Headcount Q2 2009]]='S.ONS 2009-Q2'!C110</f>
        <v>1</v>
      </c>
      <c r="G110" s="11"/>
      <c r="H110" s="85" t="b">
        <f>ONS2009Q2[[#This Row],[Full Time Equivalent Q2 2009]]='S.ONS 2009-Q2'!D110</f>
        <v>1</v>
      </c>
      <c r="I110" s="11"/>
      <c r="J110" s="85" t="b">
        <f>ONS2009Q2[[#This Row],[Headcount Q1 2009]]='S.ONS 2009-Q2'!E110</f>
        <v>1</v>
      </c>
      <c r="K110" s="11"/>
      <c r="L110" s="85" t="b">
        <f>ONS2009Q2[[#This Row],[Full Time Equivalent Q1 2009]]='S.ONS 2009-Q2'!F110</f>
        <v>1</v>
      </c>
      <c r="M110" s="13"/>
      <c r="N110" s="13"/>
    </row>
    <row r="111" spans="2:14" x14ac:dyDescent="0.25">
      <c r="B111" s="10" t="s">
        <v>140</v>
      </c>
      <c r="C111" s="8"/>
      <c r="D111" s="143"/>
      <c r="E111" s="11"/>
      <c r="F111" s="85" t="b">
        <f>ONS2009Q2[[#This Row],[Headcount Q2 2009]]='S.ONS 2009-Q2'!C111</f>
        <v>1</v>
      </c>
      <c r="G111" s="11"/>
      <c r="H111" s="85" t="b">
        <f>ONS2009Q2[[#This Row],[Full Time Equivalent Q2 2009]]='S.ONS 2009-Q2'!D111</f>
        <v>1</v>
      </c>
      <c r="I111" s="11"/>
      <c r="J111" s="85" t="b">
        <f>ONS2009Q2[[#This Row],[Headcount Q1 2009]]='S.ONS 2009-Q2'!E111</f>
        <v>1</v>
      </c>
      <c r="K111" s="11"/>
      <c r="L111" s="85" t="b">
        <f>ONS2009Q2[[#This Row],[Full Time Equivalent Q1 2009]]='S.ONS 2009-Q2'!F111</f>
        <v>1</v>
      </c>
      <c r="M111" s="13"/>
      <c r="N111" s="13"/>
    </row>
    <row r="112" spans="2:14" x14ac:dyDescent="0.25">
      <c r="B112" s="110"/>
      <c r="C112" s="12" t="s">
        <v>141</v>
      </c>
      <c r="D112" s="144" t="s">
        <v>400</v>
      </c>
      <c r="E112" s="11">
        <v>0</v>
      </c>
      <c r="F112" s="85" t="b">
        <f>ONS2009Q2[[#This Row],[Headcount Q2 2009]]='S.ONS 2009-Q2'!C112</f>
        <v>1</v>
      </c>
      <c r="G112" s="11">
        <v>0</v>
      </c>
      <c r="H112" s="85" t="b">
        <f>ONS2009Q2[[#This Row],[Full Time Equivalent Q2 2009]]='S.ONS 2009-Q2'!D112</f>
        <v>1</v>
      </c>
      <c r="I112" s="11">
        <v>890</v>
      </c>
      <c r="J112" s="85" t="b">
        <f>ONS2009Q2[[#This Row],[Headcount Q1 2009]]='S.ONS 2009-Q2'!E112</f>
        <v>1</v>
      </c>
      <c r="K112" s="11">
        <v>860</v>
      </c>
      <c r="L112" s="85" t="b">
        <f>ONS2009Q2[[#This Row],[Full Time Equivalent Q1 2009]]='S.ONS 2009-Q2'!F112</f>
        <v>1</v>
      </c>
      <c r="M112" s="13">
        <v>-890</v>
      </c>
      <c r="N112" s="13">
        <v>-860</v>
      </c>
    </row>
    <row r="113" spans="2:14" x14ac:dyDescent="0.25">
      <c r="B113" s="110"/>
      <c r="C113" s="12" t="s">
        <v>122</v>
      </c>
      <c r="D113" s="248" t="s">
        <v>15</v>
      </c>
      <c r="E113" s="11">
        <v>0</v>
      </c>
      <c r="F113" s="249" t="b">
        <f>ONS2009Q2[[#This Row],[Headcount Q2 2009]]='S.ONS 2009-Q2'!C113</f>
        <v>1</v>
      </c>
      <c r="G113" s="11">
        <v>0</v>
      </c>
      <c r="H113" s="249" t="b">
        <f>ONS2009Q2[[#This Row],[Full Time Equivalent Q2 2009]]='S.ONS 2009-Q2'!D113</f>
        <v>1</v>
      </c>
      <c r="I113" s="11">
        <v>50</v>
      </c>
      <c r="J113" s="249" t="b">
        <f>ONS2009Q2[[#This Row],[Headcount Q1 2009]]='S.ONS 2009-Q2'!E113</f>
        <v>1</v>
      </c>
      <c r="K113" s="11">
        <v>50</v>
      </c>
      <c r="L113" s="249" t="b">
        <f>ONS2009Q2[[#This Row],[Full Time Equivalent Q1 2009]]='S.ONS 2009-Q2'!F113</f>
        <v>1</v>
      </c>
      <c r="M113" s="13">
        <v>-50</v>
      </c>
      <c r="N113" s="13">
        <v>-50</v>
      </c>
    </row>
    <row r="114" spans="2:14" x14ac:dyDescent="0.25">
      <c r="B114" s="110"/>
      <c r="C114" s="12" t="s">
        <v>123</v>
      </c>
      <c r="D114" s="248" t="s">
        <v>16</v>
      </c>
      <c r="E114" s="11">
        <v>0</v>
      </c>
      <c r="F114" s="249" t="b">
        <f>ONS2009Q2[[#This Row],[Headcount Q2 2009]]='S.ONS 2009-Q2'!C114</f>
        <v>1</v>
      </c>
      <c r="G114" s="11">
        <v>0</v>
      </c>
      <c r="H114" s="249" t="b">
        <f>ONS2009Q2[[#This Row],[Full Time Equivalent Q2 2009]]='S.ONS 2009-Q2'!D114</f>
        <v>1</v>
      </c>
      <c r="I114" s="11">
        <v>990</v>
      </c>
      <c r="J114" s="249" t="b">
        <f>ONS2009Q2[[#This Row],[Headcount Q1 2009]]='S.ONS 2009-Q2'!E114</f>
        <v>1</v>
      </c>
      <c r="K114" s="11">
        <v>930</v>
      </c>
      <c r="L114" s="249" t="b">
        <f>ONS2009Q2[[#This Row],[Full Time Equivalent Q1 2009]]='S.ONS 2009-Q2'!F114</f>
        <v>1</v>
      </c>
      <c r="M114" s="13">
        <v>-990</v>
      </c>
      <c r="N114" s="13">
        <v>-930</v>
      </c>
    </row>
    <row r="115" spans="2:14" x14ac:dyDescent="0.25">
      <c r="B115" s="110"/>
      <c r="C115" s="12"/>
      <c r="D115" s="144" t="s">
        <v>407</v>
      </c>
      <c r="E115" s="11"/>
      <c r="F115" s="85" t="b">
        <f>ONS2009Q2[[#This Row],[Headcount Q2 2009]]='S.ONS 2009-Q2'!C115</f>
        <v>1</v>
      </c>
      <c r="G115" s="11"/>
      <c r="H115" s="85" t="b">
        <f>ONS2009Q2[[#This Row],[Full Time Equivalent Q2 2009]]='S.ONS 2009-Q2'!D115</f>
        <v>1</v>
      </c>
      <c r="I115" s="11"/>
      <c r="J115" s="85" t="b">
        <f>ONS2009Q2[[#This Row],[Headcount Q1 2009]]='S.ONS 2009-Q2'!E115</f>
        <v>1</v>
      </c>
      <c r="K115" s="11"/>
      <c r="L115" s="85" t="b">
        <f>ONS2009Q2[[#This Row],[Full Time Equivalent Q1 2009]]='S.ONS 2009-Q2'!F115</f>
        <v>1</v>
      </c>
      <c r="M115" s="13"/>
      <c r="N115" s="13"/>
    </row>
    <row r="116" spans="2:14" x14ac:dyDescent="0.25">
      <c r="B116" s="10" t="s">
        <v>80</v>
      </c>
      <c r="C116" s="8"/>
      <c r="D116" s="143"/>
      <c r="E116" s="11"/>
      <c r="F116" s="85" t="b">
        <f>ONS2009Q2[[#This Row],[Headcount Q2 2009]]='S.ONS 2009-Q2'!C116</f>
        <v>1</v>
      </c>
      <c r="G116" s="11"/>
      <c r="H116" s="85" t="b">
        <f>ONS2009Q2[[#This Row],[Full Time Equivalent Q2 2009]]='S.ONS 2009-Q2'!D116</f>
        <v>1</v>
      </c>
      <c r="I116" s="11"/>
      <c r="J116" s="85" t="b">
        <f>ONS2009Q2[[#This Row],[Headcount Q1 2009]]='S.ONS 2009-Q2'!E116</f>
        <v>1</v>
      </c>
      <c r="K116" s="11"/>
      <c r="L116" s="85" t="b">
        <f>ONS2009Q2[[#This Row],[Full Time Equivalent Q1 2009]]='S.ONS 2009-Q2'!F116</f>
        <v>1</v>
      </c>
      <c r="M116" s="13"/>
      <c r="N116" s="13"/>
    </row>
    <row r="117" spans="2:14" x14ac:dyDescent="0.25">
      <c r="B117" s="110"/>
      <c r="C117" s="12" t="s">
        <v>81</v>
      </c>
      <c r="D117" s="144" t="s">
        <v>81</v>
      </c>
      <c r="E117" s="11">
        <v>1680</v>
      </c>
      <c r="F117" s="85" t="b">
        <f>ONS2009Q2[[#This Row],[Headcount Q2 2009]]='S.ONS 2009-Q2'!C117</f>
        <v>1</v>
      </c>
      <c r="G117" s="11">
        <v>1630</v>
      </c>
      <c r="H117" s="85" t="b">
        <f>ONS2009Q2[[#This Row],[Full Time Equivalent Q2 2009]]='S.ONS 2009-Q2'!D117</f>
        <v>1</v>
      </c>
      <c r="I117" s="11">
        <v>1650</v>
      </c>
      <c r="J117" s="85" t="b">
        <f>ONS2009Q2[[#This Row],[Headcount Q1 2009]]='S.ONS 2009-Q2'!E117</f>
        <v>1</v>
      </c>
      <c r="K117" s="11">
        <v>1600</v>
      </c>
      <c r="L117" s="85" t="b">
        <f>ONS2009Q2[[#This Row],[Full Time Equivalent Q1 2009]]='S.ONS 2009-Q2'!F117</f>
        <v>1</v>
      </c>
      <c r="M117" s="13">
        <v>30</v>
      </c>
      <c r="N117" s="13">
        <v>30</v>
      </c>
    </row>
    <row r="118" spans="2:14" x14ac:dyDescent="0.25">
      <c r="B118" s="110"/>
      <c r="C118" s="12"/>
      <c r="D118" s="144" t="s">
        <v>407</v>
      </c>
      <c r="E118" s="11"/>
      <c r="F118" s="85" t="b">
        <f>ONS2009Q2[[#This Row],[Headcount Q2 2009]]='S.ONS 2009-Q2'!C118</f>
        <v>1</v>
      </c>
      <c r="G118" s="11"/>
      <c r="H118" s="85" t="b">
        <f>ONS2009Q2[[#This Row],[Full Time Equivalent Q2 2009]]='S.ONS 2009-Q2'!D118</f>
        <v>1</v>
      </c>
      <c r="I118" s="11"/>
      <c r="J118" s="85" t="b">
        <f>ONS2009Q2[[#This Row],[Headcount Q1 2009]]='S.ONS 2009-Q2'!E118</f>
        <v>1</v>
      </c>
      <c r="K118" s="11"/>
      <c r="L118" s="85" t="b">
        <f>ONS2009Q2[[#This Row],[Full Time Equivalent Q1 2009]]='S.ONS 2009-Q2'!F118</f>
        <v>1</v>
      </c>
      <c r="M118" s="13"/>
      <c r="N118" s="13"/>
    </row>
    <row r="119" spans="2:14" x14ac:dyDescent="0.25">
      <c r="B119" s="10" t="s">
        <v>71</v>
      </c>
      <c r="C119" s="8"/>
      <c r="D119" s="143"/>
      <c r="E119" s="11"/>
      <c r="F119" s="85" t="b">
        <f>ONS2009Q2[[#This Row],[Headcount Q2 2009]]='S.ONS 2009-Q2'!C119</f>
        <v>1</v>
      </c>
      <c r="G119" s="11"/>
      <c r="H119" s="85" t="b">
        <f>ONS2009Q2[[#This Row],[Full Time Equivalent Q2 2009]]='S.ONS 2009-Q2'!D119</f>
        <v>1</v>
      </c>
      <c r="I119" s="11"/>
      <c r="J119" s="85" t="b">
        <f>ONS2009Q2[[#This Row],[Headcount Q1 2009]]='S.ONS 2009-Q2'!E119</f>
        <v>1</v>
      </c>
      <c r="K119" s="11"/>
      <c r="L119" s="85" t="b">
        <f>ONS2009Q2[[#This Row],[Full Time Equivalent Q1 2009]]='S.ONS 2009-Q2'!F119</f>
        <v>1</v>
      </c>
      <c r="M119" s="13"/>
      <c r="N119" s="13"/>
    </row>
    <row r="120" spans="2:14" x14ac:dyDescent="0.25">
      <c r="B120" s="110"/>
      <c r="C120" s="12" t="s">
        <v>142</v>
      </c>
      <c r="D120" s="144" t="s">
        <v>401</v>
      </c>
      <c r="E120" s="11">
        <v>3100</v>
      </c>
      <c r="F120" s="85" t="b">
        <f>ONS2009Q2[[#This Row],[Headcount Q2 2009]]='S.ONS 2009-Q2'!C120</f>
        <v>1</v>
      </c>
      <c r="G120" s="11">
        <v>3020</v>
      </c>
      <c r="H120" s="85" t="b">
        <f>ONS2009Q2[[#This Row],[Full Time Equivalent Q2 2009]]='S.ONS 2009-Q2'!D120</f>
        <v>1</v>
      </c>
      <c r="I120" s="11">
        <v>3080</v>
      </c>
      <c r="J120" s="85" t="b">
        <f>ONS2009Q2[[#This Row],[Headcount Q1 2009]]='S.ONS 2009-Q2'!E120</f>
        <v>1</v>
      </c>
      <c r="K120" s="11">
        <v>2990</v>
      </c>
      <c r="L120" s="85" t="b">
        <f>ONS2009Q2[[#This Row],[Full Time Equivalent Q1 2009]]='S.ONS 2009-Q2'!F120</f>
        <v>1</v>
      </c>
      <c r="M120" s="13">
        <v>20</v>
      </c>
      <c r="N120" s="13">
        <v>30</v>
      </c>
    </row>
    <row r="121" spans="2:14" x14ac:dyDescent="0.25">
      <c r="B121" s="110"/>
      <c r="C121" s="12" t="s">
        <v>72</v>
      </c>
      <c r="D121" s="144" t="s">
        <v>72</v>
      </c>
      <c r="E121" s="11">
        <v>21010</v>
      </c>
      <c r="F121" s="85" t="b">
        <f>ONS2009Q2[[#This Row],[Headcount Q2 2009]]='S.ONS 2009-Q2'!C121</f>
        <v>1</v>
      </c>
      <c r="G121" s="11">
        <v>18940</v>
      </c>
      <c r="H121" s="85" t="b">
        <f>ONS2009Q2[[#This Row],[Full Time Equivalent Q2 2009]]='S.ONS 2009-Q2'!D121</f>
        <v>1</v>
      </c>
      <c r="I121" s="11">
        <v>21210</v>
      </c>
      <c r="J121" s="85" t="b">
        <f>ONS2009Q2[[#This Row],[Headcount Q1 2009]]='S.ONS 2009-Q2'!E121</f>
        <v>1</v>
      </c>
      <c r="K121" s="11">
        <v>19100</v>
      </c>
      <c r="L121" s="85" t="b">
        <f>ONS2009Q2[[#This Row],[Full Time Equivalent Q1 2009]]='S.ONS 2009-Q2'!F121</f>
        <v>1</v>
      </c>
      <c r="M121" s="13">
        <v>-190</v>
      </c>
      <c r="N121" s="13">
        <v>-170</v>
      </c>
    </row>
    <row r="122" spans="2:14" x14ac:dyDescent="0.25">
      <c r="B122" s="110"/>
      <c r="C122" s="12" t="s">
        <v>73</v>
      </c>
      <c r="D122" s="144" t="s">
        <v>73</v>
      </c>
      <c r="E122" s="11">
        <v>6440</v>
      </c>
      <c r="F122" s="85" t="b">
        <f>ONS2009Q2[[#This Row],[Headcount Q2 2009]]='S.ONS 2009-Q2'!C122</f>
        <v>1</v>
      </c>
      <c r="G122" s="11">
        <v>5860</v>
      </c>
      <c r="H122" s="85" t="b">
        <f>ONS2009Q2[[#This Row],[Full Time Equivalent Q2 2009]]='S.ONS 2009-Q2'!D122</f>
        <v>1</v>
      </c>
      <c r="I122" s="11">
        <v>7700</v>
      </c>
      <c r="J122" s="85" t="b">
        <f>ONS2009Q2[[#This Row],[Headcount Q1 2009]]='S.ONS 2009-Q2'!E122</f>
        <v>1</v>
      </c>
      <c r="K122" s="11">
        <v>6930</v>
      </c>
      <c r="L122" s="85" t="b">
        <f>ONS2009Q2[[#This Row],[Full Time Equivalent Q1 2009]]='S.ONS 2009-Q2'!F122</f>
        <v>1</v>
      </c>
      <c r="M122" s="13">
        <v>-1260</v>
      </c>
      <c r="N122" s="13">
        <v>-1070</v>
      </c>
    </row>
    <row r="123" spans="2:14" x14ac:dyDescent="0.25">
      <c r="B123" s="110"/>
      <c r="C123" s="12" t="s">
        <v>74</v>
      </c>
      <c r="D123" s="144" t="s">
        <v>74</v>
      </c>
      <c r="E123" s="11">
        <v>670</v>
      </c>
      <c r="F123" s="85" t="b">
        <f>ONS2009Q2[[#This Row],[Headcount Q2 2009]]='S.ONS 2009-Q2'!C123</f>
        <v>1</v>
      </c>
      <c r="G123" s="11">
        <v>630</v>
      </c>
      <c r="H123" s="85" t="b">
        <f>ONS2009Q2[[#This Row],[Full Time Equivalent Q2 2009]]='S.ONS 2009-Q2'!D123</f>
        <v>1</v>
      </c>
      <c r="I123" s="11">
        <v>660</v>
      </c>
      <c r="J123" s="85" t="b">
        <f>ONS2009Q2[[#This Row],[Headcount Q1 2009]]='S.ONS 2009-Q2'!E123</f>
        <v>1</v>
      </c>
      <c r="K123" s="11">
        <v>620</v>
      </c>
      <c r="L123" s="85" t="b">
        <f>ONS2009Q2[[#This Row],[Full Time Equivalent Q1 2009]]='S.ONS 2009-Q2'!F123</f>
        <v>1</v>
      </c>
      <c r="M123" s="13">
        <v>10</v>
      </c>
      <c r="N123" s="13">
        <v>10</v>
      </c>
    </row>
    <row r="124" spans="2:14" x14ac:dyDescent="0.25">
      <c r="B124" s="110"/>
      <c r="C124" s="18" t="s">
        <v>143</v>
      </c>
      <c r="D124" s="106" t="s">
        <v>389</v>
      </c>
      <c r="E124" s="11">
        <v>370</v>
      </c>
      <c r="F124" s="85" t="b">
        <f>ONS2009Q2[[#This Row],[Headcount Q2 2009]]='S.ONS 2009-Q2'!C124</f>
        <v>1</v>
      </c>
      <c r="G124" s="11">
        <v>360</v>
      </c>
      <c r="H124" s="85" t="b">
        <f>ONS2009Q2[[#This Row],[Full Time Equivalent Q2 2009]]='S.ONS 2009-Q2'!D124</f>
        <v>1</v>
      </c>
      <c r="I124" s="11">
        <v>370</v>
      </c>
      <c r="J124" s="85" t="b">
        <f>ONS2009Q2[[#This Row],[Headcount Q1 2009]]='S.ONS 2009-Q2'!E124</f>
        <v>1</v>
      </c>
      <c r="K124" s="11">
        <v>360</v>
      </c>
      <c r="L124" s="85" t="b">
        <f>ONS2009Q2[[#This Row],[Full Time Equivalent Q1 2009]]='S.ONS 2009-Q2'!F124</f>
        <v>1</v>
      </c>
      <c r="M124" s="13" t="s">
        <v>8</v>
      </c>
      <c r="N124" s="13" t="s">
        <v>8</v>
      </c>
    </row>
    <row r="125" spans="2:14" x14ac:dyDescent="0.25">
      <c r="B125" s="110"/>
      <c r="C125" s="12" t="s">
        <v>75</v>
      </c>
      <c r="D125" s="144" t="s">
        <v>75</v>
      </c>
      <c r="E125" s="11">
        <v>3110</v>
      </c>
      <c r="F125" s="85" t="b">
        <f>ONS2009Q2[[#This Row],[Headcount Q2 2009]]='S.ONS 2009-Q2'!C125</f>
        <v>1</v>
      </c>
      <c r="G125" s="11">
        <v>2850</v>
      </c>
      <c r="H125" s="85" t="b">
        <f>ONS2009Q2[[#This Row],[Full Time Equivalent Q2 2009]]='S.ONS 2009-Q2'!D125</f>
        <v>1</v>
      </c>
      <c r="I125" s="11">
        <v>3070</v>
      </c>
      <c r="J125" s="85" t="b">
        <f>ONS2009Q2[[#This Row],[Headcount Q1 2009]]='S.ONS 2009-Q2'!E125</f>
        <v>1</v>
      </c>
      <c r="K125" s="11">
        <v>2810</v>
      </c>
      <c r="L125" s="85" t="b">
        <f>ONS2009Q2[[#This Row],[Full Time Equivalent Q1 2009]]='S.ONS 2009-Q2'!F125</f>
        <v>1</v>
      </c>
      <c r="M125" s="13">
        <v>40</v>
      </c>
      <c r="N125" s="13">
        <v>40</v>
      </c>
    </row>
    <row r="126" spans="2:14" x14ac:dyDescent="0.25">
      <c r="B126" s="110"/>
      <c r="C126" s="12" t="s">
        <v>76</v>
      </c>
      <c r="D126" s="144" t="s">
        <v>76</v>
      </c>
      <c r="E126" s="11">
        <v>110</v>
      </c>
      <c r="F126" s="85" t="b">
        <f>ONS2009Q2[[#This Row],[Headcount Q2 2009]]='S.ONS 2009-Q2'!C126</f>
        <v>1</v>
      </c>
      <c r="G126" s="11">
        <v>110</v>
      </c>
      <c r="H126" s="85" t="b">
        <f>ONS2009Q2[[#This Row],[Full Time Equivalent Q2 2009]]='S.ONS 2009-Q2'!D126</f>
        <v>1</v>
      </c>
      <c r="I126" s="11">
        <v>90</v>
      </c>
      <c r="J126" s="85" t="b">
        <f>ONS2009Q2[[#This Row],[Headcount Q1 2009]]='S.ONS 2009-Q2'!E126</f>
        <v>1</v>
      </c>
      <c r="K126" s="11">
        <v>90</v>
      </c>
      <c r="L126" s="85" t="b">
        <f>ONS2009Q2[[#This Row],[Full Time Equivalent Q1 2009]]='S.ONS 2009-Q2'!F126</f>
        <v>1</v>
      </c>
      <c r="M126" s="13">
        <v>10</v>
      </c>
      <c r="N126" s="13">
        <v>10</v>
      </c>
    </row>
    <row r="127" spans="2:14" x14ac:dyDescent="0.25">
      <c r="B127" s="110"/>
      <c r="C127" s="12" t="s">
        <v>77</v>
      </c>
      <c r="D127" s="144" t="s">
        <v>77</v>
      </c>
      <c r="E127" s="11">
        <v>60</v>
      </c>
      <c r="F127" s="85" t="b">
        <f>ONS2009Q2[[#This Row],[Headcount Q2 2009]]='S.ONS 2009-Q2'!C127</f>
        <v>1</v>
      </c>
      <c r="G127" s="11">
        <v>60</v>
      </c>
      <c r="H127" s="85" t="b">
        <f>ONS2009Q2[[#This Row],[Full Time Equivalent Q2 2009]]='S.ONS 2009-Q2'!D127</f>
        <v>1</v>
      </c>
      <c r="I127" s="11">
        <v>60</v>
      </c>
      <c r="J127" s="85" t="b">
        <f>ONS2009Q2[[#This Row],[Headcount Q1 2009]]='S.ONS 2009-Q2'!E127</f>
        <v>1</v>
      </c>
      <c r="K127" s="11">
        <v>60</v>
      </c>
      <c r="L127" s="85" t="b">
        <f>ONS2009Q2[[#This Row],[Full Time Equivalent Q1 2009]]='S.ONS 2009-Q2'!F127</f>
        <v>1</v>
      </c>
      <c r="M127" s="13" t="s">
        <v>8</v>
      </c>
      <c r="N127" s="13" t="s">
        <v>8</v>
      </c>
    </row>
    <row r="128" spans="2:14" x14ac:dyDescent="0.25">
      <c r="B128" s="110"/>
      <c r="C128" s="12" t="s">
        <v>78</v>
      </c>
      <c r="D128" s="144" t="s">
        <v>78</v>
      </c>
      <c r="E128" s="11">
        <v>52580</v>
      </c>
      <c r="F128" s="85" t="b">
        <f>ONS2009Q2[[#This Row],[Headcount Q2 2009]]='S.ONS 2009-Q2'!C128</f>
        <v>1</v>
      </c>
      <c r="G128" s="11">
        <v>50660</v>
      </c>
      <c r="H128" s="85" t="b">
        <f>ONS2009Q2[[#This Row],[Full Time Equivalent Q2 2009]]='S.ONS 2009-Q2'!D128</f>
        <v>1</v>
      </c>
      <c r="I128" s="11">
        <v>52960</v>
      </c>
      <c r="J128" s="85" t="b">
        <f>ONS2009Q2[[#This Row],[Headcount Q1 2009]]='S.ONS 2009-Q2'!E128</f>
        <v>1</v>
      </c>
      <c r="K128" s="11">
        <v>51060</v>
      </c>
      <c r="L128" s="85" t="b">
        <f>ONS2009Q2[[#This Row],[Full Time Equivalent Q1 2009]]='S.ONS 2009-Q2'!F128</f>
        <v>1</v>
      </c>
      <c r="M128" s="13">
        <v>-370</v>
      </c>
      <c r="N128" s="13">
        <v>-390</v>
      </c>
    </row>
    <row r="129" spans="2:14" x14ac:dyDescent="0.25">
      <c r="B129" s="110"/>
      <c r="C129" s="12"/>
      <c r="D129" s="144" t="s">
        <v>407</v>
      </c>
      <c r="E129" s="11"/>
      <c r="F129" s="85" t="b">
        <f>ONS2009Q2[[#This Row],[Headcount Q2 2009]]='S.ONS 2009-Q2'!C129</f>
        <v>1</v>
      </c>
      <c r="G129" s="11"/>
      <c r="H129" s="85" t="b">
        <f>ONS2009Q2[[#This Row],[Full Time Equivalent Q2 2009]]='S.ONS 2009-Q2'!D129</f>
        <v>1</v>
      </c>
      <c r="I129" s="11"/>
      <c r="J129" s="85" t="b">
        <f>ONS2009Q2[[#This Row],[Headcount Q1 2009]]='S.ONS 2009-Q2'!E129</f>
        <v>1</v>
      </c>
      <c r="K129" s="11"/>
      <c r="L129" s="85" t="b">
        <f>ONS2009Q2[[#This Row],[Full Time Equivalent Q1 2009]]='S.ONS 2009-Q2'!F129</f>
        <v>1</v>
      </c>
      <c r="M129" s="13"/>
      <c r="N129" s="13"/>
    </row>
    <row r="130" spans="2:14" x14ac:dyDescent="0.25">
      <c r="B130" s="10" t="s">
        <v>82</v>
      </c>
      <c r="C130" s="8"/>
      <c r="D130" s="143"/>
      <c r="E130" s="11"/>
      <c r="F130" s="85" t="b">
        <f>ONS2009Q2[[#This Row],[Headcount Q2 2009]]='S.ONS 2009-Q2'!C130</f>
        <v>1</v>
      </c>
      <c r="G130" s="11"/>
      <c r="H130" s="85" t="b">
        <f>ONS2009Q2[[#This Row],[Full Time Equivalent Q2 2009]]='S.ONS 2009-Q2'!D130</f>
        <v>1</v>
      </c>
      <c r="I130" s="11"/>
      <c r="J130" s="85" t="b">
        <f>ONS2009Q2[[#This Row],[Headcount Q1 2009]]='S.ONS 2009-Q2'!E130</f>
        <v>1</v>
      </c>
      <c r="K130" s="11"/>
      <c r="L130" s="85" t="b">
        <f>ONS2009Q2[[#This Row],[Full Time Equivalent Q1 2009]]='S.ONS 2009-Q2'!F130</f>
        <v>1</v>
      </c>
      <c r="M130" s="13"/>
      <c r="N130" s="13"/>
    </row>
    <row r="131" spans="2:14" x14ac:dyDescent="0.25">
      <c r="B131" s="110"/>
      <c r="C131" s="12" t="s">
        <v>82</v>
      </c>
      <c r="D131" s="144" t="s">
        <v>82</v>
      </c>
      <c r="E131" s="11">
        <v>120</v>
      </c>
      <c r="F131" s="85" t="b">
        <f>ONS2009Q2[[#This Row],[Headcount Q2 2009]]='S.ONS 2009-Q2'!C131</f>
        <v>1</v>
      </c>
      <c r="G131" s="11">
        <v>110</v>
      </c>
      <c r="H131" s="85" t="b">
        <f>ONS2009Q2[[#This Row],[Full Time Equivalent Q2 2009]]='S.ONS 2009-Q2'!D131</f>
        <v>1</v>
      </c>
      <c r="I131" s="11">
        <v>120</v>
      </c>
      <c r="J131" s="85" t="b">
        <f>ONS2009Q2[[#This Row],[Headcount Q1 2009]]='S.ONS 2009-Q2'!E131</f>
        <v>1</v>
      </c>
      <c r="K131" s="11">
        <v>120</v>
      </c>
      <c r="L131" s="85" t="b">
        <f>ONS2009Q2[[#This Row],[Full Time Equivalent Q1 2009]]='S.ONS 2009-Q2'!F131</f>
        <v>1</v>
      </c>
      <c r="M131" s="13">
        <v>-10</v>
      </c>
      <c r="N131" s="13">
        <v>-10</v>
      </c>
    </row>
    <row r="132" spans="2:14" x14ac:dyDescent="0.25">
      <c r="B132" s="110"/>
      <c r="C132" s="12"/>
      <c r="D132" s="144" t="s">
        <v>407</v>
      </c>
      <c r="E132" s="11"/>
      <c r="F132" s="85" t="b">
        <f>ONS2009Q2[[#This Row],[Headcount Q2 2009]]='S.ONS 2009-Q2'!C132</f>
        <v>1</v>
      </c>
      <c r="G132" s="11"/>
      <c r="H132" s="85" t="b">
        <f>ONS2009Q2[[#This Row],[Full Time Equivalent Q2 2009]]='S.ONS 2009-Q2'!D132</f>
        <v>1</v>
      </c>
      <c r="I132" s="11"/>
      <c r="J132" s="85" t="b">
        <f>ONS2009Q2[[#This Row],[Headcount Q1 2009]]='S.ONS 2009-Q2'!E132</f>
        <v>1</v>
      </c>
      <c r="K132" s="11"/>
      <c r="L132" s="85" t="b">
        <f>ONS2009Q2[[#This Row],[Full Time Equivalent Q1 2009]]='S.ONS 2009-Q2'!F132</f>
        <v>1</v>
      </c>
      <c r="M132" s="13"/>
      <c r="N132" s="13"/>
    </row>
    <row r="133" spans="2:14" x14ac:dyDescent="0.25">
      <c r="B133" s="10" t="s">
        <v>144</v>
      </c>
      <c r="C133" s="8"/>
      <c r="D133" s="143"/>
      <c r="E133" s="11"/>
      <c r="F133" s="85" t="b">
        <f>ONS2009Q2[[#This Row],[Headcount Q2 2009]]='S.ONS 2009-Q2'!C133</f>
        <v>1</v>
      </c>
      <c r="G133" s="11"/>
      <c r="H133" s="85" t="b">
        <f>ONS2009Q2[[#This Row],[Full Time Equivalent Q2 2009]]='S.ONS 2009-Q2'!D133</f>
        <v>1</v>
      </c>
      <c r="I133" s="11"/>
      <c r="J133" s="85" t="b">
        <f>ONS2009Q2[[#This Row],[Headcount Q1 2009]]='S.ONS 2009-Q2'!E133</f>
        <v>1</v>
      </c>
      <c r="K133" s="11"/>
      <c r="L133" s="85" t="b">
        <f>ONS2009Q2[[#This Row],[Full Time Equivalent Q1 2009]]='S.ONS 2009-Q2'!F133</f>
        <v>1</v>
      </c>
      <c r="M133" s="13"/>
      <c r="N133" s="13"/>
    </row>
    <row r="134" spans="2:14" x14ac:dyDescent="0.25">
      <c r="B134" s="110"/>
      <c r="C134" s="19" t="s">
        <v>144</v>
      </c>
      <c r="D134" s="148" t="s">
        <v>144</v>
      </c>
      <c r="E134" s="11">
        <v>2330</v>
      </c>
      <c r="F134" s="85" t="b">
        <f>ONS2009Q2[[#This Row],[Headcount Q2 2009]]='S.ONS 2009-Q2'!C134</f>
        <v>1</v>
      </c>
      <c r="G134" s="11">
        <v>2220</v>
      </c>
      <c r="H134" s="85" t="b">
        <f>ONS2009Q2[[#This Row],[Full Time Equivalent Q2 2009]]='S.ONS 2009-Q2'!D134</f>
        <v>1</v>
      </c>
      <c r="I134" s="11">
        <v>2360</v>
      </c>
      <c r="J134" s="85" t="b">
        <f>ONS2009Q2[[#This Row],[Headcount Q1 2009]]='S.ONS 2009-Q2'!E134</f>
        <v>1</v>
      </c>
      <c r="K134" s="11">
        <v>2250</v>
      </c>
      <c r="L134" s="85" t="b">
        <f>ONS2009Q2[[#This Row],[Full Time Equivalent Q1 2009]]='S.ONS 2009-Q2'!F134</f>
        <v>1</v>
      </c>
      <c r="M134" s="13">
        <v>-30</v>
      </c>
      <c r="N134" s="13">
        <v>-30</v>
      </c>
    </row>
    <row r="135" spans="2:14" x14ac:dyDescent="0.25">
      <c r="B135" s="110"/>
      <c r="C135" s="19"/>
      <c r="D135" s="148" t="s">
        <v>407</v>
      </c>
      <c r="E135" s="11"/>
      <c r="F135" s="85" t="b">
        <f>ONS2009Q2[[#This Row],[Headcount Q2 2009]]='S.ONS 2009-Q2'!C135</f>
        <v>1</v>
      </c>
      <c r="G135" s="11"/>
      <c r="H135" s="85" t="b">
        <f>ONS2009Q2[[#This Row],[Full Time Equivalent Q2 2009]]='S.ONS 2009-Q2'!D135</f>
        <v>1</v>
      </c>
      <c r="I135" s="11"/>
      <c r="J135" s="85" t="b">
        <f>ONS2009Q2[[#This Row],[Headcount Q1 2009]]='S.ONS 2009-Q2'!E135</f>
        <v>1</v>
      </c>
      <c r="K135" s="11"/>
      <c r="L135" s="85" t="b">
        <f>ONS2009Q2[[#This Row],[Full Time Equivalent Q1 2009]]='S.ONS 2009-Q2'!F135</f>
        <v>1</v>
      </c>
      <c r="M135" s="13"/>
      <c r="N135" s="13"/>
    </row>
    <row r="136" spans="2:14" x14ac:dyDescent="0.25">
      <c r="B136" s="10" t="s">
        <v>83</v>
      </c>
      <c r="C136" s="8"/>
      <c r="D136" s="143"/>
      <c r="E136" s="11"/>
      <c r="F136" s="85" t="b">
        <f>ONS2009Q2[[#This Row],[Headcount Q2 2009]]='S.ONS 2009-Q2'!C136</f>
        <v>1</v>
      </c>
      <c r="G136" s="11"/>
      <c r="H136" s="85" t="b">
        <f>ONS2009Q2[[#This Row],[Full Time Equivalent Q2 2009]]='S.ONS 2009-Q2'!D136</f>
        <v>1</v>
      </c>
      <c r="I136" s="11"/>
      <c r="J136" s="85" t="b">
        <f>ONS2009Q2[[#This Row],[Headcount Q1 2009]]='S.ONS 2009-Q2'!E136</f>
        <v>1</v>
      </c>
      <c r="K136" s="11"/>
      <c r="L136" s="85" t="b">
        <f>ONS2009Q2[[#This Row],[Full Time Equivalent Q1 2009]]='S.ONS 2009-Q2'!F136</f>
        <v>1</v>
      </c>
      <c r="M136" s="13"/>
      <c r="N136" s="13"/>
    </row>
    <row r="137" spans="2:14" x14ac:dyDescent="0.25">
      <c r="B137" s="110"/>
      <c r="C137" s="12" t="s">
        <v>83</v>
      </c>
      <c r="D137" s="144" t="s">
        <v>83</v>
      </c>
      <c r="E137" s="11">
        <v>5810</v>
      </c>
      <c r="F137" s="85" t="b">
        <f>ONS2009Q2[[#This Row],[Headcount Q2 2009]]='S.ONS 2009-Q2'!C137</f>
        <v>1</v>
      </c>
      <c r="G137" s="11">
        <v>5550</v>
      </c>
      <c r="H137" s="85" t="b">
        <f>ONS2009Q2[[#This Row],[Full Time Equivalent Q2 2009]]='S.ONS 2009-Q2'!D137</f>
        <v>1</v>
      </c>
      <c r="I137" s="11">
        <v>5680</v>
      </c>
      <c r="J137" s="85" t="b">
        <f>ONS2009Q2[[#This Row],[Headcount Q1 2009]]='S.ONS 2009-Q2'!E137</f>
        <v>1</v>
      </c>
      <c r="K137" s="11">
        <v>5430</v>
      </c>
      <c r="L137" s="85" t="b">
        <f>ONS2009Q2[[#This Row],[Full Time Equivalent Q1 2009]]='S.ONS 2009-Q2'!F137</f>
        <v>1</v>
      </c>
      <c r="M137" s="13">
        <v>130</v>
      </c>
      <c r="N137" s="13">
        <v>120</v>
      </c>
    </row>
    <row r="138" spans="2:14" x14ac:dyDescent="0.25">
      <c r="B138" s="110"/>
      <c r="C138" s="12"/>
      <c r="D138" s="144" t="s">
        <v>407</v>
      </c>
      <c r="E138" s="11"/>
      <c r="F138" s="85" t="b">
        <f>ONS2009Q2[[#This Row],[Headcount Q2 2009]]='S.ONS 2009-Q2'!C138</f>
        <v>1</v>
      </c>
      <c r="G138" s="11"/>
      <c r="H138" s="85" t="b">
        <f>ONS2009Q2[[#This Row],[Full Time Equivalent Q2 2009]]='S.ONS 2009-Q2'!D138</f>
        <v>1</v>
      </c>
      <c r="I138" s="11"/>
      <c r="J138" s="85" t="b">
        <f>ONS2009Q2[[#This Row],[Headcount Q1 2009]]='S.ONS 2009-Q2'!E138</f>
        <v>1</v>
      </c>
      <c r="K138" s="11"/>
      <c r="L138" s="85" t="b">
        <f>ONS2009Q2[[#This Row],[Full Time Equivalent Q1 2009]]='S.ONS 2009-Q2'!F138</f>
        <v>1</v>
      </c>
      <c r="M138" s="13"/>
      <c r="N138" s="13"/>
    </row>
    <row r="139" spans="2:14" x14ac:dyDescent="0.25">
      <c r="B139" s="10" t="s">
        <v>84</v>
      </c>
      <c r="C139" s="8"/>
      <c r="D139" s="143"/>
      <c r="E139" s="11"/>
      <c r="F139" s="85" t="b">
        <f>ONS2009Q2[[#This Row],[Headcount Q2 2009]]='S.ONS 2009-Q2'!C139</f>
        <v>1</v>
      </c>
      <c r="G139" s="11"/>
      <c r="H139" s="85" t="b">
        <f>ONS2009Q2[[#This Row],[Full Time Equivalent Q2 2009]]='S.ONS 2009-Q2'!D139</f>
        <v>1</v>
      </c>
      <c r="I139" s="11"/>
      <c r="J139" s="85" t="b">
        <f>ONS2009Q2[[#This Row],[Headcount Q1 2009]]='S.ONS 2009-Q2'!E139</f>
        <v>1</v>
      </c>
      <c r="K139" s="11"/>
      <c r="L139" s="85" t="b">
        <f>ONS2009Q2[[#This Row],[Full Time Equivalent Q1 2009]]='S.ONS 2009-Q2'!F139</f>
        <v>1</v>
      </c>
      <c r="M139" s="13"/>
      <c r="N139" s="13"/>
    </row>
    <row r="140" spans="2:14" x14ac:dyDescent="0.25">
      <c r="B140" s="110"/>
      <c r="C140" s="12" t="s">
        <v>145</v>
      </c>
      <c r="D140" s="144" t="s">
        <v>402</v>
      </c>
      <c r="E140" s="11">
        <v>2100</v>
      </c>
      <c r="F140" s="85" t="b">
        <f>ONS2009Q2[[#This Row],[Headcount Q2 2009]]='S.ONS 2009-Q2'!C140</f>
        <v>1</v>
      </c>
      <c r="G140" s="11">
        <v>2050</v>
      </c>
      <c r="H140" s="85" t="b">
        <f>ONS2009Q2[[#This Row],[Full Time Equivalent Q2 2009]]='S.ONS 2009-Q2'!D140</f>
        <v>1</v>
      </c>
      <c r="I140" s="11">
        <v>2100</v>
      </c>
      <c r="J140" s="85" t="b">
        <f>ONS2009Q2[[#This Row],[Headcount Q1 2009]]='S.ONS 2009-Q2'!E140</f>
        <v>1</v>
      </c>
      <c r="K140" s="11">
        <v>2050</v>
      </c>
      <c r="L140" s="85" t="b">
        <f>ONS2009Q2[[#This Row],[Full Time Equivalent Q1 2009]]='S.ONS 2009-Q2'!F140</f>
        <v>1</v>
      </c>
      <c r="M140" s="13" t="s">
        <v>8</v>
      </c>
      <c r="N140" s="13" t="s">
        <v>8</v>
      </c>
    </row>
    <row r="141" spans="2:14" x14ac:dyDescent="0.25">
      <c r="B141" s="110"/>
      <c r="C141" s="12" t="s">
        <v>85</v>
      </c>
      <c r="D141" s="144" t="s">
        <v>85</v>
      </c>
      <c r="E141" s="11">
        <v>6590</v>
      </c>
      <c r="F141" s="85" t="b">
        <f>ONS2009Q2[[#This Row],[Headcount Q2 2009]]='S.ONS 2009-Q2'!C141</f>
        <v>1</v>
      </c>
      <c r="G141" s="11">
        <v>6070</v>
      </c>
      <c r="H141" s="85" t="b">
        <f>ONS2009Q2[[#This Row],[Full Time Equivalent Q2 2009]]='S.ONS 2009-Q2'!D141</f>
        <v>1</v>
      </c>
      <c r="I141" s="11">
        <v>6470</v>
      </c>
      <c r="J141" s="85" t="b">
        <f>ONS2009Q2[[#This Row],[Headcount Q1 2009]]='S.ONS 2009-Q2'!E141</f>
        <v>1</v>
      </c>
      <c r="K141" s="11">
        <v>5980</v>
      </c>
      <c r="L141" s="85" t="b">
        <f>ONS2009Q2[[#This Row],[Full Time Equivalent Q1 2009]]='S.ONS 2009-Q2'!F141</f>
        <v>1</v>
      </c>
      <c r="M141" s="13">
        <v>120</v>
      </c>
      <c r="N141" s="13">
        <v>90</v>
      </c>
    </row>
    <row r="142" spans="2:14" x14ac:dyDescent="0.25">
      <c r="B142" s="110"/>
      <c r="C142" s="12" t="s">
        <v>86</v>
      </c>
      <c r="D142" s="144" t="s">
        <v>86</v>
      </c>
      <c r="E142" s="11">
        <v>2710</v>
      </c>
      <c r="F142" s="85" t="b">
        <f>ONS2009Q2[[#This Row],[Headcount Q2 2009]]='S.ONS 2009-Q2'!C142</f>
        <v>1</v>
      </c>
      <c r="G142" s="11">
        <v>2540</v>
      </c>
      <c r="H142" s="85" t="b">
        <f>ONS2009Q2[[#This Row],[Full Time Equivalent Q2 2009]]='S.ONS 2009-Q2'!D142</f>
        <v>1</v>
      </c>
      <c r="I142" s="11">
        <v>2740</v>
      </c>
      <c r="J142" s="85" t="b">
        <f>ONS2009Q2[[#This Row],[Headcount Q1 2009]]='S.ONS 2009-Q2'!E142</f>
        <v>1</v>
      </c>
      <c r="K142" s="11">
        <v>2570</v>
      </c>
      <c r="L142" s="85" t="b">
        <f>ONS2009Q2[[#This Row],[Full Time Equivalent Q1 2009]]='S.ONS 2009-Q2'!F142</f>
        <v>1</v>
      </c>
      <c r="M142" s="13">
        <v>-30</v>
      </c>
      <c r="N142" s="13">
        <v>-30</v>
      </c>
    </row>
    <row r="143" spans="2:14" x14ac:dyDescent="0.25">
      <c r="B143" s="110"/>
      <c r="C143" s="12" t="s">
        <v>87</v>
      </c>
      <c r="D143" s="144" t="s">
        <v>87</v>
      </c>
      <c r="E143" s="11">
        <v>330</v>
      </c>
      <c r="F143" s="85" t="b">
        <f>ONS2009Q2[[#This Row],[Headcount Q2 2009]]='S.ONS 2009-Q2'!C143</f>
        <v>1</v>
      </c>
      <c r="G143" s="11">
        <v>320</v>
      </c>
      <c r="H143" s="85" t="b">
        <f>ONS2009Q2[[#This Row],[Full Time Equivalent Q2 2009]]='S.ONS 2009-Q2'!D143</f>
        <v>1</v>
      </c>
      <c r="I143" s="11">
        <v>320</v>
      </c>
      <c r="J143" s="85" t="b">
        <f>ONS2009Q2[[#This Row],[Headcount Q1 2009]]='S.ONS 2009-Q2'!E143</f>
        <v>1</v>
      </c>
      <c r="K143" s="11">
        <v>310</v>
      </c>
      <c r="L143" s="85" t="b">
        <f>ONS2009Q2[[#This Row],[Full Time Equivalent Q1 2009]]='S.ONS 2009-Q2'!F143</f>
        <v>1</v>
      </c>
      <c r="M143" s="13">
        <v>10</v>
      </c>
      <c r="N143" s="13">
        <v>10</v>
      </c>
    </row>
    <row r="144" spans="2:14" x14ac:dyDescent="0.25">
      <c r="B144" s="110"/>
      <c r="C144" s="12" t="s">
        <v>88</v>
      </c>
      <c r="D144" s="144" t="s">
        <v>88</v>
      </c>
      <c r="E144" s="11">
        <v>3520</v>
      </c>
      <c r="F144" s="85" t="b">
        <f>ONS2009Q2[[#This Row],[Headcount Q2 2009]]='S.ONS 2009-Q2'!C144</f>
        <v>1</v>
      </c>
      <c r="G144" s="11">
        <v>3450</v>
      </c>
      <c r="H144" s="85" t="b">
        <f>ONS2009Q2[[#This Row],[Full Time Equivalent Q2 2009]]='S.ONS 2009-Q2'!D144</f>
        <v>1</v>
      </c>
      <c r="I144" s="11">
        <v>3540</v>
      </c>
      <c r="J144" s="85" t="b">
        <f>ONS2009Q2[[#This Row],[Headcount Q1 2009]]='S.ONS 2009-Q2'!E144</f>
        <v>1</v>
      </c>
      <c r="K144" s="11">
        <v>3460</v>
      </c>
      <c r="L144" s="85" t="b">
        <f>ONS2009Q2[[#This Row],[Full Time Equivalent Q1 2009]]='S.ONS 2009-Q2'!F144</f>
        <v>1</v>
      </c>
      <c r="M144" s="13">
        <v>-10</v>
      </c>
      <c r="N144" s="13">
        <v>-10</v>
      </c>
    </row>
    <row r="145" spans="2:16" x14ac:dyDescent="0.25">
      <c r="B145" s="110"/>
      <c r="C145" s="12" t="s">
        <v>89</v>
      </c>
      <c r="D145" s="144" t="s">
        <v>89</v>
      </c>
      <c r="E145" s="11">
        <v>1200</v>
      </c>
      <c r="F145" s="85" t="b">
        <f>ONS2009Q2[[#This Row],[Headcount Q2 2009]]='S.ONS 2009-Q2'!C145</f>
        <v>1</v>
      </c>
      <c r="G145" s="11">
        <v>1160</v>
      </c>
      <c r="H145" s="85" t="b">
        <f>ONS2009Q2[[#This Row],[Full Time Equivalent Q2 2009]]='S.ONS 2009-Q2'!D145</f>
        <v>1</v>
      </c>
      <c r="I145" s="11">
        <v>1190</v>
      </c>
      <c r="J145" s="85" t="b">
        <f>ONS2009Q2[[#This Row],[Headcount Q1 2009]]='S.ONS 2009-Q2'!E145</f>
        <v>1</v>
      </c>
      <c r="K145" s="11">
        <v>1150</v>
      </c>
      <c r="L145" s="85" t="b">
        <f>ONS2009Q2[[#This Row],[Full Time Equivalent Q1 2009]]='S.ONS 2009-Q2'!F145</f>
        <v>1</v>
      </c>
      <c r="M145" s="13">
        <v>10</v>
      </c>
      <c r="N145" s="13">
        <v>10</v>
      </c>
      <c r="O145" s="5"/>
      <c r="P145" s="5"/>
    </row>
    <row r="146" spans="2:16" x14ac:dyDescent="0.25">
      <c r="B146" s="110"/>
      <c r="C146" s="12" t="s">
        <v>90</v>
      </c>
      <c r="D146" s="144" t="s">
        <v>90</v>
      </c>
      <c r="E146" s="11">
        <v>310</v>
      </c>
      <c r="F146" s="85" t="b">
        <f>ONS2009Q2[[#This Row],[Headcount Q2 2009]]='S.ONS 2009-Q2'!C146</f>
        <v>1</v>
      </c>
      <c r="G146" s="11">
        <v>300</v>
      </c>
      <c r="H146" s="85" t="b">
        <f>ONS2009Q2[[#This Row],[Full Time Equivalent Q2 2009]]='S.ONS 2009-Q2'!D146</f>
        <v>1</v>
      </c>
      <c r="I146" s="11">
        <v>320</v>
      </c>
      <c r="J146" s="85" t="b">
        <f>ONS2009Q2[[#This Row],[Headcount Q1 2009]]='S.ONS 2009-Q2'!E146</f>
        <v>1</v>
      </c>
      <c r="K146" s="11">
        <v>320</v>
      </c>
      <c r="L146" s="85" t="b">
        <f>ONS2009Q2[[#This Row],[Full Time Equivalent Q1 2009]]='S.ONS 2009-Q2'!F146</f>
        <v>1</v>
      </c>
      <c r="M146" s="13">
        <v>-10</v>
      </c>
      <c r="N146" s="13">
        <v>-10</v>
      </c>
      <c r="O146" s="5"/>
      <c r="P146" s="5"/>
    </row>
    <row r="147" spans="2:16" x14ac:dyDescent="0.25">
      <c r="B147" s="110"/>
      <c r="C147" s="12" t="s">
        <v>91</v>
      </c>
      <c r="D147" s="144" t="s">
        <v>91</v>
      </c>
      <c r="E147" s="11">
        <v>150</v>
      </c>
      <c r="F147" s="85" t="b">
        <f>ONS2009Q2[[#This Row],[Headcount Q2 2009]]='S.ONS 2009-Q2'!C147</f>
        <v>1</v>
      </c>
      <c r="G147" s="11">
        <v>150</v>
      </c>
      <c r="H147" s="85" t="b">
        <f>ONS2009Q2[[#This Row],[Full Time Equivalent Q2 2009]]='S.ONS 2009-Q2'!D147</f>
        <v>1</v>
      </c>
      <c r="I147" s="11">
        <v>140</v>
      </c>
      <c r="J147" s="85" t="b">
        <f>ONS2009Q2[[#This Row],[Headcount Q1 2009]]='S.ONS 2009-Q2'!E147</f>
        <v>1</v>
      </c>
      <c r="K147" s="11">
        <v>140</v>
      </c>
      <c r="L147" s="85" t="b">
        <f>ONS2009Q2[[#This Row],[Full Time Equivalent Q1 2009]]='S.ONS 2009-Q2'!F147</f>
        <v>1</v>
      </c>
      <c r="M147" s="13" t="s">
        <v>8</v>
      </c>
      <c r="N147" s="13">
        <v>10</v>
      </c>
      <c r="O147" s="5"/>
      <c r="P147" s="5"/>
    </row>
    <row r="148" spans="2:16" x14ac:dyDescent="0.25">
      <c r="B148" s="110"/>
      <c r="C148" s="12" t="s">
        <v>92</v>
      </c>
      <c r="D148" s="144" t="s">
        <v>92</v>
      </c>
      <c r="E148" s="11">
        <v>2720</v>
      </c>
      <c r="F148" s="85" t="b">
        <f>ONS2009Q2[[#This Row],[Headcount Q2 2009]]='S.ONS 2009-Q2'!C148</f>
        <v>1</v>
      </c>
      <c r="G148" s="11">
        <v>2630</v>
      </c>
      <c r="H148" s="85" t="b">
        <f>ONS2009Q2[[#This Row],[Full Time Equivalent Q2 2009]]='S.ONS 2009-Q2'!D148</f>
        <v>1</v>
      </c>
      <c r="I148" s="11">
        <v>2730</v>
      </c>
      <c r="J148" s="85" t="b">
        <f>ONS2009Q2[[#This Row],[Headcount Q1 2009]]='S.ONS 2009-Q2'!E148</f>
        <v>1</v>
      </c>
      <c r="K148" s="11">
        <v>2640</v>
      </c>
      <c r="L148" s="85" t="b">
        <f>ONS2009Q2[[#This Row],[Full Time Equivalent Q1 2009]]='S.ONS 2009-Q2'!F148</f>
        <v>1</v>
      </c>
      <c r="M148" s="13">
        <v>-10</v>
      </c>
      <c r="N148" s="13">
        <v>-10</v>
      </c>
      <c r="O148" s="5"/>
      <c r="P148" s="5"/>
    </row>
    <row r="149" spans="2:16" x14ac:dyDescent="0.25">
      <c r="B149" s="110"/>
      <c r="C149" s="12"/>
      <c r="D149" s="144" t="s">
        <v>407</v>
      </c>
      <c r="E149" s="11"/>
      <c r="F149" s="85" t="b">
        <f>ONS2009Q2[[#This Row],[Headcount Q2 2009]]='S.ONS 2009-Q2'!C149</f>
        <v>1</v>
      </c>
      <c r="G149" s="11"/>
      <c r="H149" s="85" t="b">
        <f>ONS2009Q2[[#This Row],[Full Time Equivalent Q2 2009]]='S.ONS 2009-Q2'!D149</f>
        <v>1</v>
      </c>
      <c r="I149" s="11"/>
      <c r="J149" s="85" t="b">
        <f>ONS2009Q2[[#This Row],[Headcount Q1 2009]]='S.ONS 2009-Q2'!E149</f>
        <v>1</v>
      </c>
      <c r="K149" s="11"/>
      <c r="L149" s="85" t="b">
        <f>ONS2009Q2[[#This Row],[Full Time Equivalent Q1 2009]]='S.ONS 2009-Q2'!F149</f>
        <v>1</v>
      </c>
      <c r="M149" s="13"/>
      <c r="N149" s="13"/>
      <c r="O149" s="5"/>
      <c r="P149" s="5"/>
    </row>
    <row r="150" spans="2:16" x14ac:dyDescent="0.25">
      <c r="B150" s="17" t="s">
        <v>146</v>
      </c>
      <c r="C150" s="8"/>
      <c r="D150" s="147"/>
      <c r="E150" s="11"/>
      <c r="F150" s="85" t="b">
        <f>ONS2009Q2[[#This Row],[Headcount Q2 2009]]='S.ONS 2009-Q2'!C150</f>
        <v>1</v>
      </c>
      <c r="G150" s="11"/>
      <c r="H150" s="85" t="b">
        <f>ONS2009Q2[[#This Row],[Full Time Equivalent Q2 2009]]='S.ONS 2009-Q2'!D150</f>
        <v>1</v>
      </c>
      <c r="I150" s="11"/>
      <c r="J150" s="85" t="b">
        <f>ONS2009Q2[[#This Row],[Headcount Q1 2009]]='S.ONS 2009-Q2'!E150</f>
        <v>1</v>
      </c>
      <c r="K150" s="11"/>
      <c r="L150" s="85" t="b">
        <f>ONS2009Q2[[#This Row],[Full Time Equivalent Q1 2009]]='S.ONS 2009-Q2'!F150</f>
        <v>1</v>
      </c>
      <c r="M150" s="13"/>
      <c r="N150" s="13"/>
      <c r="O150" s="5"/>
      <c r="P150" s="5"/>
    </row>
    <row r="151" spans="2:16" x14ac:dyDescent="0.25">
      <c r="B151" s="110"/>
      <c r="C151" s="20" t="s">
        <v>147</v>
      </c>
      <c r="D151" s="149" t="s">
        <v>146</v>
      </c>
      <c r="E151" s="11">
        <v>3970</v>
      </c>
      <c r="F151" s="85" t="b">
        <f>ONS2009Q2[[#This Row],[Headcount Q2 2009]]='S.ONS 2009-Q2'!C151</f>
        <v>1</v>
      </c>
      <c r="G151" s="11">
        <v>3230</v>
      </c>
      <c r="H151" s="85" t="b">
        <f>ONS2009Q2[[#This Row],[Full Time Equivalent Q2 2009]]='S.ONS 2009-Q2'!D151</f>
        <v>1</v>
      </c>
      <c r="I151" s="11">
        <v>3880</v>
      </c>
      <c r="J151" s="85" t="b">
        <f>ONS2009Q2[[#This Row],[Headcount Q1 2009]]='S.ONS 2009-Q2'!E151</f>
        <v>1</v>
      </c>
      <c r="K151" s="11">
        <v>3160</v>
      </c>
      <c r="L151" s="85" t="b">
        <f>ONS2009Q2[[#This Row],[Full Time Equivalent Q1 2009]]='S.ONS 2009-Q2'!F151</f>
        <v>1</v>
      </c>
      <c r="M151" s="13">
        <v>90</v>
      </c>
      <c r="N151" s="13">
        <v>70</v>
      </c>
      <c r="O151" s="5"/>
      <c r="P151" s="5"/>
    </row>
    <row r="152" spans="2:16" x14ac:dyDescent="0.25">
      <c r="B152" s="110"/>
      <c r="C152" s="20"/>
      <c r="D152" s="149" t="s">
        <v>407</v>
      </c>
      <c r="E152" s="11"/>
      <c r="F152" s="85" t="b">
        <f>ONS2009Q2[[#This Row],[Headcount Q2 2009]]='S.ONS 2009-Q2'!C152</f>
        <v>1</v>
      </c>
      <c r="G152" s="11"/>
      <c r="H152" s="85" t="b">
        <f>ONS2009Q2[[#This Row],[Full Time Equivalent Q2 2009]]='S.ONS 2009-Q2'!D152</f>
        <v>1</v>
      </c>
      <c r="I152" s="11"/>
      <c r="J152" s="85" t="b">
        <f>ONS2009Q2[[#This Row],[Headcount Q1 2009]]='S.ONS 2009-Q2'!E152</f>
        <v>1</v>
      </c>
      <c r="K152" s="11"/>
      <c r="L152" s="85" t="b">
        <f>ONS2009Q2[[#This Row],[Full Time Equivalent Q1 2009]]='S.ONS 2009-Q2'!F152</f>
        <v>1</v>
      </c>
      <c r="M152" s="13"/>
      <c r="N152" s="13"/>
      <c r="O152" s="5"/>
      <c r="P152" s="5"/>
    </row>
    <row r="153" spans="2:16" x14ac:dyDescent="0.25">
      <c r="B153" s="10" t="s">
        <v>148</v>
      </c>
      <c r="C153" s="8"/>
      <c r="D153" s="143"/>
      <c r="E153" s="11"/>
      <c r="F153" s="85" t="b">
        <f>ONS2009Q2[[#This Row],[Headcount Q2 2009]]='S.ONS 2009-Q2'!C153</f>
        <v>1</v>
      </c>
      <c r="G153" s="11"/>
      <c r="H153" s="85" t="b">
        <f>ONS2009Q2[[#This Row],[Full Time Equivalent Q2 2009]]='S.ONS 2009-Q2'!D153</f>
        <v>1</v>
      </c>
      <c r="I153" s="11"/>
      <c r="J153" s="85" t="b">
        <f>ONS2009Q2[[#This Row],[Headcount Q1 2009]]='S.ONS 2009-Q2'!E153</f>
        <v>1</v>
      </c>
      <c r="K153" s="11"/>
      <c r="L153" s="85" t="b">
        <f>ONS2009Q2[[#This Row],[Full Time Equivalent Q1 2009]]='S.ONS 2009-Q2'!F153</f>
        <v>1</v>
      </c>
      <c r="M153" s="13"/>
      <c r="N153" s="13"/>
      <c r="O153" s="5"/>
      <c r="P153" s="5"/>
    </row>
    <row r="154" spans="2:16" x14ac:dyDescent="0.25">
      <c r="B154" s="110"/>
      <c r="C154" s="12" t="s">
        <v>149</v>
      </c>
      <c r="D154" s="144" t="s">
        <v>93</v>
      </c>
      <c r="E154" s="11">
        <v>12680</v>
      </c>
      <c r="F154" s="85" t="b">
        <f>ONS2009Q2[[#This Row],[Headcount Q2 2009]]='S.ONS 2009-Q2'!C154</f>
        <v>1</v>
      </c>
      <c r="G154" s="11">
        <v>11890</v>
      </c>
      <c r="H154" s="85" t="b">
        <f>ONS2009Q2[[#This Row],[Full Time Equivalent Q2 2009]]='S.ONS 2009-Q2'!D154</f>
        <v>1</v>
      </c>
      <c r="I154" s="11">
        <v>12340</v>
      </c>
      <c r="J154" s="85" t="b">
        <f>ONS2009Q2[[#This Row],[Headcount Q1 2009]]='S.ONS 2009-Q2'!E154</f>
        <v>1</v>
      </c>
      <c r="K154" s="11">
        <v>11570</v>
      </c>
      <c r="L154" s="85" t="b">
        <f>ONS2009Q2[[#This Row],[Full Time Equivalent Q1 2009]]='S.ONS 2009-Q2'!F154</f>
        <v>1</v>
      </c>
      <c r="M154" s="13">
        <v>330</v>
      </c>
      <c r="N154" s="13">
        <v>320</v>
      </c>
      <c r="O154" s="5"/>
      <c r="P154" s="12"/>
    </row>
    <row r="155" spans="2:16" x14ac:dyDescent="0.25">
      <c r="B155" s="110"/>
      <c r="C155" s="12" t="s">
        <v>94</v>
      </c>
      <c r="D155" s="144" t="s">
        <v>94</v>
      </c>
      <c r="E155" s="11">
        <v>83030</v>
      </c>
      <c r="F155" s="85" t="b">
        <f>ONS2009Q2[[#This Row],[Headcount Q2 2009]]='S.ONS 2009-Q2'!C155</f>
        <v>1</v>
      </c>
      <c r="G155" s="11">
        <v>74890</v>
      </c>
      <c r="H155" s="85" t="b">
        <f>ONS2009Q2[[#This Row],[Full Time Equivalent Q2 2009]]='S.ONS 2009-Q2'!D155</f>
        <v>1</v>
      </c>
      <c r="I155" s="11">
        <v>77470</v>
      </c>
      <c r="J155" s="85" t="b">
        <f>ONS2009Q2[[#This Row],[Headcount Q1 2009]]='S.ONS 2009-Q2'!E155</f>
        <v>1</v>
      </c>
      <c r="K155" s="11">
        <v>69480</v>
      </c>
      <c r="L155" s="85" t="b">
        <f>ONS2009Q2[[#This Row],[Full Time Equivalent Q1 2009]]='S.ONS 2009-Q2'!F155</f>
        <v>1</v>
      </c>
      <c r="M155" s="13">
        <v>5560</v>
      </c>
      <c r="N155" s="13">
        <v>5420</v>
      </c>
      <c r="O155" s="5"/>
      <c r="P155" s="12"/>
    </row>
    <row r="156" spans="2:16" x14ac:dyDescent="0.25">
      <c r="B156" s="110"/>
      <c r="C156" s="12" t="s">
        <v>150</v>
      </c>
      <c r="D156" s="144" t="s">
        <v>312</v>
      </c>
      <c r="E156" s="11">
        <v>16530</v>
      </c>
      <c r="F156" s="85" t="b">
        <f>ONS2009Q2[[#This Row],[Headcount Q2 2009]]='S.ONS 2009-Q2'!C156</f>
        <v>1</v>
      </c>
      <c r="G156" s="11">
        <v>14830</v>
      </c>
      <c r="H156" s="85" t="b">
        <f>ONS2009Q2[[#This Row],[Full Time Equivalent Q2 2009]]='S.ONS 2009-Q2'!D156</f>
        <v>1</v>
      </c>
      <c r="I156" s="11">
        <v>16720</v>
      </c>
      <c r="J156" s="85" t="b">
        <f>ONS2009Q2[[#This Row],[Headcount Q1 2009]]='S.ONS 2009-Q2'!E156</f>
        <v>1</v>
      </c>
      <c r="K156" s="11">
        <v>15020</v>
      </c>
      <c r="L156" s="85" t="b">
        <f>ONS2009Q2[[#This Row],[Full Time Equivalent Q1 2009]]='S.ONS 2009-Q2'!F156</f>
        <v>1</v>
      </c>
      <c r="M156" s="13">
        <v>-200</v>
      </c>
      <c r="N156" s="13">
        <v>-190</v>
      </c>
      <c r="O156" s="5"/>
      <c r="P156" s="12"/>
    </row>
    <row r="157" spans="2:16" x14ac:dyDescent="0.25">
      <c r="B157" s="110"/>
      <c r="C157" s="12" t="s">
        <v>151</v>
      </c>
      <c r="D157" s="144" t="s">
        <v>190</v>
      </c>
      <c r="E157" s="11">
        <v>10020</v>
      </c>
      <c r="F157" s="85" t="b">
        <f>ONS2009Q2[[#This Row],[Headcount Q2 2009]]='S.ONS 2009-Q2'!C157</f>
        <v>1</v>
      </c>
      <c r="G157" s="11">
        <v>8920</v>
      </c>
      <c r="H157" s="85" t="b">
        <f>ONS2009Q2[[#This Row],[Full Time Equivalent Q2 2009]]='S.ONS 2009-Q2'!D157</f>
        <v>1</v>
      </c>
      <c r="I157" s="11">
        <v>10370</v>
      </c>
      <c r="J157" s="85" t="b">
        <f>ONS2009Q2[[#This Row],[Headcount Q1 2009]]='S.ONS 2009-Q2'!E157</f>
        <v>1</v>
      </c>
      <c r="K157" s="11">
        <v>9190</v>
      </c>
      <c r="L157" s="85" t="b">
        <f>ONS2009Q2[[#This Row],[Full Time Equivalent Q1 2009]]='S.ONS 2009-Q2'!F157</f>
        <v>1</v>
      </c>
      <c r="M157" s="13">
        <v>-350</v>
      </c>
      <c r="N157" s="13">
        <v>-270</v>
      </c>
      <c r="O157" s="5"/>
      <c r="P157" s="12"/>
    </row>
    <row r="158" spans="2:16" x14ac:dyDescent="0.25">
      <c r="B158" s="110"/>
      <c r="C158" s="12" t="s">
        <v>95</v>
      </c>
      <c r="D158" s="144" t="s">
        <v>95</v>
      </c>
      <c r="E158" s="11">
        <v>3830</v>
      </c>
      <c r="F158" s="85" t="b">
        <f>ONS2009Q2[[#This Row],[Headcount Q2 2009]]='S.ONS 2009-Q2'!C158</f>
        <v>1</v>
      </c>
      <c r="G158" s="11">
        <v>3580</v>
      </c>
      <c r="H158" s="85" t="b">
        <f>ONS2009Q2[[#This Row],[Full Time Equivalent Q2 2009]]='S.ONS 2009-Q2'!D158</f>
        <v>1</v>
      </c>
      <c r="I158" s="11">
        <v>3820</v>
      </c>
      <c r="J158" s="85" t="b">
        <f>ONS2009Q2[[#This Row],[Headcount Q1 2009]]='S.ONS 2009-Q2'!E158</f>
        <v>1</v>
      </c>
      <c r="K158" s="11">
        <v>3580</v>
      </c>
      <c r="L158" s="85" t="b">
        <f>ONS2009Q2[[#This Row],[Full Time Equivalent Q1 2009]]='S.ONS 2009-Q2'!F158</f>
        <v>1</v>
      </c>
      <c r="M158" s="13">
        <v>10</v>
      </c>
      <c r="N158" s="13" t="s">
        <v>8</v>
      </c>
      <c r="O158" s="5"/>
      <c r="P158" s="12"/>
    </row>
    <row r="159" spans="2:16" x14ac:dyDescent="0.25">
      <c r="B159" s="110"/>
      <c r="C159" s="12" t="s">
        <v>152</v>
      </c>
      <c r="D159" s="144" t="s">
        <v>403</v>
      </c>
      <c r="E159" s="11">
        <v>0</v>
      </c>
      <c r="F159" s="85" t="b">
        <f>ONS2009Q2[[#This Row],[Headcount Q2 2009]]='S.ONS 2009-Q2'!C159</f>
        <v>1</v>
      </c>
      <c r="G159" s="11">
        <v>0</v>
      </c>
      <c r="H159" s="85" t="b">
        <f>ONS2009Q2[[#This Row],[Full Time Equivalent Q2 2009]]='S.ONS 2009-Q2'!D159</f>
        <v>1</v>
      </c>
      <c r="I159" s="11">
        <v>430</v>
      </c>
      <c r="J159" s="85" t="b">
        <f>ONS2009Q2[[#This Row],[Headcount Q1 2009]]='S.ONS 2009-Q2'!E159</f>
        <v>1</v>
      </c>
      <c r="K159" s="11">
        <v>420</v>
      </c>
      <c r="L159" s="85" t="b">
        <f>ONS2009Q2[[#This Row],[Full Time Equivalent Q1 2009]]='S.ONS 2009-Q2'!F159</f>
        <v>1</v>
      </c>
      <c r="M159" s="13">
        <v>-430</v>
      </c>
      <c r="N159" s="13">
        <v>-420</v>
      </c>
      <c r="O159" s="5"/>
      <c r="P159" s="12"/>
    </row>
    <row r="160" spans="2:16" x14ac:dyDescent="0.25">
      <c r="B160" s="110"/>
      <c r="C160" s="12"/>
      <c r="D160" s="144" t="s">
        <v>407</v>
      </c>
      <c r="E160" s="11"/>
      <c r="F160" s="85" t="b">
        <f>ONS2009Q2[[#This Row],[Headcount Q2 2009]]='S.ONS 2009-Q2'!C160</f>
        <v>1</v>
      </c>
      <c r="G160" s="11"/>
      <c r="H160" s="85" t="b">
        <f>ONS2009Q2[[#This Row],[Full Time Equivalent Q2 2009]]='S.ONS 2009-Q2'!D160</f>
        <v>1</v>
      </c>
      <c r="I160" s="11"/>
      <c r="J160" s="85" t="b">
        <f>ONS2009Q2[[#This Row],[Headcount Q1 2009]]='S.ONS 2009-Q2'!E160</f>
        <v>1</v>
      </c>
      <c r="K160" s="11"/>
      <c r="L160" s="85" t="b">
        <f>ONS2009Q2[[#This Row],[Full Time Equivalent Q1 2009]]='S.ONS 2009-Q2'!F160</f>
        <v>1</v>
      </c>
      <c r="M160" s="13"/>
      <c r="N160" s="13"/>
      <c r="O160" s="5"/>
      <c r="P160" s="12"/>
    </row>
    <row r="161" spans="2:14" x14ac:dyDescent="0.25">
      <c r="B161" s="21" t="s">
        <v>153</v>
      </c>
      <c r="C161" s="8"/>
      <c r="D161" s="150"/>
      <c r="E161" s="11"/>
      <c r="F161" s="85" t="b">
        <f>ONS2009Q2[[#This Row],[Headcount Q2 2009]]='S.ONS 2009-Q2'!C161</f>
        <v>1</v>
      </c>
      <c r="G161" s="11"/>
      <c r="H161" s="85" t="b">
        <f>ONS2009Q2[[#This Row],[Full Time Equivalent Q2 2009]]='S.ONS 2009-Q2'!D161</f>
        <v>1</v>
      </c>
      <c r="I161" s="11"/>
      <c r="J161" s="85" t="b">
        <f>ONS2009Q2[[#This Row],[Headcount Q1 2009]]='S.ONS 2009-Q2'!E161</f>
        <v>1</v>
      </c>
      <c r="K161" s="11"/>
      <c r="L161" s="85" t="b">
        <f>ONS2009Q2[[#This Row],[Full Time Equivalent Q1 2009]]='S.ONS 2009-Q2'!F161</f>
        <v>1</v>
      </c>
      <c r="M161" s="13"/>
      <c r="N161" s="13"/>
    </row>
    <row r="162" spans="2:14" x14ac:dyDescent="0.25">
      <c r="B162" s="110"/>
      <c r="C162" s="12" t="s">
        <v>154</v>
      </c>
      <c r="D162" s="144" t="s">
        <v>154</v>
      </c>
      <c r="E162" s="11">
        <v>5650</v>
      </c>
      <c r="F162" s="85" t="b">
        <f>ONS2009Q2[[#This Row],[Headcount Q2 2009]]='S.ONS 2009-Q2'!C162</f>
        <v>1</v>
      </c>
      <c r="G162" s="11">
        <v>5410</v>
      </c>
      <c r="H162" s="85" t="b">
        <f>ONS2009Q2[[#This Row],[Full Time Equivalent Q2 2009]]='S.ONS 2009-Q2'!D162</f>
        <v>1</v>
      </c>
      <c r="I162" s="11">
        <v>5070</v>
      </c>
      <c r="J162" s="85" t="b">
        <f>ONS2009Q2[[#This Row],[Headcount Q1 2009]]='S.ONS 2009-Q2'!E162</f>
        <v>1</v>
      </c>
      <c r="K162" s="11">
        <v>4850</v>
      </c>
      <c r="L162" s="85" t="b">
        <f>ONS2009Q2[[#This Row],[Full Time Equivalent Q1 2009]]='S.ONS 2009-Q2'!F162</f>
        <v>1</v>
      </c>
      <c r="M162" s="13">
        <v>580</v>
      </c>
      <c r="N162" s="13">
        <v>560</v>
      </c>
    </row>
    <row r="163" spans="2:14" x14ac:dyDescent="0.25">
      <c r="B163" s="110"/>
      <c r="C163" s="12" t="s">
        <v>107</v>
      </c>
      <c r="D163" s="144" t="s">
        <v>107</v>
      </c>
      <c r="E163" s="11">
        <v>70</v>
      </c>
      <c r="F163" s="85" t="b">
        <f>ONS2009Q2[[#This Row],[Headcount Q2 2009]]='S.ONS 2009-Q2'!C163</f>
        <v>1</v>
      </c>
      <c r="G163" s="11">
        <v>60</v>
      </c>
      <c r="H163" s="85" t="b">
        <f>ONS2009Q2[[#This Row],[Full Time Equivalent Q2 2009]]='S.ONS 2009-Q2'!D163</f>
        <v>1</v>
      </c>
      <c r="I163" s="11">
        <v>70</v>
      </c>
      <c r="J163" s="85" t="b">
        <f>ONS2009Q2[[#This Row],[Headcount Q1 2009]]='S.ONS 2009-Q2'!E163</f>
        <v>1</v>
      </c>
      <c r="K163" s="11">
        <v>70</v>
      </c>
      <c r="L163" s="85" t="b">
        <f>ONS2009Q2[[#This Row],[Full Time Equivalent Q1 2009]]='S.ONS 2009-Q2'!F163</f>
        <v>1</v>
      </c>
      <c r="M163" s="13" t="s">
        <v>8</v>
      </c>
      <c r="N163" s="13" t="s">
        <v>8</v>
      </c>
    </row>
    <row r="164" spans="2:14" x14ac:dyDescent="0.25">
      <c r="B164" s="110"/>
      <c r="C164" s="12" t="s">
        <v>96</v>
      </c>
      <c r="D164" s="144" t="s">
        <v>96</v>
      </c>
      <c r="E164" s="11">
        <v>1830</v>
      </c>
      <c r="F164" s="85" t="b">
        <f>ONS2009Q2[[#This Row],[Headcount Q2 2009]]='S.ONS 2009-Q2'!C164</f>
        <v>1</v>
      </c>
      <c r="G164" s="11">
        <v>1730</v>
      </c>
      <c r="H164" s="85" t="b">
        <f>ONS2009Q2[[#This Row],[Full Time Equivalent Q2 2009]]='S.ONS 2009-Q2'!D164</f>
        <v>1</v>
      </c>
      <c r="I164" s="11">
        <v>1770</v>
      </c>
      <c r="J164" s="85" t="b">
        <f>ONS2009Q2[[#This Row],[Headcount Q1 2009]]='S.ONS 2009-Q2'!E164</f>
        <v>1</v>
      </c>
      <c r="K164" s="11">
        <v>1670</v>
      </c>
      <c r="L164" s="85" t="b">
        <f>ONS2009Q2[[#This Row],[Full Time Equivalent Q1 2009]]='S.ONS 2009-Q2'!F164</f>
        <v>1</v>
      </c>
      <c r="M164" s="13">
        <v>60</v>
      </c>
      <c r="N164" s="13">
        <v>60</v>
      </c>
    </row>
    <row r="165" spans="2:14" x14ac:dyDescent="0.25">
      <c r="B165" s="110"/>
      <c r="C165" s="12" t="s">
        <v>155</v>
      </c>
      <c r="D165" s="144" t="s">
        <v>404</v>
      </c>
      <c r="E165" s="11">
        <v>0</v>
      </c>
      <c r="F165" s="85" t="b">
        <f>ONS2009Q2[[#This Row],[Headcount Q2 2009]]='S.ONS 2009-Q2'!C165</f>
        <v>1</v>
      </c>
      <c r="G165" s="11">
        <v>0</v>
      </c>
      <c r="H165" s="85" t="b">
        <f>ONS2009Q2[[#This Row],[Full Time Equivalent Q2 2009]]='S.ONS 2009-Q2'!D165</f>
        <v>1</v>
      </c>
      <c r="I165" s="11">
        <v>310</v>
      </c>
      <c r="J165" s="85" t="b">
        <f>ONS2009Q2[[#This Row],[Headcount Q1 2009]]='S.ONS 2009-Q2'!E165</f>
        <v>1</v>
      </c>
      <c r="K165" s="11">
        <v>290</v>
      </c>
      <c r="L165" s="85" t="b">
        <f>ONS2009Q2[[#This Row],[Full Time Equivalent Q1 2009]]='S.ONS 2009-Q2'!F165</f>
        <v>1</v>
      </c>
      <c r="M165" s="13">
        <v>-310</v>
      </c>
      <c r="N165" s="13">
        <v>-290</v>
      </c>
    </row>
    <row r="166" spans="2:14" x14ac:dyDescent="0.25">
      <c r="B166" s="110"/>
      <c r="C166" s="12" t="s">
        <v>156</v>
      </c>
      <c r="D166" s="144" t="s">
        <v>390</v>
      </c>
      <c r="E166" s="11">
        <v>320</v>
      </c>
      <c r="F166" s="85" t="b">
        <f>ONS2009Q2[[#This Row],[Headcount Q2 2009]]='S.ONS 2009-Q2'!C166</f>
        <v>1</v>
      </c>
      <c r="G166" s="11">
        <v>310</v>
      </c>
      <c r="H166" s="85" t="b">
        <f>ONS2009Q2[[#This Row],[Full Time Equivalent Q2 2009]]='S.ONS 2009-Q2'!D166</f>
        <v>1</v>
      </c>
      <c r="I166" s="11">
        <v>320</v>
      </c>
      <c r="J166" s="85" t="b">
        <f>ONS2009Q2[[#This Row],[Headcount Q1 2009]]='S.ONS 2009-Q2'!E166</f>
        <v>1</v>
      </c>
      <c r="K166" s="11">
        <v>300</v>
      </c>
      <c r="L166" s="85" t="b">
        <f>ONS2009Q2[[#This Row],[Full Time Equivalent Q1 2009]]='S.ONS 2009-Q2'!F166</f>
        <v>1</v>
      </c>
      <c r="M166" s="13">
        <v>10</v>
      </c>
      <c r="N166" s="13">
        <v>10</v>
      </c>
    </row>
    <row r="167" spans="2:14" x14ac:dyDescent="0.25">
      <c r="B167" s="110"/>
      <c r="C167" s="12" t="s">
        <v>97</v>
      </c>
      <c r="D167" s="144" t="s">
        <v>97</v>
      </c>
      <c r="E167" s="11">
        <v>200</v>
      </c>
      <c r="F167" s="85" t="b">
        <f>ONS2009Q2[[#This Row],[Headcount Q2 2009]]='S.ONS 2009-Q2'!C167</f>
        <v>1</v>
      </c>
      <c r="G167" s="11">
        <v>190</v>
      </c>
      <c r="H167" s="85" t="b">
        <f>ONS2009Q2[[#This Row],[Full Time Equivalent Q2 2009]]='S.ONS 2009-Q2'!D167</f>
        <v>1</v>
      </c>
      <c r="I167" s="11">
        <v>210</v>
      </c>
      <c r="J167" s="85" t="b">
        <f>ONS2009Q2[[#This Row],[Headcount Q1 2009]]='S.ONS 2009-Q2'!E167</f>
        <v>1</v>
      </c>
      <c r="K167" s="11">
        <v>200</v>
      </c>
      <c r="L167" s="85" t="b">
        <f>ONS2009Q2[[#This Row],[Full Time Equivalent Q1 2009]]='S.ONS 2009-Q2'!F167</f>
        <v>1</v>
      </c>
      <c r="M167" s="13">
        <v>-10</v>
      </c>
      <c r="N167" s="13">
        <v>-10</v>
      </c>
    </row>
    <row r="168" spans="2:14" x14ac:dyDescent="0.25">
      <c r="B168" s="110"/>
      <c r="C168" s="12" t="s">
        <v>98</v>
      </c>
      <c r="D168" s="144" t="s">
        <v>98</v>
      </c>
      <c r="E168" s="11">
        <v>1140</v>
      </c>
      <c r="F168" s="85" t="b">
        <f>ONS2009Q2[[#This Row],[Headcount Q2 2009]]='S.ONS 2009-Q2'!C168</f>
        <v>1</v>
      </c>
      <c r="G168" s="11">
        <v>1060</v>
      </c>
      <c r="H168" s="85" t="b">
        <f>ONS2009Q2[[#This Row],[Full Time Equivalent Q2 2009]]='S.ONS 2009-Q2'!D168</f>
        <v>1</v>
      </c>
      <c r="I168" s="11">
        <v>1050</v>
      </c>
      <c r="J168" s="85" t="b">
        <f>ONS2009Q2[[#This Row],[Headcount Q1 2009]]='S.ONS 2009-Q2'!E168</f>
        <v>1</v>
      </c>
      <c r="K168" s="11">
        <v>970</v>
      </c>
      <c r="L168" s="85" t="b">
        <f>ONS2009Q2[[#This Row],[Full Time Equivalent Q1 2009]]='S.ONS 2009-Q2'!F168</f>
        <v>1</v>
      </c>
      <c r="M168" s="13">
        <v>90</v>
      </c>
      <c r="N168" s="13">
        <v>90</v>
      </c>
    </row>
    <row r="169" spans="2:14" x14ac:dyDescent="0.25">
      <c r="B169" s="110"/>
      <c r="C169" s="12" t="s">
        <v>99</v>
      </c>
      <c r="D169" s="144" t="s">
        <v>99</v>
      </c>
      <c r="E169" s="11">
        <v>170</v>
      </c>
      <c r="F169" s="85" t="b">
        <f>ONS2009Q2[[#This Row],[Headcount Q2 2009]]='S.ONS 2009-Q2'!C169</f>
        <v>1</v>
      </c>
      <c r="G169" s="11">
        <v>160</v>
      </c>
      <c r="H169" s="85" t="b">
        <f>ONS2009Q2[[#This Row],[Full Time Equivalent Q2 2009]]='S.ONS 2009-Q2'!D169</f>
        <v>1</v>
      </c>
      <c r="I169" s="11">
        <v>160</v>
      </c>
      <c r="J169" s="85" t="b">
        <f>ONS2009Q2[[#This Row],[Headcount Q1 2009]]='S.ONS 2009-Q2'!E169</f>
        <v>1</v>
      </c>
      <c r="K169" s="11">
        <v>160</v>
      </c>
      <c r="L169" s="85" t="b">
        <f>ONS2009Q2[[#This Row],[Full Time Equivalent Q1 2009]]='S.ONS 2009-Q2'!F169</f>
        <v>1</v>
      </c>
      <c r="M169" s="13">
        <v>10</v>
      </c>
      <c r="N169" s="13">
        <v>10</v>
      </c>
    </row>
    <row r="170" spans="2:14" x14ac:dyDescent="0.25">
      <c r="B170" s="110"/>
      <c r="C170" s="12" t="s">
        <v>100</v>
      </c>
      <c r="D170" s="144" t="s">
        <v>100</v>
      </c>
      <c r="E170" s="11">
        <v>130</v>
      </c>
      <c r="F170" s="85" t="b">
        <f>ONS2009Q2[[#This Row],[Headcount Q2 2009]]='S.ONS 2009-Q2'!C170</f>
        <v>1</v>
      </c>
      <c r="G170" s="11">
        <v>120</v>
      </c>
      <c r="H170" s="85" t="b">
        <f>ONS2009Q2[[#This Row],[Full Time Equivalent Q2 2009]]='S.ONS 2009-Q2'!D170</f>
        <v>1</v>
      </c>
      <c r="I170" s="11">
        <v>120</v>
      </c>
      <c r="J170" s="85" t="b">
        <f>ONS2009Q2[[#This Row],[Headcount Q1 2009]]='S.ONS 2009-Q2'!E170</f>
        <v>1</v>
      </c>
      <c r="K170" s="11">
        <v>120</v>
      </c>
      <c r="L170" s="85" t="b">
        <f>ONS2009Q2[[#This Row],[Full Time Equivalent Q1 2009]]='S.ONS 2009-Q2'!F170</f>
        <v>1</v>
      </c>
      <c r="M170" s="13">
        <v>10</v>
      </c>
      <c r="N170" s="13">
        <v>10</v>
      </c>
    </row>
    <row r="171" spans="2:14" x14ac:dyDescent="0.25">
      <c r="B171" s="110"/>
      <c r="C171" s="12" t="s">
        <v>101</v>
      </c>
      <c r="D171" s="144" t="s">
        <v>391</v>
      </c>
      <c r="E171" s="11">
        <v>1390</v>
      </c>
      <c r="F171" s="85" t="b">
        <f>ONS2009Q2[[#This Row],[Headcount Q2 2009]]='S.ONS 2009-Q2'!C171</f>
        <v>1</v>
      </c>
      <c r="G171" s="11">
        <v>1300</v>
      </c>
      <c r="H171" s="85" t="b">
        <f>ONS2009Q2[[#This Row],[Full Time Equivalent Q2 2009]]='S.ONS 2009-Q2'!D171</f>
        <v>1</v>
      </c>
      <c r="I171" s="11">
        <v>1380</v>
      </c>
      <c r="J171" s="85" t="b">
        <f>ONS2009Q2[[#This Row],[Headcount Q1 2009]]='S.ONS 2009-Q2'!E171</f>
        <v>1</v>
      </c>
      <c r="K171" s="11">
        <v>1290</v>
      </c>
      <c r="L171" s="85" t="b">
        <f>ONS2009Q2[[#This Row],[Full Time Equivalent Q1 2009]]='S.ONS 2009-Q2'!F171</f>
        <v>1</v>
      </c>
      <c r="M171" s="13">
        <v>10</v>
      </c>
      <c r="N171" s="13">
        <v>10</v>
      </c>
    </row>
    <row r="172" spans="2:14" x14ac:dyDescent="0.25">
      <c r="B172" s="110"/>
      <c r="C172" s="12" t="s">
        <v>102</v>
      </c>
      <c r="D172" s="144" t="s">
        <v>102</v>
      </c>
      <c r="E172" s="11">
        <v>1570</v>
      </c>
      <c r="F172" s="85" t="b">
        <f>ONS2009Q2[[#This Row],[Headcount Q2 2009]]='S.ONS 2009-Q2'!C172</f>
        <v>1</v>
      </c>
      <c r="G172" s="11">
        <v>1440</v>
      </c>
      <c r="H172" s="85" t="b">
        <f>ONS2009Q2[[#This Row],[Full Time Equivalent Q2 2009]]='S.ONS 2009-Q2'!D172</f>
        <v>1</v>
      </c>
      <c r="I172" s="11">
        <v>1560</v>
      </c>
      <c r="J172" s="85" t="b">
        <f>ONS2009Q2[[#This Row],[Headcount Q1 2009]]='S.ONS 2009-Q2'!E172</f>
        <v>1</v>
      </c>
      <c r="K172" s="11">
        <v>1430</v>
      </c>
      <c r="L172" s="85" t="b">
        <f>ONS2009Q2[[#This Row],[Full Time Equivalent Q1 2009]]='S.ONS 2009-Q2'!F172</f>
        <v>1</v>
      </c>
      <c r="M172" s="13">
        <v>10</v>
      </c>
      <c r="N172" s="13">
        <v>10</v>
      </c>
    </row>
    <row r="173" spans="2:14" x14ac:dyDescent="0.25">
      <c r="B173" s="110"/>
      <c r="C173" s="12" t="s">
        <v>157</v>
      </c>
      <c r="D173" s="144" t="s">
        <v>405</v>
      </c>
      <c r="E173" s="11">
        <v>0</v>
      </c>
      <c r="F173" s="85" t="b">
        <f>ONS2009Q2[[#This Row],[Headcount Q2 2009]]='S.ONS 2009-Q2'!C173</f>
        <v>1</v>
      </c>
      <c r="G173" s="11">
        <v>0</v>
      </c>
      <c r="H173" s="85" t="b">
        <f>ONS2009Q2[[#This Row],[Full Time Equivalent Q2 2009]]='S.ONS 2009-Q2'!D173</f>
        <v>1</v>
      </c>
      <c r="I173" s="11">
        <v>310</v>
      </c>
      <c r="J173" s="85" t="b">
        <f>ONS2009Q2[[#This Row],[Headcount Q1 2009]]='S.ONS 2009-Q2'!E173</f>
        <v>1</v>
      </c>
      <c r="K173" s="11">
        <v>290</v>
      </c>
      <c r="L173" s="85" t="b">
        <f>ONS2009Q2[[#This Row],[Full Time Equivalent Q1 2009]]='S.ONS 2009-Q2'!F173</f>
        <v>1</v>
      </c>
      <c r="M173" s="13">
        <v>-310</v>
      </c>
      <c r="N173" s="13">
        <v>-290</v>
      </c>
    </row>
    <row r="174" spans="2:14" x14ac:dyDescent="0.25">
      <c r="B174" s="110"/>
      <c r="C174" s="12" t="s">
        <v>158</v>
      </c>
      <c r="D174" s="144" t="s">
        <v>158</v>
      </c>
      <c r="E174" s="11">
        <v>4010</v>
      </c>
      <c r="F174" s="85" t="b">
        <f>ONS2009Q2[[#This Row],[Headcount Q2 2009]]='S.ONS 2009-Q2'!C174</f>
        <v>1</v>
      </c>
      <c r="G174" s="11">
        <v>3920</v>
      </c>
      <c r="H174" s="85" t="b">
        <f>ONS2009Q2[[#This Row],[Full Time Equivalent Q2 2009]]='S.ONS 2009-Q2'!D174</f>
        <v>1</v>
      </c>
      <c r="I174" s="11">
        <v>4000</v>
      </c>
      <c r="J174" s="85" t="b">
        <f>ONS2009Q2[[#This Row],[Headcount Q1 2009]]='S.ONS 2009-Q2'!E174</f>
        <v>1</v>
      </c>
      <c r="K174" s="11">
        <v>3900</v>
      </c>
      <c r="L174" s="85" t="b">
        <f>ONS2009Q2[[#This Row],[Full Time Equivalent Q1 2009]]='S.ONS 2009-Q2'!F174</f>
        <v>1</v>
      </c>
      <c r="M174" s="13">
        <v>10</v>
      </c>
      <c r="N174" s="13">
        <v>10</v>
      </c>
    </row>
    <row r="175" spans="2:14" x14ac:dyDescent="0.25">
      <c r="B175" s="110"/>
      <c r="C175" s="12" t="s">
        <v>103</v>
      </c>
      <c r="D175" s="144" t="s">
        <v>103</v>
      </c>
      <c r="E175" s="11">
        <v>270</v>
      </c>
      <c r="F175" s="85" t="b">
        <f>ONS2009Q2[[#This Row],[Headcount Q2 2009]]='S.ONS 2009-Q2'!C175</f>
        <v>1</v>
      </c>
      <c r="G175" s="11">
        <v>260</v>
      </c>
      <c r="H175" s="85" t="b">
        <f>ONS2009Q2[[#This Row],[Full Time Equivalent Q2 2009]]='S.ONS 2009-Q2'!D175</f>
        <v>1</v>
      </c>
      <c r="I175" s="11">
        <v>250</v>
      </c>
      <c r="J175" s="85" t="b">
        <f>ONS2009Q2[[#This Row],[Headcount Q1 2009]]='S.ONS 2009-Q2'!E175</f>
        <v>1</v>
      </c>
      <c r="K175" s="11">
        <v>240</v>
      </c>
      <c r="L175" s="85" t="b">
        <f>ONS2009Q2[[#This Row],[Full Time Equivalent Q1 2009]]='S.ONS 2009-Q2'!F175</f>
        <v>1</v>
      </c>
      <c r="M175" s="13">
        <v>20</v>
      </c>
      <c r="N175" s="13">
        <v>10</v>
      </c>
    </row>
    <row r="176" spans="2:14" x14ac:dyDescent="0.25">
      <c r="B176" s="110"/>
      <c r="C176" s="12" t="s">
        <v>104</v>
      </c>
      <c r="D176" s="144" t="s">
        <v>104</v>
      </c>
      <c r="E176" s="11">
        <v>50</v>
      </c>
      <c r="F176" s="85" t="b">
        <f>ONS2009Q2[[#This Row],[Headcount Q2 2009]]='S.ONS 2009-Q2'!C176</f>
        <v>1</v>
      </c>
      <c r="G176" s="11">
        <v>50</v>
      </c>
      <c r="H176" s="85" t="b">
        <f>ONS2009Q2[[#This Row],[Full Time Equivalent Q2 2009]]='S.ONS 2009-Q2'!D176</f>
        <v>1</v>
      </c>
      <c r="I176" s="11">
        <v>50</v>
      </c>
      <c r="J176" s="85" t="b">
        <f>ONS2009Q2[[#This Row],[Headcount Q1 2009]]='S.ONS 2009-Q2'!E176</f>
        <v>1</v>
      </c>
      <c r="K176" s="11">
        <v>40</v>
      </c>
      <c r="L176" s="85" t="b">
        <f>ONS2009Q2[[#This Row],[Full Time Equivalent Q1 2009]]='S.ONS 2009-Q2'!F176</f>
        <v>1</v>
      </c>
      <c r="M176" s="13" t="s">
        <v>8</v>
      </c>
      <c r="N176" s="13" t="s">
        <v>8</v>
      </c>
    </row>
    <row r="177" spans="2:262" x14ac:dyDescent="0.25">
      <c r="B177" s="110"/>
      <c r="C177" s="12" t="s">
        <v>105</v>
      </c>
      <c r="D177" s="144" t="s">
        <v>105</v>
      </c>
      <c r="E177" s="11">
        <v>170</v>
      </c>
      <c r="F177" s="85" t="b">
        <f>ONS2009Q2[[#This Row],[Headcount Q2 2009]]='S.ONS 2009-Q2'!C177</f>
        <v>1</v>
      </c>
      <c r="G177" s="11">
        <v>160</v>
      </c>
      <c r="H177" s="85" t="b">
        <f>ONS2009Q2[[#This Row],[Full Time Equivalent Q2 2009]]='S.ONS 2009-Q2'!D177</f>
        <v>1</v>
      </c>
      <c r="I177" s="11">
        <v>150</v>
      </c>
      <c r="J177" s="85" t="b">
        <f>ONS2009Q2[[#This Row],[Headcount Q1 2009]]='S.ONS 2009-Q2'!E177</f>
        <v>1</v>
      </c>
      <c r="K177" s="11">
        <v>140</v>
      </c>
      <c r="L177" s="85" t="b">
        <f>ONS2009Q2[[#This Row],[Full Time Equivalent Q1 2009]]='S.ONS 2009-Q2'!F177</f>
        <v>1</v>
      </c>
      <c r="M177" s="13">
        <v>20</v>
      </c>
      <c r="N177" s="13">
        <v>20</v>
      </c>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c r="IV177" s="5"/>
      <c r="IW177" s="5"/>
      <c r="IX177" s="5"/>
      <c r="IY177" s="5"/>
      <c r="IZ177" s="5"/>
      <c r="JA177" s="5"/>
      <c r="JB177" s="5"/>
    </row>
    <row r="178" spans="2:262" x14ac:dyDescent="0.25">
      <c r="B178" s="110"/>
      <c r="C178" s="12" t="s">
        <v>106</v>
      </c>
      <c r="D178" s="144" t="s">
        <v>106</v>
      </c>
      <c r="E178" s="11">
        <v>300</v>
      </c>
      <c r="F178" s="85" t="b">
        <f>ONS2009Q2[[#This Row],[Headcount Q2 2009]]='S.ONS 2009-Q2'!C178</f>
        <v>1</v>
      </c>
      <c r="G178" s="11">
        <v>290</v>
      </c>
      <c r="H178" s="85" t="b">
        <f>ONS2009Q2[[#This Row],[Full Time Equivalent Q2 2009]]='S.ONS 2009-Q2'!D178</f>
        <v>1</v>
      </c>
      <c r="I178" s="11">
        <v>300</v>
      </c>
      <c r="J178" s="85" t="b">
        <f>ONS2009Q2[[#This Row],[Headcount Q1 2009]]='S.ONS 2009-Q2'!E178</f>
        <v>1</v>
      </c>
      <c r="K178" s="11">
        <v>290</v>
      </c>
      <c r="L178" s="85" t="b">
        <f>ONS2009Q2[[#This Row],[Full Time Equivalent Q1 2009]]='S.ONS 2009-Q2'!F178</f>
        <v>1</v>
      </c>
      <c r="M178" s="13" t="s">
        <v>8</v>
      </c>
      <c r="N178" s="13" t="s">
        <v>8</v>
      </c>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c r="IV178" s="5"/>
      <c r="IW178" s="5"/>
      <c r="IX178" s="5"/>
      <c r="IY178" s="5"/>
      <c r="IZ178" s="5"/>
      <c r="JA178" s="5"/>
      <c r="JB178" s="5"/>
    </row>
    <row r="179" spans="2:262" x14ac:dyDescent="0.25">
      <c r="B179" s="110"/>
      <c r="C179" s="12" t="s">
        <v>159</v>
      </c>
      <c r="D179" s="144" t="s">
        <v>159</v>
      </c>
      <c r="E179" s="11">
        <v>50</v>
      </c>
      <c r="F179" s="85" t="b">
        <f>ONS2009Q2[[#This Row],[Headcount Q2 2009]]='S.ONS 2009-Q2'!C179</f>
        <v>1</v>
      </c>
      <c r="G179" s="11">
        <v>50</v>
      </c>
      <c r="H179" s="85" t="b">
        <f>ONS2009Q2[[#This Row],[Full Time Equivalent Q2 2009]]='S.ONS 2009-Q2'!D179</f>
        <v>1</v>
      </c>
      <c r="I179" s="11">
        <v>50</v>
      </c>
      <c r="J179" s="85" t="b">
        <f>ONS2009Q2[[#This Row],[Headcount Q1 2009]]='S.ONS 2009-Q2'!E179</f>
        <v>1</v>
      </c>
      <c r="K179" s="11">
        <v>50</v>
      </c>
      <c r="L179" s="85" t="b">
        <f>ONS2009Q2[[#This Row],[Full Time Equivalent Q1 2009]]='S.ONS 2009-Q2'!F179</f>
        <v>1</v>
      </c>
      <c r="M179" s="13">
        <v>0</v>
      </c>
      <c r="N179" s="13">
        <v>0</v>
      </c>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c r="IW179" s="5"/>
      <c r="IX179" s="5"/>
      <c r="IY179" s="5"/>
      <c r="IZ179" s="5"/>
      <c r="JA179" s="5"/>
      <c r="JB179" s="5"/>
    </row>
    <row r="180" spans="2:262" x14ac:dyDescent="0.25">
      <c r="B180" s="110"/>
      <c r="C180" s="12" t="s">
        <v>160</v>
      </c>
      <c r="D180" s="144" t="s">
        <v>406</v>
      </c>
      <c r="E180" s="11">
        <v>0</v>
      </c>
      <c r="F180" s="85" t="b">
        <f>ONS2009Q2[[#This Row],[Headcount Q2 2009]]='S.ONS 2009-Q2'!C180</f>
        <v>1</v>
      </c>
      <c r="G180" s="11">
        <v>0</v>
      </c>
      <c r="H180" s="85" t="b">
        <f>ONS2009Q2[[#This Row],[Full Time Equivalent Q2 2009]]='S.ONS 2009-Q2'!D180</f>
        <v>1</v>
      </c>
      <c r="I180" s="11">
        <v>90</v>
      </c>
      <c r="J180" s="85" t="b">
        <f>ONS2009Q2[[#This Row],[Headcount Q1 2009]]='S.ONS 2009-Q2'!E180</f>
        <v>1</v>
      </c>
      <c r="K180" s="11">
        <v>90</v>
      </c>
      <c r="L180" s="85" t="b">
        <f>ONS2009Q2[[#This Row],[Full Time Equivalent Q1 2009]]='S.ONS 2009-Q2'!F180</f>
        <v>1</v>
      </c>
      <c r="M180" s="13">
        <v>-90</v>
      </c>
      <c r="N180" s="13">
        <v>-90</v>
      </c>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c r="IW180" s="5"/>
      <c r="IX180" s="5"/>
      <c r="IY180" s="5"/>
      <c r="IZ180" s="5"/>
      <c r="JA180" s="5"/>
      <c r="JB180" s="5"/>
    </row>
    <row r="181" spans="2:262" x14ac:dyDescent="0.25">
      <c r="B181" s="110"/>
      <c r="C181" s="12" t="s">
        <v>161</v>
      </c>
      <c r="D181" s="144" t="s">
        <v>108</v>
      </c>
      <c r="E181" s="11">
        <v>160</v>
      </c>
      <c r="F181" s="85" t="b">
        <f>ONS2009Q2[[#This Row],[Headcount Q2 2009]]='S.ONS 2009-Q2'!C181</f>
        <v>1</v>
      </c>
      <c r="G181" s="11">
        <v>150</v>
      </c>
      <c r="H181" s="85" t="b">
        <f>ONS2009Q2[[#This Row],[Full Time Equivalent Q2 2009]]='S.ONS 2009-Q2'!D181</f>
        <v>1</v>
      </c>
      <c r="I181" s="11">
        <v>0</v>
      </c>
      <c r="J181" s="85" t="b">
        <f>ONS2009Q2[[#This Row],[Headcount Q1 2009]]='S.ONS 2009-Q2'!E181</f>
        <v>1</v>
      </c>
      <c r="K181" s="11">
        <v>0</v>
      </c>
      <c r="L181" s="85" t="b">
        <f>ONS2009Q2[[#This Row],[Full Time Equivalent Q1 2009]]='S.ONS 2009-Q2'!F181</f>
        <v>1</v>
      </c>
      <c r="M181" s="13">
        <v>160</v>
      </c>
      <c r="N181" s="13">
        <v>150</v>
      </c>
      <c r="O181" s="22"/>
      <c r="P181" s="12"/>
      <c r="Q181" s="22"/>
      <c r="R181" s="12"/>
      <c r="S181" s="22"/>
      <c r="T181" s="12"/>
      <c r="U181" s="22"/>
      <c r="V181" s="12"/>
      <c r="W181" s="22"/>
      <c r="X181" s="12"/>
      <c r="Y181" s="22"/>
      <c r="Z181" s="12"/>
      <c r="AA181" s="22"/>
      <c r="AB181" s="12"/>
      <c r="AC181" s="22"/>
      <c r="AD181" s="12"/>
      <c r="AE181" s="22"/>
      <c r="AF181" s="12"/>
      <c r="AG181" s="22"/>
      <c r="AH181" s="12"/>
      <c r="AI181" s="22"/>
      <c r="AJ181" s="12"/>
      <c r="AK181" s="22"/>
      <c r="AL181" s="12"/>
      <c r="AM181" s="22"/>
      <c r="AN181" s="12"/>
      <c r="AO181" s="22"/>
      <c r="AP181" s="12"/>
      <c r="AQ181" s="22"/>
      <c r="AR181" s="12"/>
      <c r="AS181" s="22"/>
      <c r="AT181" s="12"/>
      <c r="AU181" s="22"/>
      <c r="AV181" s="12"/>
      <c r="AW181" s="22"/>
      <c r="AX181" s="12"/>
      <c r="AY181" s="22"/>
      <c r="AZ181" s="12"/>
      <c r="BA181" s="22"/>
      <c r="BB181" s="12"/>
      <c r="BC181" s="22"/>
      <c r="BD181" s="12"/>
      <c r="BE181" s="22"/>
      <c r="BF181" s="12"/>
      <c r="BG181" s="22"/>
      <c r="BH181" s="12"/>
      <c r="BI181" s="22"/>
      <c r="BJ181" s="12"/>
      <c r="BK181" s="22"/>
      <c r="BL181" s="12"/>
      <c r="BM181" s="22"/>
      <c r="BN181" s="12"/>
      <c r="BO181" s="22"/>
      <c r="BP181" s="12"/>
      <c r="BQ181" s="22"/>
      <c r="BR181" s="12"/>
      <c r="BS181" s="22"/>
      <c r="BT181" s="12"/>
      <c r="BU181" s="22"/>
      <c r="BV181" s="12"/>
      <c r="BW181" s="22"/>
      <c r="BX181" s="12"/>
      <c r="BY181" s="22"/>
      <c r="BZ181" s="12"/>
      <c r="CA181" s="22"/>
      <c r="CB181" s="12"/>
      <c r="CC181" s="22"/>
      <c r="CD181" s="12"/>
      <c r="CE181" s="22"/>
      <c r="CF181" s="12"/>
      <c r="CG181" s="22"/>
      <c r="CH181" s="12"/>
      <c r="CI181" s="22"/>
      <c r="CJ181" s="12"/>
      <c r="CK181" s="22"/>
      <c r="CL181" s="12"/>
      <c r="CM181" s="22"/>
      <c r="CN181" s="12"/>
      <c r="CO181" s="22"/>
      <c r="CP181" s="12"/>
      <c r="CQ181" s="22"/>
      <c r="CR181" s="12"/>
      <c r="CS181" s="22"/>
      <c r="CT181" s="12"/>
      <c r="CU181" s="22"/>
      <c r="CV181" s="12"/>
      <c r="CW181" s="22"/>
      <c r="CX181" s="12"/>
      <c r="CY181" s="22"/>
      <c r="CZ181" s="12"/>
      <c r="DA181" s="22"/>
      <c r="DB181" s="12"/>
      <c r="DC181" s="22"/>
      <c r="DD181" s="12"/>
      <c r="DE181" s="22"/>
      <c r="DF181" s="12"/>
      <c r="DG181" s="22"/>
      <c r="DH181" s="12"/>
      <c r="DI181" s="22"/>
      <c r="DJ181" s="12"/>
      <c r="DK181" s="22"/>
      <c r="DL181" s="12"/>
      <c r="DM181" s="22"/>
      <c r="DN181" s="12"/>
      <c r="DO181" s="22"/>
      <c r="DP181" s="12"/>
      <c r="DQ181" s="22"/>
      <c r="DR181" s="12"/>
      <c r="DS181" s="22"/>
      <c r="DT181" s="12"/>
      <c r="DU181" s="22"/>
      <c r="DV181" s="12"/>
      <c r="DW181" s="22"/>
      <c r="DX181" s="12"/>
      <c r="DY181" s="22"/>
      <c r="DZ181" s="12"/>
      <c r="EA181" s="22"/>
      <c r="EB181" s="12"/>
      <c r="EC181" s="22"/>
      <c r="ED181" s="12"/>
      <c r="EE181" s="22"/>
      <c r="EF181" s="12"/>
      <c r="EG181" s="22"/>
      <c r="EH181" s="12"/>
      <c r="EI181" s="22"/>
      <c r="EJ181" s="12"/>
      <c r="EK181" s="22"/>
      <c r="EL181" s="12"/>
      <c r="EM181" s="22"/>
      <c r="EN181" s="12"/>
      <c r="EO181" s="22"/>
      <c r="EP181" s="12"/>
      <c r="EQ181" s="22"/>
      <c r="ER181" s="12"/>
      <c r="ES181" s="22"/>
      <c r="ET181" s="12"/>
      <c r="EU181" s="22"/>
      <c r="EV181" s="12"/>
      <c r="EW181" s="22"/>
      <c r="EX181" s="12"/>
      <c r="EY181" s="22"/>
      <c r="EZ181" s="12"/>
      <c r="FA181" s="22"/>
      <c r="FB181" s="12"/>
      <c r="FC181" s="22"/>
      <c r="FD181" s="12"/>
      <c r="FE181" s="22"/>
      <c r="FF181" s="12"/>
      <c r="FG181" s="22"/>
      <c r="FH181" s="12"/>
      <c r="FI181" s="22"/>
      <c r="FJ181" s="12"/>
      <c r="FK181" s="22"/>
      <c r="FL181" s="12"/>
      <c r="FM181" s="22"/>
      <c r="FN181" s="12"/>
      <c r="FO181" s="22"/>
      <c r="FP181" s="12"/>
      <c r="FQ181" s="22"/>
      <c r="FR181" s="12"/>
      <c r="FS181" s="22"/>
      <c r="FT181" s="12"/>
      <c r="FU181" s="22"/>
      <c r="FV181" s="12"/>
      <c r="FW181" s="22"/>
      <c r="FX181" s="12"/>
      <c r="FY181" s="22"/>
      <c r="FZ181" s="12"/>
      <c r="GA181" s="22"/>
      <c r="GB181" s="12"/>
      <c r="GC181" s="22"/>
      <c r="GD181" s="12"/>
      <c r="GE181" s="22"/>
      <c r="GF181" s="12"/>
      <c r="GG181" s="22"/>
      <c r="GH181" s="12"/>
      <c r="GI181" s="22"/>
      <c r="GJ181" s="12"/>
      <c r="GK181" s="22"/>
      <c r="GL181" s="12"/>
      <c r="GM181" s="22"/>
      <c r="GN181" s="12"/>
      <c r="GO181" s="22"/>
      <c r="GP181" s="12"/>
      <c r="GQ181" s="22"/>
      <c r="GR181" s="12"/>
      <c r="GS181" s="22"/>
      <c r="GT181" s="12"/>
      <c r="GU181" s="22"/>
      <c r="GV181" s="12"/>
      <c r="GW181" s="22"/>
      <c r="GX181" s="12"/>
      <c r="GY181" s="22"/>
      <c r="GZ181" s="12"/>
      <c r="HA181" s="22"/>
      <c r="HB181" s="12"/>
      <c r="HC181" s="22"/>
      <c r="HD181" s="12"/>
      <c r="HE181" s="22"/>
      <c r="HF181" s="12"/>
      <c r="HG181" s="22"/>
      <c r="HH181" s="12"/>
      <c r="HI181" s="22"/>
      <c r="HJ181" s="12"/>
      <c r="HK181" s="22"/>
      <c r="HL181" s="12"/>
      <c r="HM181" s="22"/>
      <c r="HN181" s="12"/>
      <c r="HO181" s="22"/>
      <c r="HP181" s="12"/>
      <c r="HQ181" s="22"/>
      <c r="HR181" s="12"/>
      <c r="HS181" s="22"/>
      <c r="HT181" s="12"/>
      <c r="HU181" s="22"/>
      <c r="HV181" s="12"/>
      <c r="HW181" s="22"/>
      <c r="HX181" s="12"/>
      <c r="HY181" s="22"/>
      <c r="HZ181" s="12"/>
      <c r="IA181" s="22"/>
      <c r="IB181" s="12"/>
      <c r="IC181" s="22"/>
      <c r="ID181" s="12"/>
      <c r="IE181" s="22"/>
      <c r="IF181" s="12"/>
      <c r="IG181" s="22"/>
      <c r="IH181" s="12"/>
      <c r="II181" s="22"/>
      <c r="IJ181" s="12"/>
      <c r="IK181" s="22"/>
      <c r="IL181" s="12"/>
      <c r="IM181" s="22"/>
      <c r="IN181" s="12"/>
      <c r="IO181" s="22"/>
      <c r="IP181" s="12"/>
      <c r="IQ181" s="22"/>
      <c r="IR181" s="12"/>
      <c r="IS181" s="22"/>
      <c r="IT181" s="12"/>
      <c r="IU181" s="22"/>
      <c r="IV181" s="12"/>
      <c r="IW181" s="22"/>
      <c r="IX181" s="12"/>
      <c r="IY181" s="22"/>
      <c r="IZ181" s="12"/>
      <c r="JA181" s="22"/>
      <c r="JB181" s="12"/>
    </row>
    <row r="182" spans="2:262" x14ac:dyDescent="0.25">
      <c r="B182" s="110"/>
      <c r="C182" s="12"/>
      <c r="D182" s="144" t="s">
        <v>407</v>
      </c>
      <c r="E182" s="11"/>
      <c r="F182" s="85" t="b">
        <f>ONS2009Q2[[#This Row],[Headcount Q2 2009]]='S.ONS 2009-Q2'!C182</f>
        <v>1</v>
      </c>
      <c r="G182" s="11"/>
      <c r="H182" s="85" t="b">
        <f>ONS2009Q2[[#This Row],[Full Time Equivalent Q2 2009]]='S.ONS 2009-Q2'!D182</f>
        <v>1</v>
      </c>
      <c r="I182" s="11"/>
      <c r="J182" s="85" t="b">
        <f>ONS2009Q2[[#This Row],[Headcount Q1 2009]]='S.ONS 2009-Q2'!E182</f>
        <v>1</v>
      </c>
      <c r="K182" s="11"/>
      <c r="L182" s="85" t="b">
        <f>ONS2009Q2[[#This Row],[Full Time Equivalent Q1 2009]]='S.ONS 2009-Q2'!F182</f>
        <v>1</v>
      </c>
      <c r="M182" s="13"/>
      <c r="N182" s="13"/>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row>
    <row r="183" spans="2:262" x14ac:dyDescent="0.25">
      <c r="B183" s="21" t="s">
        <v>109</v>
      </c>
      <c r="C183" s="8"/>
      <c r="D183" s="150"/>
      <c r="E183" s="11"/>
      <c r="F183" s="85" t="b">
        <f>ONS2009Q2[[#This Row],[Headcount Q2 2009]]='S.ONS 2009-Q2'!C183</f>
        <v>1</v>
      </c>
      <c r="G183" s="11"/>
      <c r="H183" s="85" t="b">
        <f>ONS2009Q2[[#This Row],[Full Time Equivalent Q2 2009]]='S.ONS 2009-Q2'!D183</f>
        <v>1</v>
      </c>
      <c r="I183" s="11"/>
      <c r="J183" s="85" t="b">
        <f>ONS2009Q2[[#This Row],[Headcount Q1 2009]]='S.ONS 2009-Q2'!E183</f>
        <v>1</v>
      </c>
      <c r="K183" s="11"/>
      <c r="L183" s="85" t="b">
        <f>ONS2009Q2[[#This Row],[Full Time Equivalent Q1 2009]]='S.ONS 2009-Q2'!F183</f>
        <v>1</v>
      </c>
      <c r="M183" s="13"/>
      <c r="N183" s="13"/>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c r="IW183" s="5"/>
      <c r="IX183" s="5"/>
      <c r="IY183" s="5"/>
      <c r="IZ183" s="5"/>
      <c r="JA183" s="5"/>
      <c r="JB183" s="5"/>
    </row>
    <row r="184" spans="2:262" x14ac:dyDescent="0.25">
      <c r="B184" s="110"/>
      <c r="C184" s="12" t="s">
        <v>110</v>
      </c>
      <c r="D184" s="144" t="s">
        <v>110</v>
      </c>
      <c r="E184" s="11">
        <v>6140</v>
      </c>
      <c r="F184" s="85" t="b">
        <f>ONS2009Q2[[#This Row],[Headcount Q2 2009]]='S.ONS 2009-Q2'!C184</f>
        <v>1</v>
      </c>
      <c r="G184" s="11">
        <v>5850</v>
      </c>
      <c r="H184" s="85" t="b">
        <f>ONS2009Q2[[#This Row],[Full Time Equivalent Q2 2009]]='S.ONS 2009-Q2'!D184</f>
        <v>1</v>
      </c>
      <c r="I184" s="11">
        <v>6140</v>
      </c>
      <c r="J184" s="85" t="b">
        <f>ONS2009Q2[[#This Row],[Headcount Q1 2009]]='S.ONS 2009-Q2'!E184</f>
        <v>1</v>
      </c>
      <c r="K184" s="11">
        <v>5850</v>
      </c>
      <c r="L184" s="85" t="b">
        <f>ONS2009Q2[[#This Row],[Full Time Equivalent Q1 2009]]='S.ONS 2009-Q2'!F184</f>
        <v>1</v>
      </c>
      <c r="M184" s="13" t="s">
        <v>8</v>
      </c>
      <c r="N184" s="13">
        <v>0</v>
      </c>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c r="IV184" s="5"/>
      <c r="IW184" s="5"/>
      <c r="IX184" s="5"/>
      <c r="IY184" s="5"/>
      <c r="IZ184" s="5"/>
      <c r="JA184" s="5"/>
      <c r="JB184" s="5"/>
    </row>
    <row r="185" spans="2:262" x14ac:dyDescent="0.25">
      <c r="B185" s="110"/>
      <c r="C185" s="12" t="s">
        <v>111</v>
      </c>
      <c r="D185" s="144" t="s">
        <v>392</v>
      </c>
      <c r="E185" s="11">
        <v>100</v>
      </c>
      <c r="F185" s="85" t="b">
        <f>ONS2009Q2[[#This Row],[Headcount Q2 2009]]='S.ONS 2009-Q2'!C185</f>
        <v>1</v>
      </c>
      <c r="G185" s="11">
        <v>90</v>
      </c>
      <c r="H185" s="85" t="b">
        <f>ONS2009Q2[[#This Row],[Full Time Equivalent Q2 2009]]='S.ONS 2009-Q2'!D185</f>
        <v>1</v>
      </c>
      <c r="I185" s="11">
        <v>100</v>
      </c>
      <c r="J185" s="85" t="b">
        <f>ONS2009Q2[[#This Row],[Headcount Q1 2009]]='S.ONS 2009-Q2'!E185</f>
        <v>1</v>
      </c>
      <c r="K185" s="11">
        <v>100</v>
      </c>
      <c r="L185" s="85" t="b">
        <f>ONS2009Q2[[#This Row],[Full Time Equivalent Q1 2009]]='S.ONS 2009-Q2'!F185</f>
        <v>1</v>
      </c>
      <c r="M185" s="13" t="s">
        <v>8</v>
      </c>
      <c r="N185" s="13" t="s">
        <v>8</v>
      </c>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c r="IV185" s="5"/>
      <c r="IW185" s="5"/>
      <c r="IX185" s="5"/>
      <c r="IY185" s="5"/>
      <c r="IZ185" s="5"/>
      <c r="JA185" s="5"/>
      <c r="JB185" s="5"/>
    </row>
    <row r="186" spans="2:262" x14ac:dyDescent="0.25">
      <c r="B186" s="635"/>
      <c r="C186" s="622"/>
      <c r="D186" s="149"/>
      <c r="E186" s="635"/>
      <c r="F186" s="635" t="b">
        <f>ONS2009Q2[[#This Row],[Headcount Q2 2009]]='S.ONS 2009-Q2'!C186</f>
        <v>1</v>
      </c>
      <c r="G186" s="635"/>
      <c r="H186" s="635" t="b">
        <f>ONS2009Q2[[#This Row],[Full Time Equivalent Q2 2009]]='S.ONS 2009-Q2'!D186</f>
        <v>1</v>
      </c>
      <c r="I186" s="635"/>
      <c r="J186" s="635" t="b">
        <f>ONS2009Q2[[#This Row],[Headcount Q1 2009]]='S.ONS 2009-Q2'!E186</f>
        <v>1</v>
      </c>
      <c r="K186" s="635"/>
      <c r="L186" s="635" t="b">
        <f>ONS2009Q2[[#This Row],[Full Time Equivalent Q1 2009]]='S.ONS 2009-Q2'!F186</f>
        <v>1</v>
      </c>
      <c r="M186" s="636"/>
      <c r="N186" s="636"/>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c r="IV186" s="5"/>
    </row>
    <row r="187" spans="2:262" x14ac:dyDescent="0.25">
      <c r="B187" s="635" t="s">
        <v>162</v>
      </c>
      <c r="C187" s="622" t="str">
        <f>ONS2009Q2[[#This Row],[Column1]]</f>
        <v>Total employment</v>
      </c>
      <c r="D187" s="149" t="str">
        <f>ONS2009Q2[[#This Row],[Text detail]]</f>
        <v>Total employment</v>
      </c>
      <c r="E187" s="149">
        <v>527250</v>
      </c>
      <c r="F187" s="635" t="b">
        <f>ONS2009Q2[[#This Row],[Headcount Q2 2009]]='S.ONS 2009-Q2'!C187</f>
        <v>1</v>
      </c>
      <c r="G187" s="635">
        <v>492570</v>
      </c>
      <c r="H187" s="635"/>
      <c r="I187" s="635">
        <v>524430</v>
      </c>
      <c r="J187" s="635" t="b">
        <f>ONS2009Q2[[#This Row],[Headcount Q1 2009]]='S.ONS 2009-Q2'!E187</f>
        <v>1</v>
      </c>
      <c r="K187" s="635">
        <v>489720</v>
      </c>
      <c r="L187" s="635">
        <v>2850</v>
      </c>
      <c r="M187" s="636"/>
      <c r="N187" s="635">
        <v>2820</v>
      </c>
      <c r="O187" s="5"/>
      <c r="P187" s="5"/>
      <c r="Q187" s="5"/>
      <c r="R187" s="5"/>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c r="IW187" s="23"/>
      <c r="IX187" s="23"/>
      <c r="IY187" s="23"/>
      <c r="IZ187" s="23"/>
    </row>
    <row r="188" spans="2:262" x14ac:dyDescent="0.25">
      <c r="B188" s="4"/>
      <c r="C188" s="79"/>
      <c r="D188" s="3"/>
      <c r="E188" s="80"/>
      <c r="F188" s="80"/>
      <c r="G188" s="3"/>
      <c r="H188" s="3"/>
      <c r="I188" s="3"/>
      <c r="J188" s="80"/>
      <c r="K188" s="3"/>
      <c r="L188" s="3"/>
      <c r="M188" s="5"/>
      <c r="N188" s="5"/>
      <c r="O188" s="23"/>
      <c r="P188" s="23"/>
      <c r="Q188" s="23"/>
      <c r="R188" s="23"/>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c r="IV188" s="5"/>
      <c r="IW188" s="5"/>
      <c r="IX188" s="5"/>
      <c r="IY188" s="5"/>
      <c r="IZ188" s="5"/>
    </row>
    <row r="189" spans="2:262" x14ac:dyDescent="0.25">
      <c r="B189" s="5"/>
      <c r="C189" s="77"/>
      <c r="D189" s="5"/>
      <c r="E189" s="77"/>
      <c r="F189" s="77"/>
      <c r="G189" s="5"/>
      <c r="H189" s="5"/>
      <c r="I189" s="5"/>
      <c r="J189" s="77"/>
      <c r="K189" s="5"/>
      <c r="L189" s="25" t="s">
        <v>163</v>
      </c>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c r="IV189" s="5"/>
      <c r="IW189" s="5"/>
      <c r="IX189" s="5"/>
      <c r="IY189" s="5"/>
      <c r="IZ189" s="5"/>
    </row>
    <row r="190" spans="2:262" x14ac:dyDescent="0.25">
      <c r="B190" s="818" t="s">
        <v>164</v>
      </c>
      <c r="C190" s="818"/>
      <c r="D190" s="818"/>
      <c r="E190" s="818"/>
      <c r="F190" s="818"/>
      <c r="G190" s="818"/>
      <c r="H190" s="818"/>
      <c r="I190" s="818"/>
      <c r="J190" s="818"/>
      <c r="K190" s="818"/>
      <c r="L190" s="818"/>
      <c r="M190" s="27"/>
      <c r="N190" s="27"/>
      <c r="O190" s="5"/>
      <c r="P190" s="5"/>
      <c r="Q190" s="5"/>
      <c r="R190" s="5"/>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s="23"/>
      <c r="IR190" s="23"/>
      <c r="IS190" s="23"/>
      <c r="IT190" s="23"/>
      <c r="IU190" s="23"/>
      <c r="IV190" s="23"/>
      <c r="IW190" s="23"/>
      <c r="IX190" s="23"/>
      <c r="IY190" s="23"/>
      <c r="IZ190" s="23"/>
    </row>
    <row r="191" spans="2:262" x14ac:dyDescent="0.25">
      <c r="B191" s="812" t="s">
        <v>165</v>
      </c>
      <c r="C191" s="812"/>
      <c r="D191" s="812"/>
      <c r="E191" s="812"/>
      <c r="F191" s="812"/>
      <c r="G191" s="812"/>
      <c r="H191" s="812"/>
      <c r="I191" s="812"/>
      <c r="J191" s="812"/>
      <c r="K191" s="812"/>
      <c r="L191" s="812"/>
      <c r="M191" s="27"/>
      <c r="N191" s="27"/>
      <c r="O191" s="27"/>
      <c r="P191" s="27"/>
      <c r="Q191" s="27"/>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s="23"/>
      <c r="IR191" s="23"/>
      <c r="IS191" s="23"/>
      <c r="IT191" s="23"/>
      <c r="IU191" s="23"/>
      <c r="IV191" s="23"/>
      <c r="IW191" s="23"/>
      <c r="IX191" s="23"/>
      <c r="IY191" s="23"/>
      <c r="IZ191" s="23"/>
    </row>
    <row r="192" spans="2:262" x14ac:dyDescent="0.25">
      <c r="B192" s="276" t="s">
        <v>112</v>
      </c>
      <c r="C192" s="28"/>
      <c r="D192" s="28"/>
      <c r="E192" s="28"/>
      <c r="F192" s="28"/>
      <c r="G192" s="28"/>
      <c r="H192" s="28"/>
      <c r="I192" s="28"/>
      <c r="J192" s="28"/>
      <c r="K192" s="28"/>
      <c r="L192" s="28"/>
      <c r="M192" s="27"/>
      <c r="N192" s="27"/>
      <c r="O192" s="27"/>
      <c r="P192" s="27"/>
      <c r="Q192" s="27"/>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row>
    <row r="193" spans="2:18" x14ac:dyDescent="0.25">
      <c r="B193" s="812" t="s">
        <v>166</v>
      </c>
      <c r="C193" s="812"/>
      <c r="D193" s="812"/>
      <c r="E193" s="812"/>
      <c r="F193" s="812"/>
      <c r="G193" s="812"/>
      <c r="H193" s="812"/>
      <c r="I193" s="812"/>
      <c r="J193" s="812"/>
      <c r="K193" s="812"/>
      <c r="L193" s="28"/>
      <c r="M193" s="27"/>
      <c r="N193" s="27"/>
      <c r="O193" s="27"/>
      <c r="P193" s="27"/>
      <c r="Q193" s="27"/>
      <c r="R193" s="23"/>
    </row>
    <row r="194" spans="2:18" x14ac:dyDescent="0.25">
      <c r="B194" s="24" t="s">
        <v>167</v>
      </c>
      <c r="C194" s="91"/>
      <c r="D194" s="26"/>
      <c r="E194" s="108"/>
      <c r="F194" s="108"/>
      <c r="G194" s="26"/>
      <c r="H194" s="26"/>
      <c r="I194" s="26"/>
      <c r="J194" s="108"/>
      <c r="K194" s="26"/>
      <c r="L194" s="26"/>
      <c r="M194" s="27"/>
      <c r="N194" s="27"/>
      <c r="O194" s="27"/>
      <c r="P194" s="27"/>
      <c r="Q194" s="27"/>
    </row>
    <row r="195" spans="2:18" x14ac:dyDescent="0.25">
      <c r="B195" s="95" t="s">
        <v>168</v>
      </c>
      <c r="C195" s="102"/>
      <c r="D195" s="29"/>
      <c r="E195" s="102"/>
      <c r="F195" s="102"/>
      <c r="G195" s="29"/>
      <c r="H195" s="29"/>
      <c r="I195" s="29"/>
      <c r="J195" s="102"/>
      <c r="K195" s="29"/>
      <c r="L195" s="29"/>
      <c r="M195" s="30"/>
      <c r="N195" s="30"/>
      <c r="O195" s="27"/>
      <c r="P195" s="27"/>
      <c r="Q195" s="27"/>
    </row>
    <row r="196" spans="2:18" x14ac:dyDescent="0.25">
      <c r="B196" s="16" t="s">
        <v>169</v>
      </c>
      <c r="C196" s="89"/>
      <c r="D196" s="29"/>
      <c r="E196" s="102"/>
      <c r="F196" s="102"/>
      <c r="G196" s="29"/>
      <c r="H196" s="29"/>
      <c r="I196" s="29"/>
      <c r="J196" s="102"/>
      <c r="K196" s="29"/>
      <c r="L196" s="29"/>
      <c r="M196" s="30"/>
      <c r="N196" s="30"/>
      <c r="O196" s="5"/>
      <c r="P196" s="5"/>
      <c r="Q196" s="5"/>
    </row>
    <row r="197" spans="2:18" x14ac:dyDescent="0.25">
      <c r="B197" s="811" t="s">
        <v>170</v>
      </c>
      <c r="C197" s="811"/>
      <c r="D197" s="811"/>
      <c r="E197" s="811"/>
      <c r="F197" s="811"/>
      <c r="G197" s="811"/>
      <c r="H197" s="811"/>
      <c r="I197" s="811"/>
      <c r="J197" s="811"/>
      <c r="K197" s="811"/>
      <c r="L197" s="811"/>
      <c r="M197" s="5"/>
      <c r="N197" s="5"/>
      <c r="O197" s="5"/>
      <c r="P197" s="5"/>
      <c r="Q197" s="5"/>
    </row>
    <row r="198" spans="2:18" x14ac:dyDescent="0.25">
      <c r="B198" s="2" t="s">
        <v>171</v>
      </c>
      <c r="C198" s="81"/>
      <c r="D198" s="5"/>
      <c r="E198" s="77"/>
      <c r="F198" s="77"/>
      <c r="G198" s="5"/>
      <c r="H198" s="5"/>
      <c r="I198" s="5"/>
      <c r="J198" s="77"/>
      <c r="K198" s="5"/>
      <c r="L198" s="5"/>
      <c r="M198" s="5"/>
      <c r="N198" s="5"/>
      <c r="O198" s="5"/>
      <c r="P198" s="5"/>
      <c r="Q198" s="5"/>
    </row>
    <row r="199" spans="2:18" x14ac:dyDescent="0.25">
      <c r="B199" s="809" t="s">
        <v>172</v>
      </c>
      <c r="C199" s="809"/>
      <c r="D199" s="810"/>
      <c r="E199" s="810"/>
      <c r="F199" s="810"/>
      <c r="G199" s="810"/>
      <c r="H199" s="810"/>
      <c r="I199" s="810"/>
      <c r="J199" s="810"/>
      <c r="K199" s="810"/>
      <c r="L199" s="810"/>
      <c r="M199" s="32"/>
      <c r="N199" s="32"/>
      <c r="O199" s="5"/>
      <c r="P199" s="5"/>
      <c r="Q199" s="5"/>
    </row>
    <row r="200" spans="2:18" x14ac:dyDescent="0.25">
      <c r="B200" s="31" t="s">
        <v>173</v>
      </c>
      <c r="C200" s="106"/>
      <c r="D200" s="12"/>
      <c r="E200" s="86"/>
      <c r="F200" s="86"/>
      <c r="G200" s="5"/>
      <c r="H200" s="5"/>
      <c r="I200" s="5"/>
      <c r="J200" s="77"/>
      <c r="K200" s="5"/>
      <c r="L200" s="5"/>
      <c r="M200" s="5"/>
      <c r="N200" s="5"/>
      <c r="O200" s="32"/>
      <c r="P200" s="32"/>
      <c r="Q200" s="32"/>
    </row>
    <row r="201" spans="2:18" x14ac:dyDescent="0.25">
      <c r="O201" s="5"/>
      <c r="P201" s="5"/>
      <c r="Q201" s="5"/>
    </row>
  </sheetData>
  <mergeCells count="9">
    <mergeCell ref="B199:L199"/>
    <mergeCell ref="B197:L197"/>
    <mergeCell ref="B191:L191"/>
    <mergeCell ref="B2:L3"/>
    <mergeCell ref="D5:G5"/>
    <mergeCell ref="H5:I5"/>
    <mergeCell ref="K5:L5"/>
    <mergeCell ref="B190:L190"/>
    <mergeCell ref="B193:K193"/>
  </mergeCells>
  <pageMargins left="0.7" right="0.7" top="0.75" bottom="0.75" header="0.3" footer="0.3"/>
  <pageSetup paperSize="9" orientation="portrait"/>
  <legacy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89999084444715716"/>
  </sheetPr>
  <dimension ref="A1:I190"/>
  <sheetViews>
    <sheetView workbookViewId="0">
      <selection activeCell="G109" sqref="G109"/>
    </sheetView>
  </sheetViews>
  <sheetFormatPr defaultColWidth="8.85546875" defaultRowHeight="15" x14ac:dyDescent="0.25"/>
  <cols>
    <col min="1" max="1" width="5" style="484" customWidth="1"/>
    <col min="2" max="2" width="55.85546875" style="484" customWidth="1"/>
    <col min="3" max="8" width="12.7109375" style="473" customWidth="1"/>
    <col min="9" max="256" width="8.85546875" style="484"/>
    <col min="257" max="257" width="5" style="484" customWidth="1"/>
    <col min="258" max="258" width="55.85546875" style="484" customWidth="1"/>
    <col min="259" max="264" width="12.7109375" style="484" customWidth="1"/>
    <col min="265" max="512" width="8.85546875" style="484"/>
    <col min="513" max="513" width="5" style="484" customWidth="1"/>
    <col min="514" max="514" width="55.85546875" style="484" customWidth="1"/>
    <col min="515" max="520" width="12.7109375" style="484" customWidth="1"/>
    <col min="521" max="768" width="8.85546875" style="484"/>
    <col min="769" max="769" width="5" style="484" customWidth="1"/>
    <col min="770" max="770" width="55.85546875" style="484" customWidth="1"/>
    <col min="771" max="776" width="12.7109375" style="484" customWidth="1"/>
    <col min="777" max="1024" width="8.85546875" style="484"/>
    <col min="1025" max="1025" width="5" style="484" customWidth="1"/>
    <col min="1026" max="1026" width="55.85546875" style="484" customWidth="1"/>
    <col min="1027" max="1032" width="12.7109375" style="484" customWidth="1"/>
    <col min="1033" max="1280" width="8.85546875" style="484"/>
    <col min="1281" max="1281" width="5" style="484" customWidth="1"/>
    <col min="1282" max="1282" width="55.85546875" style="484" customWidth="1"/>
    <col min="1283" max="1288" width="12.7109375" style="484" customWidth="1"/>
    <col min="1289" max="1536" width="8.85546875" style="484"/>
    <col min="1537" max="1537" width="5" style="484" customWidth="1"/>
    <col min="1538" max="1538" width="55.85546875" style="484" customWidth="1"/>
    <col min="1539" max="1544" width="12.7109375" style="484" customWidth="1"/>
    <col min="1545" max="1792" width="8.85546875" style="484"/>
    <col min="1793" max="1793" width="5" style="484" customWidth="1"/>
    <col min="1794" max="1794" width="55.85546875" style="484" customWidth="1"/>
    <col min="1795" max="1800" width="12.7109375" style="484" customWidth="1"/>
    <col min="1801" max="2048" width="8.85546875" style="484"/>
    <col min="2049" max="2049" width="5" style="484" customWidth="1"/>
    <col min="2050" max="2050" width="55.85546875" style="484" customWidth="1"/>
    <col min="2051" max="2056" width="12.7109375" style="484" customWidth="1"/>
    <col min="2057" max="2304" width="8.85546875" style="484"/>
    <col min="2305" max="2305" width="5" style="484" customWidth="1"/>
    <col min="2306" max="2306" width="55.85546875" style="484" customWidth="1"/>
    <col min="2307" max="2312" width="12.7109375" style="484" customWidth="1"/>
    <col min="2313" max="2560" width="8.85546875" style="484"/>
    <col min="2561" max="2561" width="5" style="484" customWidth="1"/>
    <col min="2562" max="2562" width="55.85546875" style="484" customWidth="1"/>
    <col min="2563" max="2568" width="12.7109375" style="484" customWidth="1"/>
    <col min="2569" max="2816" width="8.85546875" style="484"/>
    <col min="2817" max="2817" width="5" style="484" customWidth="1"/>
    <col min="2818" max="2818" width="55.85546875" style="484" customWidth="1"/>
    <col min="2819" max="2824" width="12.7109375" style="484" customWidth="1"/>
    <col min="2825" max="3072" width="8.85546875" style="484"/>
    <col min="3073" max="3073" width="5" style="484" customWidth="1"/>
    <col min="3074" max="3074" width="55.85546875" style="484" customWidth="1"/>
    <col min="3075" max="3080" width="12.7109375" style="484" customWidth="1"/>
    <col min="3081" max="3328" width="8.85546875" style="484"/>
    <col min="3329" max="3329" width="5" style="484" customWidth="1"/>
    <col min="3330" max="3330" width="55.85546875" style="484" customWidth="1"/>
    <col min="3331" max="3336" width="12.7109375" style="484" customWidth="1"/>
    <col min="3337" max="3584" width="8.85546875" style="484"/>
    <col min="3585" max="3585" width="5" style="484" customWidth="1"/>
    <col min="3586" max="3586" width="55.85546875" style="484" customWidth="1"/>
    <col min="3587" max="3592" width="12.7109375" style="484" customWidth="1"/>
    <col min="3593" max="3840" width="8.85546875" style="484"/>
    <col min="3841" max="3841" width="5" style="484" customWidth="1"/>
    <col min="3842" max="3842" width="55.85546875" style="484" customWidth="1"/>
    <col min="3843" max="3848" width="12.7109375" style="484" customWidth="1"/>
    <col min="3849" max="4096" width="8.85546875" style="484"/>
    <col min="4097" max="4097" width="5" style="484" customWidth="1"/>
    <col min="4098" max="4098" width="55.85546875" style="484" customWidth="1"/>
    <col min="4099" max="4104" width="12.7109375" style="484" customWidth="1"/>
    <col min="4105" max="4352" width="8.85546875" style="484"/>
    <col min="4353" max="4353" width="5" style="484" customWidth="1"/>
    <col min="4354" max="4354" width="55.85546875" style="484" customWidth="1"/>
    <col min="4355" max="4360" width="12.7109375" style="484" customWidth="1"/>
    <col min="4361" max="4608" width="8.85546875" style="484"/>
    <col min="4609" max="4609" width="5" style="484" customWidth="1"/>
    <col min="4610" max="4610" width="55.85546875" style="484" customWidth="1"/>
    <col min="4611" max="4616" width="12.7109375" style="484" customWidth="1"/>
    <col min="4617" max="4864" width="8.85546875" style="484"/>
    <col min="4865" max="4865" width="5" style="484" customWidth="1"/>
    <col min="4866" max="4866" width="55.85546875" style="484" customWidth="1"/>
    <col min="4867" max="4872" width="12.7109375" style="484" customWidth="1"/>
    <col min="4873" max="5120" width="8.85546875" style="484"/>
    <col min="5121" max="5121" width="5" style="484" customWidth="1"/>
    <col min="5122" max="5122" width="55.85546875" style="484" customWidth="1"/>
    <col min="5123" max="5128" width="12.7109375" style="484" customWidth="1"/>
    <col min="5129" max="5376" width="8.85546875" style="484"/>
    <col min="5377" max="5377" width="5" style="484" customWidth="1"/>
    <col min="5378" max="5378" width="55.85546875" style="484" customWidth="1"/>
    <col min="5379" max="5384" width="12.7109375" style="484" customWidth="1"/>
    <col min="5385" max="5632" width="8.85546875" style="484"/>
    <col min="5633" max="5633" width="5" style="484" customWidth="1"/>
    <col min="5634" max="5634" width="55.85546875" style="484" customWidth="1"/>
    <col min="5635" max="5640" width="12.7109375" style="484" customWidth="1"/>
    <col min="5641" max="5888" width="8.85546875" style="484"/>
    <col min="5889" max="5889" width="5" style="484" customWidth="1"/>
    <col min="5890" max="5890" width="55.85546875" style="484" customWidth="1"/>
    <col min="5891" max="5896" width="12.7109375" style="484" customWidth="1"/>
    <col min="5897" max="6144" width="8.85546875" style="484"/>
    <col min="6145" max="6145" width="5" style="484" customWidth="1"/>
    <col min="6146" max="6146" width="55.85546875" style="484" customWidth="1"/>
    <col min="6147" max="6152" width="12.7109375" style="484" customWidth="1"/>
    <col min="6153" max="6400" width="8.85546875" style="484"/>
    <col min="6401" max="6401" width="5" style="484" customWidth="1"/>
    <col min="6402" max="6402" width="55.85546875" style="484" customWidth="1"/>
    <col min="6403" max="6408" width="12.7109375" style="484" customWidth="1"/>
    <col min="6409" max="6656" width="8.85546875" style="484"/>
    <col min="6657" max="6657" width="5" style="484" customWidth="1"/>
    <col min="6658" max="6658" width="55.85546875" style="484" customWidth="1"/>
    <col min="6659" max="6664" width="12.7109375" style="484" customWidth="1"/>
    <col min="6665" max="6912" width="8.85546875" style="484"/>
    <col min="6913" max="6913" width="5" style="484" customWidth="1"/>
    <col min="6914" max="6914" width="55.85546875" style="484" customWidth="1"/>
    <col min="6915" max="6920" width="12.7109375" style="484" customWidth="1"/>
    <col min="6921" max="7168" width="8.85546875" style="484"/>
    <col min="7169" max="7169" width="5" style="484" customWidth="1"/>
    <col min="7170" max="7170" width="55.85546875" style="484" customWidth="1"/>
    <col min="7171" max="7176" width="12.7109375" style="484" customWidth="1"/>
    <col min="7177" max="7424" width="8.85546875" style="484"/>
    <col min="7425" max="7425" width="5" style="484" customWidth="1"/>
    <col min="7426" max="7426" width="55.85546875" style="484" customWidth="1"/>
    <col min="7427" max="7432" width="12.7109375" style="484" customWidth="1"/>
    <col min="7433" max="7680" width="8.85546875" style="484"/>
    <col min="7681" max="7681" width="5" style="484" customWidth="1"/>
    <col min="7682" max="7682" width="55.85546875" style="484" customWidth="1"/>
    <col min="7683" max="7688" width="12.7109375" style="484" customWidth="1"/>
    <col min="7689" max="7936" width="8.85546875" style="484"/>
    <col min="7937" max="7937" width="5" style="484" customWidth="1"/>
    <col min="7938" max="7938" width="55.85546875" style="484" customWidth="1"/>
    <col min="7939" max="7944" width="12.7109375" style="484" customWidth="1"/>
    <col min="7945" max="8192" width="8.85546875" style="484"/>
    <col min="8193" max="8193" width="5" style="484" customWidth="1"/>
    <col min="8194" max="8194" width="55.85546875" style="484" customWidth="1"/>
    <col min="8195" max="8200" width="12.7109375" style="484" customWidth="1"/>
    <col min="8201" max="8448" width="8.85546875" style="484"/>
    <col min="8449" max="8449" width="5" style="484" customWidth="1"/>
    <col min="8450" max="8450" width="55.85546875" style="484" customWidth="1"/>
    <col min="8451" max="8456" width="12.7109375" style="484" customWidth="1"/>
    <col min="8457" max="8704" width="8.85546875" style="484"/>
    <col min="8705" max="8705" width="5" style="484" customWidth="1"/>
    <col min="8706" max="8706" width="55.85546875" style="484" customWidth="1"/>
    <col min="8707" max="8712" width="12.7109375" style="484" customWidth="1"/>
    <col min="8713" max="8960" width="8.85546875" style="484"/>
    <col min="8961" max="8961" width="5" style="484" customWidth="1"/>
    <col min="8962" max="8962" width="55.85546875" style="484" customWidth="1"/>
    <col min="8963" max="8968" width="12.7109375" style="484" customWidth="1"/>
    <col min="8969" max="9216" width="8.85546875" style="484"/>
    <col min="9217" max="9217" width="5" style="484" customWidth="1"/>
    <col min="9218" max="9218" width="55.85546875" style="484" customWidth="1"/>
    <col min="9219" max="9224" width="12.7109375" style="484" customWidth="1"/>
    <col min="9225" max="9472" width="8.85546875" style="484"/>
    <col min="9473" max="9473" width="5" style="484" customWidth="1"/>
    <col min="9474" max="9474" width="55.85546875" style="484" customWidth="1"/>
    <col min="9475" max="9480" width="12.7109375" style="484" customWidth="1"/>
    <col min="9481" max="9728" width="8.85546875" style="484"/>
    <col min="9729" max="9729" width="5" style="484" customWidth="1"/>
    <col min="9730" max="9730" width="55.85546875" style="484" customWidth="1"/>
    <col min="9731" max="9736" width="12.7109375" style="484" customWidth="1"/>
    <col min="9737" max="9984" width="8.85546875" style="484"/>
    <col min="9985" max="9985" width="5" style="484" customWidth="1"/>
    <col min="9986" max="9986" width="55.85546875" style="484" customWidth="1"/>
    <col min="9987" max="9992" width="12.7109375" style="484" customWidth="1"/>
    <col min="9993" max="10240" width="8.85546875" style="484"/>
    <col min="10241" max="10241" width="5" style="484" customWidth="1"/>
    <col min="10242" max="10242" width="55.85546875" style="484" customWidth="1"/>
    <col min="10243" max="10248" width="12.7109375" style="484" customWidth="1"/>
    <col min="10249" max="10496" width="8.85546875" style="484"/>
    <col min="10497" max="10497" width="5" style="484" customWidth="1"/>
    <col min="10498" max="10498" width="55.85546875" style="484" customWidth="1"/>
    <col min="10499" max="10504" width="12.7109375" style="484" customWidth="1"/>
    <col min="10505" max="10752" width="8.85546875" style="484"/>
    <col min="10753" max="10753" width="5" style="484" customWidth="1"/>
    <col min="10754" max="10754" width="55.85546875" style="484" customWidth="1"/>
    <col min="10755" max="10760" width="12.7109375" style="484" customWidth="1"/>
    <col min="10761" max="11008" width="8.85546875" style="484"/>
    <col min="11009" max="11009" width="5" style="484" customWidth="1"/>
    <col min="11010" max="11010" width="55.85546875" style="484" customWidth="1"/>
    <col min="11011" max="11016" width="12.7109375" style="484" customWidth="1"/>
    <col min="11017" max="11264" width="8.85546875" style="484"/>
    <col min="11265" max="11265" width="5" style="484" customWidth="1"/>
    <col min="11266" max="11266" width="55.85546875" style="484" customWidth="1"/>
    <col min="11267" max="11272" width="12.7109375" style="484" customWidth="1"/>
    <col min="11273" max="11520" width="8.85546875" style="484"/>
    <col min="11521" max="11521" width="5" style="484" customWidth="1"/>
    <col min="11522" max="11522" width="55.85546875" style="484" customWidth="1"/>
    <col min="11523" max="11528" width="12.7109375" style="484" customWidth="1"/>
    <col min="11529" max="11776" width="8.85546875" style="484"/>
    <col min="11777" max="11777" width="5" style="484" customWidth="1"/>
    <col min="11778" max="11778" width="55.85546875" style="484" customWidth="1"/>
    <col min="11779" max="11784" width="12.7109375" style="484" customWidth="1"/>
    <col min="11785" max="12032" width="8.85546875" style="484"/>
    <col min="12033" max="12033" width="5" style="484" customWidth="1"/>
    <col min="12034" max="12034" width="55.85546875" style="484" customWidth="1"/>
    <col min="12035" max="12040" width="12.7109375" style="484" customWidth="1"/>
    <col min="12041" max="12288" width="8.85546875" style="484"/>
    <col min="12289" max="12289" width="5" style="484" customWidth="1"/>
    <col min="12290" max="12290" width="55.85546875" style="484" customWidth="1"/>
    <col min="12291" max="12296" width="12.7109375" style="484" customWidth="1"/>
    <col min="12297" max="12544" width="8.85546875" style="484"/>
    <col min="12545" max="12545" width="5" style="484" customWidth="1"/>
    <col min="12546" max="12546" width="55.85546875" style="484" customWidth="1"/>
    <col min="12547" max="12552" width="12.7109375" style="484" customWidth="1"/>
    <col min="12553" max="12800" width="8.85546875" style="484"/>
    <col min="12801" max="12801" width="5" style="484" customWidth="1"/>
    <col min="12802" max="12802" width="55.85546875" style="484" customWidth="1"/>
    <col min="12803" max="12808" width="12.7109375" style="484" customWidth="1"/>
    <col min="12809" max="13056" width="8.85546875" style="484"/>
    <col min="13057" max="13057" width="5" style="484" customWidth="1"/>
    <col min="13058" max="13058" width="55.85546875" style="484" customWidth="1"/>
    <col min="13059" max="13064" width="12.7109375" style="484" customWidth="1"/>
    <col min="13065" max="13312" width="8.85546875" style="484"/>
    <col min="13313" max="13313" width="5" style="484" customWidth="1"/>
    <col min="13314" max="13314" width="55.85546875" style="484" customWidth="1"/>
    <col min="13315" max="13320" width="12.7109375" style="484" customWidth="1"/>
    <col min="13321" max="13568" width="8.85546875" style="484"/>
    <col min="13569" max="13569" width="5" style="484" customWidth="1"/>
    <col min="13570" max="13570" width="55.85546875" style="484" customWidth="1"/>
    <col min="13571" max="13576" width="12.7109375" style="484" customWidth="1"/>
    <col min="13577" max="13824" width="8.85546875" style="484"/>
    <col min="13825" max="13825" width="5" style="484" customWidth="1"/>
    <col min="13826" max="13826" width="55.85546875" style="484" customWidth="1"/>
    <col min="13827" max="13832" width="12.7109375" style="484" customWidth="1"/>
    <col min="13833" max="14080" width="8.85546875" style="484"/>
    <col min="14081" max="14081" width="5" style="484" customWidth="1"/>
    <col min="14082" max="14082" width="55.85546875" style="484" customWidth="1"/>
    <col min="14083" max="14088" width="12.7109375" style="484" customWidth="1"/>
    <col min="14089" max="14336" width="8.85546875" style="484"/>
    <col min="14337" max="14337" width="5" style="484" customWidth="1"/>
    <col min="14338" max="14338" width="55.85546875" style="484" customWidth="1"/>
    <col min="14339" max="14344" width="12.7109375" style="484" customWidth="1"/>
    <col min="14345" max="14592" width="8.85546875" style="484"/>
    <col min="14593" max="14593" width="5" style="484" customWidth="1"/>
    <col min="14594" max="14594" width="55.85546875" style="484" customWidth="1"/>
    <col min="14595" max="14600" width="12.7109375" style="484" customWidth="1"/>
    <col min="14601" max="14848" width="8.85546875" style="484"/>
    <col min="14849" max="14849" width="5" style="484" customWidth="1"/>
    <col min="14850" max="14850" width="55.85546875" style="484" customWidth="1"/>
    <col min="14851" max="14856" width="12.7109375" style="484" customWidth="1"/>
    <col min="14857" max="15104" width="8.85546875" style="484"/>
    <col min="15105" max="15105" width="5" style="484" customWidth="1"/>
    <col min="15106" max="15106" width="55.85546875" style="484" customWidth="1"/>
    <col min="15107" max="15112" width="12.7109375" style="484" customWidth="1"/>
    <col min="15113" max="15360" width="8.85546875" style="484"/>
    <col min="15361" max="15361" width="5" style="484" customWidth="1"/>
    <col min="15362" max="15362" width="55.85546875" style="484" customWidth="1"/>
    <col min="15363" max="15368" width="12.7109375" style="484" customWidth="1"/>
    <col min="15369" max="15616" width="8.85546875" style="484"/>
    <col min="15617" max="15617" width="5" style="484" customWidth="1"/>
    <col min="15618" max="15618" width="55.85546875" style="484" customWidth="1"/>
    <col min="15619" max="15624" width="12.7109375" style="484" customWidth="1"/>
    <col min="15625" max="15872" width="8.85546875" style="484"/>
    <col min="15873" max="15873" width="5" style="484" customWidth="1"/>
    <col min="15874" max="15874" width="55.85546875" style="484" customWidth="1"/>
    <col min="15875" max="15880" width="12.7109375" style="484" customWidth="1"/>
    <col min="15881" max="16128" width="8.85546875" style="484"/>
    <col min="16129" max="16129" width="5" style="484" customWidth="1"/>
    <col min="16130" max="16130" width="55.85546875" style="484" customWidth="1"/>
    <col min="16131" max="16136" width="12.7109375" style="484" customWidth="1"/>
    <col min="16137" max="16384" width="8.85546875" style="484"/>
  </cols>
  <sheetData>
    <row r="1" spans="1:9" ht="30" customHeight="1" x14ac:dyDescent="0.25">
      <c r="A1" s="792" t="s">
        <v>726</v>
      </c>
      <c r="B1" s="792"/>
      <c r="C1" s="792"/>
      <c r="D1" s="792"/>
      <c r="E1" s="792"/>
      <c r="F1" s="792"/>
      <c r="G1" s="792"/>
      <c r="H1" s="792"/>
      <c r="I1" s="492"/>
    </row>
    <row r="2" spans="1:9" s="461" customFormat="1" ht="12.75" customHeight="1" x14ac:dyDescent="0.2">
      <c r="C2" s="414"/>
      <c r="D2" s="414"/>
      <c r="E2" s="414"/>
      <c r="F2" s="414"/>
      <c r="G2" s="414"/>
      <c r="H2" s="414"/>
    </row>
    <row r="3" spans="1:9" s="487" customFormat="1" ht="14.25" customHeight="1" x14ac:dyDescent="0.2">
      <c r="A3" s="819"/>
      <c r="B3" s="819"/>
      <c r="C3" s="820" t="s">
        <v>722</v>
      </c>
      <c r="D3" s="821"/>
      <c r="E3" s="820" t="s">
        <v>698</v>
      </c>
      <c r="F3" s="821"/>
      <c r="G3" s="820" t="s">
        <v>534</v>
      </c>
      <c r="H3" s="821"/>
    </row>
    <row r="4" spans="1:9" s="487" customFormat="1" ht="25.5" customHeight="1" x14ac:dyDescent="0.2">
      <c r="A4" s="822"/>
      <c r="B4" s="822"/>
      <c r="C4" s="493" t="s">
        <v>0</v>
      </c>
      <c r="D4" s="493" t="s">
        <v>1</v>
      </c>
      <c r="E4" s="493" t="s">
        <v>0</v>
      </c>
      <c r="F4" s="493" t="s">
        <v>1</v>
      </c>
      <c r="G4" s="493" t="s">
        <v>0</v>
      </c>
      <c r="H4" s="493" t="s">
        <v>1</v>
      </c>
    </row>
    <row r="5" spans="1:9" s="487" customFormat="1" ht="12.75" customHeight="1" x14ac:dyDescent="0.2">
      <c r="A5" s="819"/>
      <c r="B5" s="819"/>
      <c r="C5" s="344"/>
      <c r="D5" s="344"/>
      <c r="E5" s="344"/>
      <c r="F5" s="344"/>
      <c r="G5" s="344"/>
      <c r="H5" s="344"/>
    </row>
    <row r="6" spans="1:9" s="487" customFormat="1" ht="12.75" customHeight="1" x14ac:dyDescent="0.2">
      <c r="A6" s="802" t="s">
        <v>117</v>
      </c>
      <c r="B6" s="802"/>
      <c r="C6" s="344"/>
      <c r="D6" s="344"/>
      <c r="E6" s="344"/>
      <c r="F6" s="344"/>
      <c r="G6" s="344"/>
      <c r="H6" s="344"/>
    </row>
    <row r="7" spans="1:9" s="487" customFormat="1" ht="12.75" customHeight="1" x14ac:dyDescent="0.2">
      <c r="A7" s="803" t="s">
        <v>4</v>
      </c>
      <c r="B7" s="803"/>
      <c r="C7" s="344">
        <v>40</v>
      </c>
      <c r="D7" s="344">
        <v>40</v>
      </c>
      <c r="E7" s="344">
        <v>40</v>
      </c>
      <c r="F7" s="344">
        <v>40</v>
      </c>
      <c r="G7" s="344" t="s">
        <v>8</v>
      </c>
      <c r="H7" s="344" t="s">
        <v>8</v>
      </c>
    </row>
    <row r="8" spans="1:9" s="487" customFormat="1" ht="12.75" customHeight="1" x14ac:dyDescent="0.2">
      <c r="A8" s="803" t="s">
        <v>2</v>
      </c>
      <c r="B8" s="803"/>
      <c r="C8" s="344">
        <v>7600</v>
      </c>
      <c r="D8" s="344">
        <v>7010</v>
      </c>
      <c r="E8" s="344">
        <v>7650</v>
      </c>
      <c r="F8" s="344">
        <v>7060</v>
      </c>
      <c r="G8" s="344">
        <v>-50</v>
      </c>
      <c r="H8" s="344">
        <v>-50</v>
      </c>
    </row>
    <row r="9" spans="1:9" s="487" customFormat="1" ht="12.75" customHeight="1" x14ac:dyDescent="0.2">
      <c r="A9" s="803" t="s">
        <v>3</v>
      </c>
      <c r="B9" s="803"/>
      <c r="C9" s="344">
        <v>40</v>
      </c>
      <c r="D9" s="344">
        <v>40</v>
      </c>
      <c r="E9" s="344">
        <v>40</v>
      </c>
      <c r="F9" s="344">
        <v>40</v>
      </c>
      <c r="G9" s="344" t="s">
        <v>8</v>
      </c>
      <c r="H9" s="344" t="s">
        <v>8</v>
      </c>
    </row>
    <row r="10" spans="1:9" s="487" customFormat="1" ht="12.75" customHeight="1" x14ac:dyDescent="0.2">
      <c r="A10" s="803" t="s">
        <v>6</v>
      </c>
      <c r="B10" s="803"/>
      <c r="C10" s="344">
        <v>310</v>
      </c>
      <c r="D10" s="344">
        <v>300</v>
      </c>
      <c r="E10" s="344">
        <v>310</v>
      </c>
      <c r="F10" s="344">
        <v>300</v>
      </c>
      <c r="G10" s="344" t="s">
        <v>8</v>
      </c>
      <c r="H10" s="344" t="s">
        <v>8</v>
      </c>
    </row>
    <row r="11" spans="1:9" s="487" customFormat="1" ht="12.75" customHeight="1" x14ac:dyDescent="0.2">
      <c r="A11" s="803" t="s">
        <v>7</v>
      </c>
      <c r="B11" s="803"/>
      <c r="C11" s="344">
        <v>990</v>
      </c>
      <c r="D11" s="344">
        <v>930</v>
      </c>
      <c r="E11" s="344">
        <v>1000</v>
      </c>
      <c r="F11" s="344">
        <v>940</v>
      </c>
      <c r="G11" s="344" t="s">
        <v>8</v>
      </c>
      <c r="H11" s="344" t="s">
        <v>8</v>
      </c>
    </row>
    <row r="12" spans="1:9" s="487" customFormat="1" ht="12.75" customHeight="1" x14ac:dyDescent="0.2">
      <c r="A12" s="803"/>
      <c r="B12" s="803"/>
      <c r="C12" s="344"/>
      <c r="D12" s="344"/>
      <c r="E12" s="344"/>
      <c r="F12" s="344"/>
      <c r="G12" s="344"/>
      <c r="H12" s="344"/>
    </row>
    <row r="13" spans="1:9" s="487" customFormat="1" ht="12.75" customHeight="1" x14ac:dyDescent="0.2">
      <c r="A13" s="802" t="s">
        <v>176</v>
      </c>
      <c r="B13" s="802"/>
      <c r="C13" s="344"/>
      <c r="D13" s="344"/>
      <c r="E13" s="344"/>
      <c r="F13" s="344"/>
      <c r="G13" s="344"/>
      <c r="H13" s="344"/>
    </row>
    <row r="14" spans="1:9" s="487" customFormat="1" ht="12.75" customHeight="1" x14ac:dyDescent="0.2">
      <c r="A14" s="803" t="s">
        <v>727</v>
      </c>
      <c r="B14" s="803"/>
      <c r="C14" s="344">
        <v>3150</v>
      </c>
      <c r="D14" s="344">
        <v>3040</v>
      </c>
      <c r="E14" s="344">
        <v>3030</v>
      </c>
      <c r="F14" s="344">
        <v>2930</v>
      </c>
      <c r="G14" s="344">
        <v>120</v>
      </c>
      <c r="H14" s="344">
        <v>110</v>
      </c>
    </row>
    <row r="15" spans="1:9" s="487" customFormat="1" ht="12.75" customHeight="1" x14ac:dyDescent="0.2">
      <c r="A15" s="803" t="s">
        <v>9</v>
      </c>
      <c r="B15" s="803"/>
      <c r="C15" s="344">
        <v>850</v>
      </c>
      <c r="D15" s="344">
        <v>790</v>
      </c>
      <c r="E15" s="344">
        <v>870</v>
      </c>
      <c r="F15" s="344">
        <v>810</v>
      </c>
      <c r="G15" s="344">
        <v>-30</v>
      </c>
      <c r="H15" s="344">
        <v>-20</v>
      </c>
    </row>
    <row r="16" spans="1:9" s="487" customFormat="1" ht="12.75" customHeight="1" x14ac:dyDescent="0.2">
      <c r="A16" s="803" t="s">
        <v>10</v>
      </c>
      <c r="B16" s="803"/>
      <c r="C16" s="344">
        <v>980</v>
      </c>
      <c r="D16" s="344">
        <v>890</v>
      </c>
      <c r="E16" s="344">
        <v>990</v>
      </c>
      <c r="F16" s="344">
        <v>900</v>
      </c>
      <c r="G16" s="344" t="s">
        <v>8</v>
      </c>
      <c r="H16" s="344" t="s">
        <v>8</v>
      </c>
    </row>
    <row r="17" spans="1:8" s="487" customFormat="1" ht="12.75" customHeight="1" x14ac:dyDescent="0.2">
      <c r="A17" s="803" t="s">
        <v>11</v>
      </c>
      <c r="B17" s="803"/>
      <c r="C17" s="344">
        <v>2090</v>
      </c>
      <c r="D17" s="344">
        <v>1980</v>
      </c>
      <c r="E17" s="344">
        <v>2100</v>
      </c>
      <c r="F17" s="344">
        <v>2000</v>
      </c>
      <c r="G17" s="344">
        <v>-10</v>
      </c>
      <c r="H17" s="344">
        <v>-20</v>
      </c>
    </row>
    <row r="18" spans="1:8" s="487" customFormat="1" ht="12.75" customHeight="1" x14ac:dyDescent="0.2">
      <c r="A18" s="803" t="s">
        <v>73</v>
      </c>
      <c r="B18" s="803"/>
      <c r="C18" s="344">
        <v>4640</v>
      </c>
      <c r="D18" s="344">
        <v>4140</v>
      </c>
      <c r="E18" s="344">
        <v>4670</v>
      </c>
      <c r="F18" s="344">
        <v>4180</v>
      </c>
      <c r="G18" s="344">
        <v>-40</v>
      </c>
      <c r="H18" s="344">
        <v>-40</v>
      </c>
    </row>
    <row r="19" spans="1:8" s="487" customFormat="1" ht="12.75" customHeight="1" x14ac:dyDescent="0.2">
      <c r="A19" s="803" t="s">
        <v>632</v>
      </c>
      <c r="B19" s="803"/>
      <c r="C19" s="344">
        <v>1950</v>
      </c>
      <c r="D19" s="344">
        <v>1880</v>
      </c>
      <c r="E19" s="344">
        <v>1890</v>
      </c>
      <c r="F19" s="344">
        <v>1820</v>
      </c>
      <c r="G19" s="344">
        <v>60</v>
      </c>
      <c r="H19" s="344">
        <v>60</v>
      </c>
    </row>
    <row r="20" spans="1:8" s="487" customFormat="1" ht="12.75" customHeight="1" x14ac:dyDescent="0.2">
      <c r="A20" s="803" t="s">
        <v>15</v>
      </c>
      <c r="B20" s="803"/>
      <c r="C20" s="344">
        <v>70</v>
      </c>
      <c r="D20" s="344">
        <v>70</v>
      </c>
      <c r="E20" s="344">
        <v>70</v>
      </c>
      <c r="F20" s="344">
        <v>60</v>
      </c>
      <c r="G20" s="344" t="s">
        <v>8</v>
      </c>
      <c r="H20" s="344" t="s">
        <v>8</v>
      </c>
    </row>
    <row r="21" spans="1:8" s="487" customFormat="1" ht="12.75" customHeight="1" x14ac:dyDescent="0.2">
      <c r="A21" s="803" t="s">
        <v>12</v>
      </c>
      <c r="B21" s="803"/>
      <c r="C21" s="344">
        <v>550</v>
      </c>
      <c r="D21" s="344">
        <v>530</v>
      </c>
      <c r="E21" s="344">
        <v>570</v>
      </c>
      <c r="F21" s="344">
        <v>550</v>
      </c>
      <c r="G21" s="344">
        <v>-20</v>
      </c>
      <c r="H21" s="344">
        <v>-20</v>
      </c>
    </row>
    <row r="22" spans="1:8" s="487" customFormat="1" ht="12.75" customHeight="1" x14ac:dyDescent="0.2">
      <c r="A22" s="803" t="s">
        <v>13</v>
      </c>
      <c r="B22" s="803"/>
      <c r="C22" s="344">
        <v>580</v>
      </c>
      <c r="D22" s="344">
        <v>570</v>
      </c>
      <c r="E22" s="344">
        <v>560</v>
      </c>
      <c r="F22" s="344">
        <v>550</v>
      </c>
      <c r="G22" s="344">
        <v>20</v>
      </c>
      <c r="H22" s="344">
        <v>20</v>
      </c>
    </row>
    <row r="23" spans="1:8" s="487" customFormat="1" ht="12.75" customHeight="1" x14ac:dyDescent="0.2">
      <c r="A23" s="803" t="s">
        <v>37</v>
      </c>
      <c r="B23" s="803"/>
      <c r="C23" s="344">
        <v>1080</v>
      </c>
      <c r="D23" s="344">
        <v>1040</v>
      </c>
      <c r="E23" s="344">
        <v>1080</v>
      </c>
      <c r="F23" s="344">
        <v>1040</v>
      </c>
      <c r="G23" s="344" t="s">
        <v>8</v>
      </c>
      <c r="H23" s="344" t="s">
        <v>8</v>
      </c>
    </row>
    <row r="24" spans="1:8" s="487" customFormat="1" ht="12.75" customHeight="1" x14ac:dyDescent="0.2">
      <c r="A24" s="803" t="s">
        <v>423</v>
      </c>
      <c r="B24" s="803"/>
      <c r="C24" s="344">
        <v>1240</v>
      </c>
      <c r="D24" s="344">
        <v>1210</v>
      </c>
      <c r="E24" s="344">
        <v>1260</v>
      </c>
      <c r="F24" s="344">
        <v>1230</v>
      </c>
      <c r="G24" s="344">
        <v>-20</v>
      </c>
      <c r="H24" s="344">
        <v>-20</v>
      </c>
    </row>
    <row r="25" spans="1:8" s="487" customFormat="1" ht="12.75" customHeight="1" x14ac:dyDescent="0.2">
      <c r="A25" s="803" t="s">
        <v>16</v>
      </c>
      <c r="B25" s="803"/>
      <c r="C25" s="344">
        <v>950</v>
      </c>
      <c r="D25" s="344">
        <v>890</v>
      </c>
      <c r="E25" s="344">
        <v>920</v>
      </c>
      <c r="F25" s="344">
        <v>860</v>
      </c>
      <c r="G25" s="344">
        <v>30</v>
      </c>
      <c r="H25" s="344">
        <v>30</v>
      </c>
    </row>
    <row r="26" spans="1:8" s="487" customFormat="1" ht="12.75" customHeight="1" x14ac:dyDescent="0.2">
      <c r="A26" s="803" t="s">
        <v>573</v>
      </c>
      <c r="B26" s="803"/>
      <c r="C26" s="344">
        <v>40</v>
      </c>
      <c r="D26" s="344">
        <v>40</v>
      </c>
      <c r="E26" s="344">
        <v>40</v>
      </c>
      <c r="F26" s="344">
        <v>40</v>
      </c>
      <c r="G26" s="344" t="s">
        <v>8</v>
      </c>
      <c r="H26" s="344" t="s">
        <v>8</v>
      </c>
    </row>
    <row r="27" spans="1:8" s="487" customFormat="1" ht="12.75" customHeight="1" x14ac:dyDescent="0.2">
      <c r="A27" s="803"/>
      <c r="B27" s="803"/>
      <c r="C27" s="344"/>
      <c r="D27" s="344"/>
      <c r="E27" s="344"/>
      <c r="F27" s="344"/>
      <c r="G27" s="344"/>
      <c r="H27" s="344"/>
    </row>
    <row r="28" spans="1:8" s="487" customFormat="1" ht="12.75" customHeight="1" x14ac:dyDescent="0.2">
      <c r="A28" s="802" t="s">
        <v>17</v>
      </c>
      <c r="B28" s="802"/>
      <c r="C28" s="344"/>
      <c r="D28" s="344"/>
      <c r="E28" s="344"/>
      <c r="F28" s="344"/>
      <c r="G28" s="344"/>
      <c r="H28" s="344"/>
    </row>
    <row r="29" spans="1:8" s="487" customFormat="1" ht="12.75" customHeight="1" x14ac:dyDescent="0.2">
      <c r="A29" s="803" t="s">
        <v>728</v>
      </c>
      <c r="B29" s="803"/>
      <c r="C29" s="344">
        <v>1840</v>
      </c>
      <c r="D29" s="344">
        <v>1800</v>
      </c>
      <c r="E29" s="344">
        <v>1760</v>
      </c>
      <c r="F29" s="344">
        <v>1710</v>
      </c>
      <c r="G29" s="344">
        <v>80</v>
      </c>
      <c r="H29" s="344">
        <v>90</v>
      </c>
    </row>
    <row r="30" spans="1:8" s="487" customFormat="1" ht="12.75" customHeight="1" x14ac:dyDescent="0.2">
      <c r="A30" s="803"/>
      <c r="B30" s="803"/>
      <c r="C30" s="344"/>
      <c r="D30" s="344"/>
      <c r="E30" s="344"/>
      <c r="F30" s="344"/>
      <c r="G30" s="344"/>
      <c r="H30" s="344"/>
    </row>
    <row r="31" spans="1:8" s="487" customFormat="1" ht="12.75" customHeight="1" x14ac:dyDescent="0.2">
      <c r="A31" s="802" t="s">
        <v>18</v>
      </c>
      <c r="B31" s="802"/>
      <c r="C31" s="344"/>
      <c r="D31" s="344"/>
      <c r="E31" s="344"/>
      <c r="F31" s="344"/>
      <c r="G31" s="344"/>
      <c r="H31" s="344"/>
    </row>
    <row r="32" spans="1:8" s="487" customFormat="1" ht="12.75" customHeight="1" x14ac:dyDescent="0.2">
      <c r="A32" s="803" t="s">
        <v>729</v>
      </c>
      <c r="B32" s="803"/>
      <c r="C32" s="344">
        <v>0</v>
      </c>
      <c r="D32" s="344">
        <v>0</v>
      </c>
      <c r="E32" s="344">
        <v>380</v>
      </c>
      <c r="F32" s="344">
        <v>370</v>
      </c>
      <c r="G32" s="344">
        <v>-380</v>
      </c>
      <c r="H32" s="344">
        <v>-370</v>
      </c>
    </row>
    <row r="33" spans="1:8" s="487" customFormat="1" ht="12.75" customHeight="1" x14ac:dyDescent="0.2">
      <c r="A33" s="803" t="s">
        <v>541</v>
      </c>
      <c r="B33" s="803"/>
      <c r="C33" s="344">
        <v>320</v>
      </c>
      <c r="D33" s="344">
        <v>310</v>
      </c>
      <c r="E33" s="344">
        <v>300</v>
      </c>
      <c r="F33" s="344">
        <v>290</v>
      </c>
      <c r="G33" s="344">
        <v>20</v>
      </c>
      <c r="H33" s="344">
        <v>20</v>
      </c>
    </row>
    <row r="34" spans="1:8" s="487" customFormat="1" ht="12.75" customHeight="1" x14ac:dyDescent="0.2">
      <c r="A34" s="803" t="s">
        <v>21</v>
      </c>
      <c r="B34" s="803"/>
      <c r="C34" s="344">
        <v>110</v>
      </c>
      <c r="D34" s="344">
        <v>100</v>
      </c>
      <c r="E34" s="344">
        <v>110</v>
      </c>
      <c r="F34" s="344">
        <v>100</v>
      </c>
      <c r="G34" s="344">
        <v>0</v>
      </c>
      <c r="H34" s="344">
        <v>0</v>
      </c>
    </row>
    <row r="35" spans="1:8" s="487" customFormat="1" ht="12.75" customHeight="1" x14ac:dyDescent="0.2">
      <c r="A35" s="803"/>
      <c r="B35" s="803"/>
      <c r="C35" s="344"/>
      <c r="D35" s="344"/>
      <c r="E35" s="344"/>
      <c r="F35" s="344"/>
      <c r="G35" s="344"/>
      <c r="H35" s="344"/>
    </row>
    <row r="36" spans="1:8" s="487" customFormat="1" ht="12.75" customHeight="1" x14ac:dyDescent="0.2">
      <c r="A36" s="802" t="s">
        <v>31</v>
      </c>
      <c r="B36" s="802"/>
      <c r="C36" s="344"/>
      <c r="D36" s="344"/>
      <c r="E36" s="344"/>
      <c r="F36" s="344"/>
      <c r="G36" s="344"/>
      <c r="H36" s="344"/>
    </row>
    <row r="37" spans="1:8" s="487" customFormat="1" ht="12.75" customHeight="1" x14ac:dyDescent="0.2">
      <c r="A37" s="803" t="s">
        <v>32</v>
      </c>
      <c r="B37" s="803"/>
      <c r="C37" s="344">
        <v>330</v>
      </c>
      <c r="D37" s="344">
        <v>310</v>
      </c>
      <c r="E37" s="344">
        <v>360</v>
      </c>
      <c r="F37" s="344">
        <v>340</v>
      </c>
      <c r="G37" s="344">
        <v>-30</v>
      </c>
      <c r="H37" s="344">
        <v>-30</v>
      </c>
    </row>
    <row r="38" spans="1:8" s="487" customFormat="1" ht="12.75" customHeight="1" x14ac:dyDescent="0.2">
      <c r="A38" s="803"/>
      <c r="B38" s="803"/>
      <c r="C38" s="344"/>
      <c r="D38" s="344"/>
      <c r="E38" s="344"/>
      <c r="F38" s="344"/>
      <c r="G38" s="344"/>
      <c r="H38" s="344"/>
    </row>
    <row r="39" spans="1:8" s="487" customFormat="1" ht="12.75" customHeight="1" x14ac:dyDescent="0.2">
      <c r="A39" s="802" t="s">
        <v>35</v>
      </c>
      <c r="B39" s="802"/>
      <c r="C39" s="344"/>
      <c r="D39" s="344"/>
      <c r="E39" s="344"/>
      <c r="F39" s="344"/>
      <c r="G39" s="344"/>
      <c r="H39" s="344"/>
    </row>
    <row r="40" spans="1:8" s="487" customFormat="1" ht="12.75" customHeight="1" x14ac:dyDescent="0.2">
      <c r="A40" s="803" t="s">
        <v>671</v>
      </c>
      <c r="B40" s="803"/>
      <c r="C40" s="344">
        <v>1750</v>
      </c>
      <c r="D40" s="344">
        <v>1700</v>
      </c>
      <c r="E40" s="344">
        <v>1880</v>
      </c>
      <c r="F40" s="344">
        <v>1820</v>
      </c>
      <c r="G40" s="344">
        <v>-130</v>
      </c>
      <c r="H40" s="344">
        <v>-120</v>
      </c>
    </row>
    <row r="41" spans="1:8" s="487" customFormat="1" ht="12.75" customHeight="1" x14ac:dyDescent="0.2">
      <c r="A41" s="803" t="s">
        <v>36</v>
      </c>
      <c r="B41" s="803"/>
      <c r="C41" s="344">
        <v>170</v>
      </c>
      <c r="D41" s="344">
        <v>160</v>
      </c>
      <c r="E41" s="344">
        <v>180</v>
      </c>
      <c r="F41" s="344">
        <v>180</v>
      </c>
      <c r="G41" s="344">
        <v>-10</v>
      </c>
      <c r="H41" s="344">
        <v>-10</v>
      </c>
    </row>
    <row r="42" spans="1:8" s="487" customFormat="1" ht="12.75" customHeight="1" x14ac:dyDescent="0.2">
      <c r="A42" s="803" t="s">
        <v>38</v>
      </c>
      <c r="B42" s="803"/>
      <c r="C42" s="344">
        <v>730</v>
      </c>
      <c r="D42" s="344">
        <v>640</v>
      </c>
      <c r="E42" s="344">
        <v>680</v>
      </c>
      <c r="F42" s="344">
        <v>600</v>
      </c>
      <c r="G42" s="344">
        <v>50</v>
      </c>
      <c r="H42" s="344">
        <v>40</v>
      </c>
    </row>
    <row r="43" spans="1:8" s="487" customFormat="1" ht="12.75" customHeight="1" x14ac:dyDescent="0.2">
      <c r="A43" s="803" t="s">
        <v>39</v>
      </c>
      <c r="B43" s="803"/>
      <c r="C43" s="344">
        <v>40</v>
      </c>
      <c r="D43" s="344">
        <v>40</v>
      </c>
      <c r="E43" s="344">
        <v>40</v>
      </c>
      <c r="F43" s="344">
        <v>40</v>
      </c>
      <c r="G43" s="344" t="s">
        <v>8</v>
      </c>
      <c r="H43" s="344" t="s">
        <v>8</v>
      </c>
    </row>
    <row r="44" spans="1:8" s="487" customFormat="1" ht="12.75" customHeight="1" x14ac:dyDescent="0.2">
      <c r="A44" s="803"/>
      <c r="B44" s="803"/>
      <c r="C44" s="344"/>
      <c r="D44" s="344"/>
      <c r="E44" s="344"/>
      <c r="F44" s="344"/>
      <c r="G44" s="344"/>
      <c r="H44" s="344"/>
    </row>
    <row r="45" spans="1:8" s="487" customFormat="1" ht="12.75" customHeight="1" x14ac:dyDescent="0.2">
      <c r="A45" s="802" t="s">
        <v>40</v>
      </c>
      <c r="B45" s="802"/>
      <c r="C45" s="344"/>
      <c r="D45" s="344"/>
      <c r="E45" s="344"/>
      <c r="F45" s="344"/>
      <c r="G45" s="344"/>
      <c r="H45" s="344"/>
    </row>
    <row r="46" spans="1:8" s="487" customFormat="1" ht="12.75" customHeight="1" x14ac:dyDescent="0.2">
      <c r="A46" s="803" t="s">
        <v>637</v>
      </c>
      <c r="B46" s="803"/>
      <c r="C46" s="344">
        <v>460</v>
      </c>
      <c r="D46" s="344">
        <v>450</v>
      </c>
      <c r="E46" s="344">
        <v>460</v>
      </c>
      <c r="F46" s="344">
        <v>450</v>
      </c>
      <c r="G46" s="344" t="s">
        <v>8</v>
      </c>
      <c r="H46" s="344">
        <v>0</v>
      </c>
    </row>
    <row r="47" spans="1:8" s="487" customFormat="1" ht="12.75" customHeight="1" x14ac:dyDescent="0.2">
      <c r="A47" s="803" t="s">
        <v>42</v>
      </c>
      <c r="B47" s="803"/>
      <c r="C47" s="344">
        <v>140</v>
      </c>
      <c r="D47" s="344">
        <v>130</v>
      </c>
      <c r="E47" s="344">
        <v>130</v>
      </c>
      <c r="F47" s="344">
        <v>120</v>
      </c>
      <c r="G47" s="344">
        <v>10</v>
      </c>
      <c r="H47" s="344">
        <v>10</v>
      </c>
    </row>
    <row r="48" spans="1:8" s="487" customFormat="1" ht="12.75" customHeight="1" x14ac:dyDescent="0.2">
      <c r="A48" s="803"/>
      <c r="B48" s="803"/>
      <c r="C48" s="344"/>
      <c r="D48" s="344"/>
      <c r="E48" s="344"/>
      <c r="F48" s="344"/>
      <c r="G48" s="344"/>
      <c r="H48" s="344"/>
    </row>
    <row r="49" spans="1:8" s="487" customFormat="1" ht="12.75" customHeight="1" x14ac:dyDescent="0.2">
      <c r="A49" s="802" t="s">
        <v>43</v>
      </c>
      <c r="B49" s="802"/>
      <c r="C49" s="344"/>
      <c r="D49" s="344"/>
      <c r="E49" s="344"/>
      <c r="F49" s="344"/>
      <c r="G49" s="344"/>
      <c r="H49" s="344"/>
    </row>
    <row r="50" spans="1:8" s="487" customFormat="1" ht="12.75" customHeight="1" x14ac:dyDescent="0.2">
      <c r="A50" s="803" t="s">
        <v>730</v>
      </c>
      <c r="B50" s="803"/>
      <c r="C50" s="344">
        <v>54020</v>
      </c>
      <c r="D50" s="344">
        <v>52520</v>
      </c>
      <c r="E50" s="344">
        <v>55850</v>
      </c>
      <c r="F50" s="344">
        <v>54250</v>
      </c>
      <c r="G50" s="344">
        <v>-1830</v>
      </c>
      <c r="H50" s="344">
        <v>-1730</v>
      </c>
    </row>
    <row r="51" spans="1:8" s="487" customFormat="1" ht="12.75" customHeight="1" x14ac:dyDescent="0.2">
      <c r="A51" s="803" t="s">
        <v>45</v>
      </c>
      <c r="B51" s="803"/>
      <c r="C51" s="344">
        <v>3770</v>
      </c>
      <c r="D51" s="344">
        <v>3650</v>
      </c>
      <c r="E51" s="344">
        <v>3750</v>
      </c>
      <c r="F51" s="344">
        <v>3630</v>
      </c>
      <c r="G51" s="344">
        <v>20</v>
      </c>
      <c r="H51" s="344">
        <v>20</v>
      </c>
    </row>
    <row r="52" spans="1:8" s="487" customFormat="1" ht="12.75" customHeight="1" x14ac:dyDescent="0.2">
      <c r="A52" s="803" t="s">
        <v>129</v>
      </c>
      <c r="B52" s="803"/>
      <c r="C52" s="344">
        <v>2520</v>
      </c>
      <c r="D52" s="344">
        <v>2490</v>
      </c>
      <c r="E52" s="344">
        <v>2500</v>
      </c>
      <c r="F52" s="344">
        <v>2470</v>
      </c>
      <c r="G52" s="344">
        <v>20</v>
      </c>
      <c r="H52" s="344">
        <v>20</v>
      </c>
    </row>
    <row r="53" spans="1:8" s="487" customFormat="1" ht="12.75" customHeight="1" x14ac:dyDescent="0.2">
      <c r="A53" s="803" t="s">
        <v>46</v>
      </c>
      <c r="B53" s="803"/>
      <c r="C53" s="344">
        <v>1040</v>
      </c>
      <c r="D53" s="344">
        <v>980</v>
      </c>
      <c r="E53" s="344">
        <v>1030</v>
      </c>
      <c r="F53" s="344">
        <v>980</v>
      </c>
      <c r="G53" s="344">
        <v>10</v>
      </c>
      <c r="H53" s="344">
        <v>0</v>
      </c>
    </row>
    <row r="54" spans="1:8" s="487" customFormat="1" ht="12.75" customHeight="1" x14ac:dyDescent="0.2">
      <c r="A54" s="803"/>
      <c r="B54" s="803"/>
      <c r="C54" s="344"/>
      <c r="D54" s="344"/>
      <c r="E54" s="344"/>
      <c r="F54" s="344"/>
      <c r="G54" s="344"/>
      <c r="H54" s="344"/>
    </row>
    <row r="55" spans="1:8" s="487" customFormat="1" ht="12.75" customHeight="1" x14ac:dyDescent="0.2">
      <c r="A55" s="802" t="s">
        <v>700</v>
      </c>
      <c r="B55" s="802"/>
      <c r="C55" s="344"/>
      <c r="D55" s="344"/>
      <c r="E55" s="344"/>
      <c r="F55" s="344"/>
      <c r="G55" s="344"/>
      <c r="H55" s="344"/>
    </row>
    <row r="56" spans="1:8" s="487" customFormat="1" ht="12.75" customHeight="1" x14ac:dyDescent="0.2">
      <c r="A56" s="803" t="s">
        <v>731</v>
      </c>
      <c r="B56" s="803"/>
      <c r="C56" s="344">
        <v>2750</v>
      </c>
      <c r="D56" s="344">
        <v>2630</v>
      </c>
      <c r="E56" s="344">
        <v>2700</v>
      </c>
      <c r="F56" s="344">
        <v>2590</v>
      </c>
      <c r="G56" s="344">
        <v>60</v>
      </c>
      <c r="H56" s="344">
        <v>50</v>
      </c>
    </row>
    <row r="57" spans="1:8" s="487" customFormat="1" ht="12.75" customHeight="1" x14ac:dyDescent="0.2">
      <c r="A57" s="803" t="s">
        <v>732</v>
      </c>
      <c r="B57" s="803"/>
      <c r="C57" s="344">
        <v>660</v>
      </c>
      <c r="D57" s="344">
        <v>640</v>
      </c>
      <c r="E57" s="344">
        <v>0</v>
      </c>
      <c r="F57" s="344">
        <v>0</v>
      </c>
      <c r="G57" s="344">
        <v>660</v>
      </c>
      <c r="H57" s="344">
        <v>640</v>
      </c>
    </row>
    <row r="58" spans="1:8" s="487" customFormat="1" ht="12.75" customHeight="1" x14ac:dyDescent="0.2">
      <c r="A58" s="803" t="s">
        <v>733</v>
      </c>
      <c r="B58" s="803"/>
      <c r="C58" s="344">
        <v>220</v>
      </c>
      <c r="D58" s="344">
        <v>210</v>
      </c>
      <c r="E58" s="344">
        <v>0</v>
      </c>
      <c r="F58" s="344">
        <v>0</v>
      </c>
      <c r="G58" s="344">
        <v>220</v>
      </c>
      <c r="H58" s="344">
        <v>210</v>
      </c>
    </row>
    <row r="59" spans="1:8" s="487" customFormat="1" ht="12.75" customHeight="1" x14ac:dyDescent="0.2">
      <c r="A59" s="803" t="s">
        <v>720</v>
      </c>
      <c r="B59" s="803"/>
      <c r="C59" s="344">
        <v>90</v>
      </c>
      <c r="D59" s="344">
        <v>90</v>
      </c>
      <c r="E59" s="344">
        <v>90</v>
      </c>
      <c r="F59" s="344">
        <v>90</v>
      </c>
      <c r="G59" s="344">
        <v>0</v>
      </c>
      <c r="H59" s="344">
        <v>0</v>
      </c>
    </row>
    <row r="60" spans="1:8" s="487" customFormat="1" ht="12.75" customHeight="1" x14ac:dyDescent="0.2">
      <c r="A60" s="803" t="s">
        <v>734</v>
      </c>
      <c r="B60" s="803"/>
      <c r="C60" s="344">
        <v>280</v>
      </c>
      <c r="D60" s="344">
        <v>270</v>
      </c>
      <c r="E60" s="344">
        <v>0</v>
      </c>
      <c r="F60" s="344">
        <v>0</v>
      </c>
      <c r="G60" s="344">
        <v>280</v>
      </c>
      <c r="H60" s="344">
        <v>270</v>
      </c>
    </row>
    <row r="61" spans="1:8" s="487" customFormat="1" ht="12.75" customHeight="1" x14ac:dyDescent="0.2">
      <c r="A61" s="803"/>
      <c r="B61" s="803"/>
      <c r="C61" s="344"/>
      <c r="D61" s="344"/>
      <c r="E61" s="344"/>
      <c r="F61" s="344"/>
      <c r="G61" s="344"/>
      <c r="H61" s="344"/>
    </row>
    <row r="62" spans="1:8" s="487" customFormat="1" ht="12.75" customHeight="1" x14ac:dyDescent="0.2">
      <c r="A62" s="802" t="s">
        <v>47</v>
      </c>
      <c r="B62" s="802"/>
      <c r="C62" s="344"/>
      <c r="D62" s="344"/>
      <c r="E62" s="344"/>
      <c r="F62" s="344"/>
      <c r="G62" s="344"/>
      <c r="H62" s="344"/>
    </row>
    <row r="63" spans="1:8" s="487" customFormat="1" ht="12.75" customHeight="1" x14ac:dyDescent="0.2">
      <c r="A63" s="803" t="s">
        <v>735</v>
      </c>
      <c r="B63" s="803"/>
      <c r="C63" s="344">
        <v>1340</v>
      </c>
      <c r="D63" s="344">
        <v>1320</v>
      </c>
      <c r="E63" s="344">
        <v>1310</v>
      </c>
      <c r="F63" s="344">
        <v>1290</v>
      </c>
      <c r="G63" s="344">
        <v>30</v>
      </c>
      <c r="H63" s="344">
        <v>30</v>
      </c>
    </row>
    <row r="64" spans="1:8" s="487" customFormat="1" ht="12.75" customHeight="1" x14ac:dyDescent="0.2">
      <c r="A64" s="803"/>
      <c r="B64" s="803"/>
      <c r="C64" s="344"/>
      <c r="D64" s="344"/>
      <c r="E64" s="344"/>
      <c r="F64" s="344"/>
      <c r="G64" s="344"/>
      <c r="H64" s="344"/>
    </row>
    <row r="65" spans="1:8" s="487" customFormat="1" ht="12.75" customHeight="1" x14ac:dyDescent="0.2">
      <c r="A65" s="802" t="s">
        <v>49</v>
      </c>
      <c r="B65" s="802"/>
      <c r="C65" s="344"/>
      <c r="D65" s="344"/>
      <c r="E65" s="344"/>
      <c r="F65" s="344"/>
      <c r="G65" s="344"/>
      <c r="H65" s="344"/>
    </row>
    <row r="66" spans="1:8" s="487" customFormat="1" ht="12.75" customHeight="1" x14ac:dyDescent="0.2">
      <c r="A66" s="803" t="s">
        <v>672</v>
      </c>
      <c r="B66" s="803"/>
      <c r="C66" s="344">
        <v>2140</v>
      </c>
      <c r="D66" s="344">
        <v>2060</v>
      </c>
      <c r="E66" s="344">
        <v>2160</v>
      </c>
      <c r="F66" s="344">
        <v>2090</v>
      </c>
      <c r="G66" s="344">
        <v>-20</v>
      </c>
      <c r="H66" s="344">
        <v>-20</v>
      </c>
    </row>
    <row r="67" spans="1:8" s="487" customFormat="1" ht="12.75" customHeight="1" x14ac:dyDescent="0.2">
      <c r="A67" s="803" t="s">
        <v>639</v>
      </c>
      <c r="B67" s="803"/>
      <c r="C67" s="344">
        <v>2440</v>
      </c>
      <c r="D67" s="344">
        <v>2270</v>
      </c>
      <c r="E67" s="344">
        <v>2520</v>
      </c>
      <c r="F67" s="344">
        <v>2350</v>
      </c>
      <c r="G67" s="344">
        <v>-80</v>
      </c>
      <c r="H67" s="344">
        <v>-80</v>
      </c>
    </row>
    <row r="68" spans="1:8" s="487" customFormat="1" ht="12.75" customHeight="1" x14ac:dyDescent="0.2">
      <c r="A68" s="803" t="s">
        <v>50</v>
      </c>
      <c r="B68" s="803"/>
      <c r="C68" s="344">
        <v>550</v>
      </c>
      <c r="D68" s="344">
        <v>520</v>
      </c>
      <c r="E68" s="344">
        <v>550</v>
      </c>
      <c r="F68" s="344">
        <v>520</v>
      </c>
      <c r="G68" s="344" t="s">
        <v>8</v>
      </c>
      <c r="H68" s="344" t="s">
        <v>8</v>
      </c>
    </row>
    <row r="69" spans="1:8" s="487" customFormat="1" ht="12.75" customHeight="1" x14ac:dyDescent="0.2">
      <c r="A69" s="803" t="s">
        <v>51</v>
      </c>
      <c r="B69" s="803"/>
      <c r="C69" s="344">
        <v>930</v>
      </c>
      <c r="D69" s="344">
        <v>860</v>
      </c>
      <c r="E69" s="344">
        <v>920</v>
      </c>
      <c r="F69" s="344">
        <v>860</v>
      </c>
      <c r="G69" s="344">
        <v>10</v>
      </c>
      <c r="H69" s="344">
        <v>10</v>
      </c>
    </row>
    <row r="70" spans="1:8" s="487" customFormat="1" ht="12.75" customHeight="1" x14ac:dyDescent="0.2">
      <c r="A70" s="803" t="s">
        <v>135</v>
      </c>
      <c r="B70" s="803"/>
      <c r="C70" s="344">
        <v>190</v>
      </c>
      <c r="D70" s="344">
        <v>170</v>
      </c>
      <c r="E70" s="344">
        <v>180</v>
      </c>
      <c r="F70" s="344">
        <v>170</v>
      </c>
      <c r="G70" s="344" t="s">
        <v>8</v>
      </c>
      <c r="H70" s="344" t="s">
        <v>8</v>
      </c>
    </row>
    <row r="71" spans="1:8" s="487" customFormat="1" ht="12.75" customHeight="1" x14ac:dyDescent="0.2">
      <c r="A71" s="803" t="s">
        <v>52</v>
      </c>
      <c r="B71" s="803"/>
      <c r="C71" s="344">
        <v>2510</v>
      </c>
      <c r="D71" s="344">
        <v>2320</v>
      </c>
      <c r="E71" s="344">
        <v>2540</v>
      </c>
      <c r="F71" s="344">
        <v>2350</v>
      </c>
      <c r="G71" s="344">
        <v>-30</v>
      </c>
      <c r="H71" s="344">
        <v>-30</v>
      </c>
    </row>
    <row r="72" spans="1:8" s="487" customFormat="1" ht="12.75" customHeight="1" x14ac:dyDescent="0.2">
      <c r="A72" s="803" t="s">
        <v>55</v>
      </c>
      <c r="B72" s="803"/>
      <c r="C72" s="344">
        <v>150</v>
      </c>
      <c r="D72" s="344">
        <v>150</v>
      </c>
      <c r="E72" s="344">
        <v>150</v>
      </c>
      <c r="F72" s="344">
        <v>150</v>
      </c>
      <c r="G72" s="344" t="s">
        <v>8</v>
      </c>
      <c r="H72" s="344" t="s">
        <v>8</v>
      </c>
    </row>
    <row r="73" spans="1:8" s="487" customFormat="1" ht="12.75" customHeight="1" x14ac:dyDescent="0.2">
      <c r="A73" s="803"/>
      <c r="B73" s="803"/>
      <c r="C73" s="344"/>
      <c r="D73" s="344"/>
      <c r="E73" s="344"/>
      <c r="F73" s="344"/>
      <c r="G73" s="344"/>
      <c r="H73" s="344"/>
    </row>
    <row r="74" spans="1:8" s="487" customFormat="1" ht="12.75" customHeight="1" x14ac:dyDescent="0.2">
      <c r="A74" s="802" t="s">
        <v>111</v>
      </c>
      <c r="B74" s="802"/>
      <c r="C74" s="344"/>
      <c r="D74" s="344"/>
      <c r="E74" s="344"/>
      <c r="F74" s="344"/>
      <c r="G74" s="344"/>
      <c r="H74" s="344"/>
    </row>
    <row r="75" spans="1:8" s="487" customFormat="1" ht="12.75" customHeight="1" x14ac:dyDescent="0.2">
      <c r="A75" s="803" t="s">
        <v>111</v>
      </c>
      <c r="B75" s="803"/>
      <c r="C75" s="344">
        <v>100</v>
      </c>
      <c r="D75" s="344">
        <v>90</v>
      </c>
      <c r="E75" s="344">
        <v>100</v>
      </c>
      <c r="F75" s="344">
        <v>90</v>
      </c>
      <c r="G75" s="344" t="s">
        <v>8</v>
      </c>
      <c r="H75" s="344" t="s">
        <v>8</v>
      </c>
    </row>
    <row r="76" spans="1:8" s="487" customFormat="1" ht="12.75" customHeight="1" x14ac:dyDescent="0.2">
      <c r="A76" s="803"/>
      <c r="B76" s="803"/>
      <c r="C76" s="344"/>
      <c r="D76" s="344"/>
      <c r="E76" s="344"/>
      <c r="F76" s="344"/>
      <c r="G76" s="344"/>
      <c r="H76" s="344"/>
    </row>
    <row r="77" spans="1:8" s="487" customFormat="1" ht="12.75" customHeight="1" x14ac:dyDescent="0.2">
      <c r="A77" s="802" t="s">
        <v>56</v>
      </c>
      <c r="B77" s="802"/>
      <c r="C77" s="344"/>
      <c r="D77" s="344"/>
      <c r="E77" s="344"/>
      <c r="F77" s="344"/>
      <c r="G77" s="344"/>
      <c r="H77" s="344"/>
    </row>
    <row r="78" spans="1:8" s="487" customFormat="1" ht="12.75" customHeight="1" x14ac:dyDescent="0.2">
      <c r="A78" s="803" t="s">
        <v>57</v>
      </c>
      <c r="B78" s="803"/>
      <c r="C78" s="344">
        <v>190</v>
      </c>
      <c r="D78" s="344">
        <v>190</v>
      </c>
      <c r="E78" s="344">
        <v>190</v>
      </c>
      <c r="F78" s="344">
        <v>180</v>
      </c>
      <c r="G78" s="344" t="s">
        <v>8</v>
      </c>
      <c r="H78" s="344" t="s">
        <v>8</v>
      </c>
    </row>
    <row r="79" spans="1:8" s="487" customFormat="1" ht="12.75" customHeight="1" x14ac:dyDescent="0.2">
      <c r="A79" s="803"/>
      <c r="B79" s="803"/>
      <c r="C79" s="344"/>
      <c r="D79" s="344"/>
      <c r="E79" s="344"/>
      <c r="F79" s="344"/>
      <c r="G79" s="344"/>
      <c r="H79" s="344"/>
    </row>
    <row r="80" spans="1:8" s="487" customFormat="1" ht="12.75" customHeight="1" x14ac:dyDescent="0.2">
      <c r="A80" s="802" t="s">
        <v>63</v>
      </c>
      <c r="B80" s="802"/>
      <c r="C80" s="344"/>
      <c r="D80" s="344"/>
      <c r="E80" s="344"/>
      <c r="F80" s="344"/>
      <c r="G80" s="344"/>
      <c r="H80" s="344"/>
    </row>
    <row r="81" spans="1:8" s="487" customFormat="1" ht="12.75" customHeight="1" x14ac:dyDescent="0.2">
      <c r="A81" s="803" t="s">
        <v>63</v>
      </c>
      <c r="B81" s="803"/>
      <c r="C81" s="344">
        <v>1340</v>
      </c>
      <c r="D81" s="344">
        <v>1310</v>
      </c>
      <c r="E81" s="344">
        <v>1330</v>
      </c>
      <c r="F81" s="344">
        <v>1300</v>
      </c>
      <c r="G81" s="344">
        <v>10</v>
      </c>
      <c r="H81" s="344">
        <v>10</v>
      </c>
    </row>
    <row r="82" spans="1:8" s="487" customFormat="1" ht="12.75" customHeight="1" x14ac:dyDescent="0.2">
      <c r="A82" s="803"/>
      <c r="B82" s="803"/>
      <c r="C82" s="344"/>
      <c r="D82" s="344"/>
      <c r="E82" s="344"/>
      <c r="F82" s="344"/>
      <c r="G82" s="344"/>
      <c r="H82" s="344"/>
    </row>
    <row r="83" spans="1:8" s="487" customFormat="1" ht="12.75" customHeight="1" x14ac:dyDescent="0.2">
      <c r="A83" s="802" t="s">
        <v>58</v>
      </c>
      <c r="B83" s="802"/>
      <c r="C83" s="344"/>
      <c r="D83" s="344"/>
      <c r="E83" s="344"/>
      <c r="F83" s="344"/>
      <c r="G83" s="344"/>
      <c r="H83" s="344"/>
    </row>
    <row r="84" spans="1:8" s="487" customFormat="1" ht="12.75" customHeight="1" x14ac:dyDescent="0.2">
      <c r="A84" s="803" t="s">
        <v>59</v>
      </c>
      <c r="B84" s="803"/>
      <c r="C84" s="344">
        <v>6510</v>
      </c>
      <c r="D84" s="344">
        <v>6420</v>
      </c>
      <c r="E84" s="344">
        <v>6560</v>
      </c>
      <c r="F84" s="344">
        <v>6460</v>
      </c>
      <c r="G84" s="344">
        <v>-40</v>
      </c>
      <c r="H84" s="344">
        <v>-40</v>
      </c>
    </row>
    <row r="85" spans="1:8" s="487" customFormat="1" ht="12.75" customHeight="1" x14ac:dyDescent="0.2">
      <c r="A85" s="803" t="s">
        <v>60</v>
      </c>
      <c r="B85" s="803"/>
      <c r="C85" s="344">
        <v>80</v>
      </c>
      <c r="D85" s="344">
        <v>70</v>
      </c>
      <c r="E85" s="344">
        <v>90</v>
      </c>
      <c r="F85" s="344">
        <v>80</v>
      </c>
      <c r="G85" s="344">
        <v>-10</v>
      </c>
      <c r="H85" s="344">
        <v>-10</v>
      </c>
    </row>
    <row r="86" spans="1:8" s="487" customFormat="1" ht="12.75" customHeight="1" x14ac:dyDescent="0.2">
      <c r="A86" s="803"/>
      <c r="B86" s="803"/>
      <c r="C86" s="344"/>
      <c r="D86" s="344"/>
      <c r="E86" s="344"/>
      <c r="F86" s="344"/>
      <c r="G86" s="344"/>
      <c r="H86" s="344"/>
    </row>
    <row r="87" spans="1:8" s="487" customFormat="1" ht="12.75" customHeight="1" x14ac:dyDescent="0.2">
      <c r="A87" s="802" t="s">
        <v>61</v>
      </c>
      <c r="B87" s="802"/>
      <c r="C87" s="344"/>
      <c r="D87" s="344"/>
      <c r="E87" s="344"/>
      <c r="F87" s="344"/>
      <c r="G87" s="344"/>
      <c r="H87" s="344"/>
    </row>
    <row r="88" spans="1:8" s="487" customFormat="1" ht="12.75" customHeight="1" x14ac:dyDescent="0.2">
      <c r="A88" s="803" t="s">
        <v>62</v>
      </c>
      <c r="B88" s="803"/>
      <c r="C88" s="344">
        <v>2350</v>
      </c>
      <c r="D88" s="344">
        <v>2270</v>
      </c>
      <c r="E88" s="344">
        <v>2370</v>
      </c>
      <c r="F88" s="344">
        <v>2290</v>
      </c>
      <c r="G88" s="344">
        <v>-20</v>
      </c>
      <c r="H88" s="344">
        <v>-10</v>
      </c>
    </row>
    <row r="89" spans="1:8" s="487" customFormat="1" ht="12.75" customHeight="1" x14ac:dyDescent="0.2">
      <c r="A89" s="803" t="s">
        <v>362</v>
      </c>
      <c r="B89" s="803"/>
      <c r="C89" s="344">
        <v>920</v>
      </c>
      <c r="D89" s="344">
        <v>870</v>
      </c>
      <c r="E89" s="344">
        <v>920</v>
      </c>
      <c r="F89" s="344">
        <v>880</v>
      </c>
      <c r="G89" s="344" t="s">
        <v>8</v>
      </c>
      <c r="H89" s="344">
        <v>-10</v>
      </c>
    </row>
    <row r="90" spans="1:8" s="487" customFormat="1" ht="12.75" customHeight="1" x14ac:dyDescent="0.2">
      <c r="A90" s="803"/>
      <c r="B90" s="803"/>
      <c r="C90" s="344"/>
      <c r="D90" s="344"/>
      <c r="E90" s="344"/>
      <c r="F90" s="344"/>
      <c r="G90" s="344"/>
      <c r="H90" s="344"/>
    </row>
    <row r="91" spans="1:8" s="487" customFormat="1" ht="12.75" customHeight="1" x14ac:dyDescent="0.2">
      <c r="A91" s="802" t="s">
        <v>23</v>
      </c>
      <c r="B91" s="802"/>
      <c r="C91" s="344"/>
      <c r="D91" s="344"/>
      <c r="E91" s="344"/>
      <c r="F91" s="344"/>
      <c r="G91" s="344"/>
      <c r="H91" s="344"/>
    </row>
    <row r="92" spans="1:8" s="487" customFormat="1" ht="12.75" customHeight="1" x14ac:dyDescent="0.2">
      <c r="A92" s="803" t="s">
        <v>519</v>
      </c>
      <c r="B92" s="803"/>
      <c r="C92" s="344">
        <v>74200</v>
      </c>
      <c r="D92" s="344">
        <v>65690</v>
      </c>
      <c r="E92" s="344">
        <v>74980</v>
      </c>
      <c r="F92" s="344">
        <v>66470</v>
      </c>
      <c r="G92" s="344">
        <v>-790</v>
      </c>
      <c r="H92" s="344">
        <v>-780</v>
      </c>
    </row>
    <row r="93" spans="1:8" s="487" customFormat="1" ht="12.75" customHeight="1" x14ac:dyDescent="0.2">
      <c r="A93" s="803" t="s">
        <v>24</v>
      </c>
      <c r="B93" s="803"/>
      <c r="C93" s="344">
        <v>3750</v>
      </c>
      <c r="D93" s="344">
        <v>3470</v>
      </c>
      <c r="E93" s="344">
        <v>3750</v>
      </c>
      <c r="F93" s="344">
        <v>3470</v>
      </c>
      <c r="G93" s="344">
        <v>-10</v>
      </c>
      <c r="H93" s="344">
        <v>-10</v>
      </c>
    </row>
    <row r="94" spans="1:8" s="487" customFormat="1" ht="12.75" customHeight="1" x14ac:dyDescent="0.2">
      <c r="A94" s="803"/>
      <c r="B94" s="803"/>
      <c r="C94" s="344"/>
      <c r="D94" s="344"/>
      <c r="E94" s="344"/>
      <c r="F94" s="344"/>
      <c r="G94" s="344"/>
      <c r="H94" s="344"/>
    </row>
    <row r="95" spans="1:8" s="487" customFormat="1" ht="12.75" customHeight="1" x14ac:dyDescent="0.2">
      <c r="A95" s="802" t="s">
        <v>22</v>
      </c>
      <c r="B95" s="802"/>
      <c r="C95" s="344"/>
      <c r="D95" s="344"/>
      <c r="E95" s="344"/>
      <c r="F95" s="344"/>
      <c r="G95" s="344"/>
      <c r="H95" s="344"/>
    </row>
    <row r="96" spans="1:8" s="487" customFormat="1" ht="12.75" customHeight="1" x14ac:dyDescent="0.2">
      <c r="A96" s="803" t="s">
        <v>736</v>
      </c>
      <c r="B96" s="803"/>
      <c r="C96" s="344">
        <v>1180</v>
      </c>
      <c r="D96" s="344">
        <v>1140</v>
      </c>
      <c r="E96" s="344">
        <v>1220</v>
      </c>
      <c r="F96" s="344">
        <v>1180</v>
      </c>
      <c r="G96" s="344">
        <v>-40</v>
      </c>
      <c r="H96" s="344">
        <v>-40</v>
      </c>
    </row>
    <row r="97" spans="1:8" s="487" customFormat="1" ht="12.75" customHeight="1" x14ac:dyDescent="0.2">
      <c r="A97" s="803" t="s">
        <v>622</v>
      </c>
      <c r="B97" s="803"/>
      <c r="C97" s="344">
        <v>20</v>
      </c>
      <c r="D97" s="344">
        <v>20</v>
      </c>
      <c r="E97" s="344">
        <v>30</v>
      </c>
      <c r="F97" s="344">
        <v>30</v>
      </c>
      <c r="G97" s="344">
        <v>-10</v>
      </c>
      <c r="H97" s="344">
        <v>-10</v>
      </c>
    </row>
    <row r="98" spans="1:8" s="487" customFormat="1" ht="12.75" customHeight="1" x14ac:dyDescent="0.2">
      <c r="A98" s="803" t="s">
        <v>581</v>
      </c>
      <c r="B98" s="803"/>
      <c r="C98" s="344">
        <v>20</v>
      </c>
      <c r="D98" s="344">
        <v>20</v>
      </c>
      <c r="E98" s="344">
        <v>20</v>
      </c>
      <c r="F98" s="344">
        <v>20</v>
      </c>
      <c r="G98" s="344" t="s">
        <v>8</v>
      </c>
      <c r="H98" s="344" t="s">
        <v>8</v>
      </c>
    </row>
    <row r="99" spans="1:8" s="487" customFormat="1" ht="12.75" customHeight="1" x14ac:dyDescent="0.2">
      <c r="A99" s="803"/>
      <c r="B99" s="803"/>
      <c r="C99" s="344"/>
      <c r="D99" s="344"/>
      <c r="E99" s="344"/>
      <c r="F99" s="344"/>
      <c r="G99" s="344"/>
      <c r="H99" s="344"/>
    </row>
    <row r="100" spans="1:8" s="487" customFormat="1" ht="12.75" customHeight="1" x14ac:dyDescent="0.2">
      <c r="A100" s="802" t="s">
        <v>412</v>
      </c>
      <c r="B100" s="802"/>
      <c r="C100" s="344"/>
      <c r="D100" s="344"/>
      <c r="E100" s="344"/>
      <c r="F100" s="344"/>
      <c r="G100" s="344"/>
      <c r="H100" s="344"/>
    </row>
    <row r="101" spans="1:8" s="487" customFormat="1" ht="12.75" customHeight="1" x14ac:dyDescent="0.2">
      <c r="A101" s="803" t="s">
        <v>26</v>
      </c>
      <c r="B101" s="803"/>
      <c r="C101" s="344">
        <v>110</v>
      </c>
      <c r="D101" s="344">
        <v>100</v>
      </c>
      <c r="E101" s="344">
        <v>110</v>
      </c>
      <c r="F101" s="344">
        <v>100</v>
      </c>
      <c r="G101" s="344" t="s">
        <v>8</v>
      </c>
      <c r="H101" s="344" t="s">
        <v>8</v>
      </c>
    </row>
    <row r="102" spans="1:8" s="487" customFormat="1" ht="12.75" customHeight="1" x14ac:dyDescent="0.2">
      <c r="A102" s="803" t="s">
        <v>27</v>
      </c>
      <c r="B102" s="803"/>
      <c r="C102" s="344">
        <v>140</v>
      </c>
      <c r="D102" s="344">
        <v>130</v>
      </c>
      <c r="E102" s="344">
        <v>140</v>
      </c>
      <c r="F102" s="344">
        <v>130</v>
      </c>
      <c r="G102" s="344" t="s">
        <v>8</v>
      </c>
      <c r="H102" s="344" t="s">
        <v>8</v>
      </c>
    </row>
    <row r="103" spans="1:8" s="487" customFormat="1" ht="12.75" customHeight="1" x14ac:dyDescent="0.2">
      <c r="A103" s="803" t="s">
        <v>28</v>
      </c>
      <c r="B103" s="803"/>
      <c r="C103" s="344">
        <v>160</v>
      </c>
      <c r="D103" s="344">
        <v>150</v>
      </c>
      <c r="E103" s="344">
        <v>150</v>
      </c>
      <c r="F103" s="344">
        <v>150</v>
      </c>
      <c r="G103" s="344" t="s">
        <v>8</v>
      </c>
      <c r="H103" s="344" t="s">
        <v>8</v>
      </c>
    </row>
    <row r="104" spans="1:8" s="487" customFormat="1" ht="12.75" customHeight="1" x14ac:dyDescent="0.2">
      <c r="A104" s="803"/>
      <c r="B104" s="803"/>
      <c r="C104" s="344"/>
      <c r="D104" s="344"/>
      <c r="E104" s="344"/>
      <c r="F104" s="344"/>
      <c r="G104" s="344"/>
      <c r="H104" s="344"/>
    </row>
    <row r="105" spans="1:8" s="487" customFormat="1" ht="12.75" customHeight="1" x14ac:dyDescent="0.2">
      <c r="A105" s="802" t="s">
        <v>67</v>
      </c>
      <c r="B105" s="802"/>
      <c r="C105" s="344"/>
      <c r="D105" s="344"/>
      <c r="E105" s="344"/>
      <c r="F105" s="344"/>
      <c r="G105" s="344"/>
      <c r="H105" s="344"/>
    </row>
    <row r="106" spans="1:8" s="487" customFormat="1" ht="12.75" customHeight="1" x14ac:dyDescent="0.2">
      <c r="A106" s="803" t="s">
        <v>399</v>
      </c>
      <c r="B106" s="803"/>
      <c r="C106" s="344">
        <v>10710</v>
      </c>
      <c r="D106" s="344">
        <v>10220</v>
      </c>
      <c r="E106" s="344">
        <v>10730</v>
      </c>
      <c r="F106" s="344">
        <v>10240</v>
      </c>
      <c r="G106" s="344">
        <v>-30</v>
      </c>
      <c r="H106" s="344">
        <v>-30</v>
      </c>
    </row>
    <row r="107" spans="1:8" s="487" customFormat="1" ht="12.75" customHeight="1" x14ac:dyDescent="0.2">
      <c r="A107" s="803" t="s">
        <v>69</v>
      </c>
      <c r="B107" s="803"/>
      <c r="C107" s="344">
        <v>500</v>
      </c>
      <c r="D107" s="344">
        <v>470</v>
      </c>
      <c r="E107" s="344">
        <v>520</v>
      </c>
      <c r="F107" s="344">
        <v>480</v>
      </c>
      <c r="G107" s="344">
        <v>-10</v>
      </c>
      <c r="H107" s="344">
        <v>-10</v>
      </c>
    </row>
    <row r="108" spans="1:8" s="487" customFormat="1" ht="12.75" customHeight="1" x14ac:dyDescent="0.2">
      <c r="A108" s="803" t="s">
        <v>70</v>
      </c>
      <c r="B108" s="803"/>
      <c r="C108" s="344">
        <v>3390</v>
      </c>
      <c r="D108" s="344">
        <v>3030</v>
      </c>
      <c r="E108" s="344">
        <v>3420</v>
      </c>
      <c r="F108" s="344">
        <v>3050</v>
      </c>
      <c r="G108" s="344">
        <v>-30</v>
      </c>
      <c r="H108" s="344">
        <v>-20</v>
      </c>
    </row>
    <row r="109" spans="1:8" s="487" customFormat="1" ht="12.75" customHeight="1" x14ac:dyDescent="0.2">
      <c r="A109" s="803" t="s">
        <v>414</v>
      </c>
      <c r="B109" s="803"/>
      <c r="C109" s="344">
        <v>40</v>
      </c>
      <c r="D109" s="344">
        <v>40</v>
      </c>
      <c r="E109" s="344">
        <v>40</v>
      </c>
      <c r="F109" s="344">
        <v>40</v>
      </c>
      <c r="G109" s="344" t="s">
        <v>8</v>
      </c>
      <c r="H109" s="344" t="s">
        <v>8</v>
      </c>
    </row>
    <row r="110" spans="1:8" s="487" customFormat="1" ht="12.75" customHeight="1" x14ac:dyDescent="0.2">
      <c r="A110" s="803" t="s">
        <v>68</v>
      </c>
      <c r="B110" s="803"/>
      <c r="C110" s="344">
        <v>11480</v>
      </c>
      <c r="D110" s="344">
        <v>10760</v>
      </c>
      <c r="E110" s="344">
        <v>11560</v>
      </c>
      <c r="F110" s="344">
        <v>10830</v>
      </c>
      <c r="G110" s="344">
        <v>-80</v>
      </c>
      <c r="H110" s="344">
        <v>-70</v>
      </c>
    </row>
    <row r="111" spans="1:8" s="487" customFormat="1" ht="12.75" customHeight="1" x14ac:dyDescent="0.2">
      <c r="A111" s="803"/>
      <c r="B111" s="803"/>
      <c r="C111" s="344"/>
      <c r="D111" s="344"/>
      <c r="E111" s="344"/>
      <c r="F111" s="344"/>
      <c r="G111" s="344"/>
      <c r="H111" s="344"/>
    </row>
    <row r="112" spans="1:8" s="487" customFormat="1" ht="12.75" customHeight="1" x14ac:dyDescent="0.2">
      <c r="A112" s="802" t="s">
        <v>80</v>
      </c>
      <c r="B112" s="802"/>
      <c r="C112" s="344"/>
      <c r="D112" s="344"/>
      <c r="E112" s="344"/>
      <c r="F112" s="344"/>
      <c r="G112" s="344"/>
      <c r="H112" s="344"/>
    </row>
    <row r="113" spans="1:8" s="487" customFormat="1" ht="12.75" customHeight="1" x14ac:dyDescent="0.2">
      <c r="A113" s="803" t="s">
        <v>81</v>
      </c>
      <c r="B113" s="803"/>
      <c r="C113" s="344">
        <v>1740</v>
      </c>
      <c r="D113" s="344">
        <v>1690</v>
      </c>
      <c r="E113" s="344">
        <v>1700</v>
      </c>
      <c r="F113" s="344">
        <v>1650</v>
      </c>
      <c r="G113" s="344">
        <v>40</v>
      </c>
      <c r="H113" s="344">
        <v>40</v>
      </c>
    </row>
    <row r="114" spans="1:8" s="487" customFormat="1" ht="12.75" customHeight="1" x14ac:dyDescent="0.2">
      <c r="A114" s="803"/>
      <c r="B114" s="803"/>
      <c r="C114" s="344"/>
      <c r="D114" s="344"/>
      <c r="E114" s="344"/>
      <c r="F114" s="344"/>
      <c r="G114" s="344"/>
      <c r="H114" s="344"/>
    </row>
    <row r="115" spans="1:8" s="487" customFormat="1" ht="12.75" customHeight="1" x14ac:dyDescent="0.2">
      <c r="A115" s="802" t="s">
        <v>71</v>
      </c>
      <c r="B115" s="802"/>
      <c r="C115" s="344"/>
      <c r="D115" s="344"/>
      <c r="E115" s="344"/>
      <c r="F115" s="344"/>
      <c r="G115" s="344"/>
      <c r="H115" s="344"/>
    </row>
    <row r="116" spans="1:8" s="487" customFormat="1" ht="12.75" customHeight="1" x14ac:dyDescent="0.2">
      <c r="A116" s="803" t="s">
        <v>737</v>
      </c>
      <c r="B116" s="803"/>
      <c r="C116" s="344">
        <v>4450</v>
      </c>
      <c r="D116" s="344">
        <v>4260</v>
      </c>
      <c r="E116" s="344">
        <v>4240</v>
      </c>
      <c r="F116" s="344">
        <v>4060</v>
      </c>
      <c r="G116" s="344">
        <v>200</v>
      </c>
      <c r="H116" s="344">
        <v>200</v>
      </c>
    </row>
    <row r="117" spans="1:8" s="487" customFormat="1" ht="12.75" customHeight="1" x14ac:dyDescent="0.2">
      <c r="A117" s="803" t="s">
        <v>738</v>
      </c>
      <c r="B117" s="803"/>
      <c r="C117" s="344">
        <v>19920</v>
      </c>
      <c r="D117" s="344">
        <v>17810</v>
      </c>
      <c r="E117" s="344">
        <v>20650</v>
      </c>
      <c r="F117" s="344">
        <v>18500</v>
      </c>
      <c r="G117" s="344">
        <v>-740</v>
      </c>
      <c r="H117" s="344">
        <v>-690</v>
      </c>
    </row>
    <row r="118" spans="1:8" s="487" customFormat="1" ht="12.75" customHeight="1" x14ac:dyDescent="0.2">
      <c r="A118" s="803" t="s">
        <v>74</v>
      </c>
      <c r="B118" s="803"/>
      <c r="C118" s="344">
        <v>650</v>
      </c>
      <c r="D118" s="344">
        <v>610</v>
      </c>
      <c r="E118" s="344">
        <v>630</v>
      </c>
      <c r="F118" s="344">
        <v>600</v>
      </c>
      <c r="G118" s="344">
        <v>20</v>
      </c>
      <c r="H118" s="344">
        <v>10</v>
      </c>
    </row>
    <row r="119" spans="1:8" s="487" customFormat="1" ht="12.75" customHeight="1" x14ac:dyDescent="0.2">
      <c r="A119" s="803" t="s">
        <v>739</v>
      </c>
      <c r="B119" s="803"/>
      <c r="C119" s="344">
        <v>44880</v>
      </c>
      <c r="D119" s="344">
        <v>42790</v>
      </c>
      <c r="E119" s="344">
        <v>45580</v>
      </c>
      <c r="F119" s="344">
        <v>43490</v>
      </c>
      <c r="G119" s="344">
        <v>-690</v>
      </c>
      <c r="H119" s="344">
        <v>-690</v>
      </c>
    </row>
    <row r="120" spans="1:8" s="487" customFormat="1" ht="12.75" customHeight="1" x14ac:dyDescent="0.2">
      <c r="A120" s="803" t="s">
        <v>389</v>
      </c>
      <c r="B120" s="803"/>
      <c r="C120" s="344">
        <v>500</v>
      </c>
      <c r="D120" s="344">
        <v>480</v>
      </c>
      <c r="E120" s="344">
        <v>520</v>
      </c>
      <c r="F120" s="344">
        <v>490</v>
      </c>
      <c r="G120" s="344">
        <v>-20</v>
      </c>
      <c r="H120" s="344">
        <v>-20</v>
      </c>
    </row>
    <row r="121" spans="1:8" s="487" customFormat="1" ht="12.75" customHeight="1" x14ac:dyDescent="0.2">
      <c r="A121" s="803"/>
      <c r="B121" s="803"/>
      <c r="C121" s="344"/>
      <c r="D121" s="344"/>
      <c r="E121" s="344"/>
      <c r="F121" s="344"/>
      <c r="G121" s="344"/>
      <c r="H121" s="344"/>
    </row>
    <row r="122" spans="1:8" s="487" customFormat="1" ht="12.75" customHeight="1" x14ac:dyDescent="0.2">
      <c r="A122" s="802" t="s">
        <v>82</v>
      </c>
      <c r="B122" s="802"/>
      <c r="C122" s="344"/>
      <c r="D122" s="344"/>
      <c r="E122" s="344"/>
      <c r="F122" s="344"/>
      <c r="G122" s="344"/>
      <c r="H122" s="344"/>
    </row>
    <row r="123" spans="1:8" s="487" customFormat="1" ht="12.75" customHeight="1" x14ac:dyDescent="0.2">
      <c r="A123" s="803" t="s">
        <v>82</v>
      </c>
      <c r="B123" s="803"/>
      <c r="C123" s="344">
        <v>90</v>
      </c>
      <c r="D123" s="344">
        <v>90</v>
      </c>
      <c r="E123" s="344">
        <v>90</v>
      </c>
      <c r="F123" s="344">
        <v>90</v>
      </c>
      <c r="G123" s="344" t="s">
        <v>8</v>
      </c>
      <c r="H123" s="344">
        <v>0</v>
      </c>
    </row>
    <row r="124" spans="1:8" s="487" customFormat="1" ht="12.75" customHeight="1" x14ac:dyDescent="0.2">
      <c r="A124" s="803"/>
      <c r="B124" s="803"/>
      <c r="C124" s="344"/>
      <c r="D124" s="344"/>
      <c r="E124" s="344"/>
      <c r="F124" s="344"/>
      <c r="G124" s="344"/>
      <c r="H124" s="344"/>
    </row>
    <row r="125" spans="1:8" s="487" customFormat="1" ht="12.75" customHeight="1" x14ac:dyDescent="0.2">
      <c r="A125" s="802" t="s">
        <v>723</v>
      </c>
      <c r="B125" s="802"/>
      <c r="C125" s="344"/>
      <c r="D125" s="344"/>
      <c r="E125" s="344"/>
      <c r="F125" s="344"/>
      <c r="G125" s="344"/>
      <c r="H125" s="344"/>
    </row>
    <row r="126" spans="1:8" s="487" customFormat="1" ht="12.75" customHeight="1" x14ac:dyDescent="0.2">
      <c r="A126" s="803" t="s">
        <v>723</v>
      </c>
      <c r="B126" s="803"/>
      <c r="C126" s="344">
        <v>1410</v>
      </c>
      <c r="D126" s="344">
        <v>1360</v>
      </c>
      <c r="E126" s="344">
        <v>1440</v>
      </c>
      <c r="F126" s="344">
        <v>1380</v>
      </c>
      <c r="G126" s="344">
        <v>-20</v>
      </c>
      <c r="H126" s="344">
        <v>-20</v>
      </c>
    </row>
    <row r="127" spans="1:8" s="487" customFormat="1" ht="12.75" customHeight="1" x14ac:dyDescent="0.2">
      <c r="A127" s="803"/>
      <c r="B127" s="803"/>
      <c r="C127" s="344"/>
      <c r="D127" s="344"/>
      <c r="E127" s="344"/>
      <c r="F127" s="344"/>
      <c r="G127" s="344"/>
      <c r="H127" s="344"/>
    </row>
    <row r="128" spans="1:8" s="487" customFormat="1" ht="12.75" customHeight="1" x14ac:dyDescent="0.2">
      <c r="A128" s="802" t="s">
        <v>296</v>
      </c>
      <c r="B128" s="802"/>
      <c r="C128" s="344"/>
      <c r="D128" s="344"/>
      <c r="E128" s="344"/>
      <c r="F128" s="344"/>
      <c r="G128" s="344"/>
      <c r="H128" s="344"/>
    </row>
    <row r="129" spans="1:8" s="487" customFormat="1" ht="12.75" customHeight="1" x14ac:dyDescent="0.2">
      <c r="A129" s="803" t="s">
        <v>296</v>
      </c>
      <c r="B129" s="803"/>
      <c r="C129" s="344">
        <v>190</v>
      </c>
      <c r="D129" s="344">
        <v>180</v>
      </c>
      <c r="E129" s="344">
        <v>180</v>
      </c>
      <c r="F129" s="344">
        <v>180</v>
      </c>
      <c r="G129" s="344">
        <v>10</v>
      </c>
      <c r="H129" s="344">
        <v>10</v>
      </c>
    </row>
    <row r="130" spans="1:8" s="487" customFormat="1" ht="12.75" customHeight="1" x14ac:dyDescent="0.2">
      <c r="A130" s="803"/>
      <c r="B130" s="803"/>
      <c r="C130" s="344"/>
      <c r="D130" s="344"/>
      <c r="E130" s="344"/>
      <c r="F130" s="344"/>
      <c r="G130" s="344"/>
      <c r="H130" s="344"/>
    </row>
    <row r="131" spans="1:8" s="487" customFormat="1" ht="12.75" customHeight="1" x14ac:dyDescent="0.2">
      <c r="A131" s="802" t="s">
        <v>643</v>
      </c>
      <c r="B131" s="802"/>
      <c r="C131" s="344"/>
      <c r="D131" s="344"/>
      <c r="E131" s="344"/>
      <c r="F131" s="344"/>
      <c r="G131" s="344"/>
      <c r="H131" s="344"/>
    </row>
    <row r="132" spans="1:8" s="487" customFormat="1" ht="12.75" customHeight="1" x14ac:dyDescent="0.2">
      <c r="A132" s="803" t="s">
        <v>706</v>
      </c>
      <c r="B132" s="803"/>
      <c r="C132" s="344">
        <v>100</v>
      </c>
      <c r="D132" s="344">
        <v>90</v>
      </c>
      <c r="E132" s="344">
        <v>100</v>
      </c>
      <c r="F132" s="344">
        <v>100</v>
      </c>
      <c r="G132" s="344">
        <v>-10</v>
      </c>
      <c r="H132" s="344">
        <v>-10</v>
      </c>
    </row>
    <row r="133" spans="1:8" s="487" customFormat="1" ht="12.75" customHeight="1" x14ac:dyDescent="0.2">
      <c r="A133" s="803"/>
      <c r="B133" s="803"/>
      <c r="C133" s="344"/>
      <c r="D133" s="344"/>
      <c r="E133" s="344"/>
      <c r="F133" s="344"/>
      <c r="G133" s="344"/>
      <c r="H133" s="344"/>
    </row>
    <row r="134" spans="1:8" s="487" customFormat="1" ht="12.75" customHeight="1" x14ac:dyDescent="0.2">
      <c r="A134" s="802" t="s">
        <v>83</v>
      </c>
      <c r="B134" s="802"/>
      <c r="C134" s="344"/>
      <c r="D134" s="344"/>
      <c r="E134" s="344"/>
      <c r="F134" s="344"/>
      <c r="G134" s="344"/>
      <c r="H134" s="344"/>
    </row>
    <row r="135" spans="1:8" s="487" customFormat="1" ht="12.75" customHeight="1" x14ac:dyDescent="0.2">
      <c r="A135" s="803" t="s">
        <v>83</v>
      </c>
      <c r="B135" s="803"/>
      <c r="C135" s="344">
        <v>5420</v>
      </c>
      <c r="D135" s="344">
        <v>5190</v>
      </c>
      <c r="E135" s="344">
        <v>5440</v>
      </c>
      <c r="F135" s="344">
        <v>5210</v>
      </c>
      <c r="G135" s="344">
        <v>-20</v>
      </c>
      <c r="H135" s="344">
        <v>-20</v>
      </c>
    </row>
    <row r="136" spans="1:8" s="487" customFormat="1" ht="12.75" customHeight="1" x14ac:dyDescent="0.2">
      <c r="A136" s="803"/>
      <c r="B136" s="803"/>
      <c r="C136" s="344"/>
      <c r="D136" s="344"/>
      <c r="E136" s="344"/>
      <c r="F136" s="344"/>
      <c r="G136" s="344"/>
      <c r="H136" s="344"/>
    </row>
    <row r="137" spans="1:8" s="487" customFormat="1" ht="12.75" customHeight="1" x14ac:dyDescent="0.2">
      <c r="A137" s="802" t="s">
        <v>84</v>
      </c>
      <c r="B137" s="802"/>
      <c r="C137" s="344"/>
      <c r="D137" s="344"/>
      <c r="E137" s="344"/>
      <c r="F137" s="344"/>
      <c r="G137" s="344"/>
      <c r="H137" s="344"/>
    </row>
    <row r="138" spans="1:8" s="487" customFormat="1" ht="12.75" customHeight="1" x14ac:dyDescent="0.2">
      <c r="A138" s="803" t="s">
        <v>674</v>
      </c>
      <c r="B138" s="803"/>
      <c r="C138" s="344">
        <v>1680</v>
      </c>
      <c r="D138" s="344">
        <v>1640</v>
      </c>
      <c r="E138" s="344">
        <v>1670</v>
      </c>
      <c r="F138" s="344">
        <v>1630</v>
      </c>
      <c r="G138" s="344">
        <v>10</v>
      </c>
      <c r="H138" s="344">
        <v>10</v>
      </c>
    </row>
    <row r="139" spans="1:8" s="487" customFormat="1" ht="12.75" customHeight="1" x14ac:dyDescent="0.2">
      <c r="A139" s="803" t="s">
        <v>85</v>
      </c>
      <c r="B139" s="803"/>
      <c r="C139" s="344">
        <v>6260</v>
      </c>
      <c r="D139" s="344">
        <v>5700</v>
      </c>
      <c r="E139" s="344">
        <v>6260</v>
      </c>
      <c r="F139" s="344">
        <v>5710</v>
      </c>
      <c r="G139" s="344" t="s">
        <v>8</v>
      </c>
      <c r="H139" s="344">
        <v>-10</v>
      </c>
    </row>
    <row r="140" spans="1:8" s="487" customFormat="1" ht="12.75" customHeight="1" x14ac:dyDescent="0.2">
      <c r="A140" s="803" t="s">
        <v>86</v>
      </c>
      <c r="B140" s="803"/>
      <c r="C140" s="344">
        <v>2540</v>
      </c>
      <c r="D140" s="344">
        <v>2370</v>
      </c>
      <c r="E140" s="344">
        <v>2570</v>
      </c>
      <c r="F140" s="344">
        <v>2400</v>
      </c>
      <c r="G140" s="344">
        <v>-30</v>
      </c>
      <c r="H140" s="344">
        <v>-30</v>
      </c>
    </row>
    <row r="141" spans="1:8" s="487" customFormat="1" ht="12.75" customHeight="1" x14ac:dyDescent="0.2">
      <c r="A141" s="803" t="s">
        <v>87</v>
      </c>
      <c r="B141" s="803"/>
      <c r="C141" s="344">
        <v>160</v>
      </c>
      <c r="D141" s="344">
        <v>160</v>
      </c>
      <c r="E141" s="344">
        <v>180</v>
      </c>
      <c r="F141" s="344">
        <v>170</v>
      </c>
      <c r="G141" s="344">
        <v>-20</v>
      </c>
      <c r="H141" s="344">
        <v>-20</v>
      </c>
    </row>
    <row r="142" spans="1:8" s="487" customFormat="1" ht="12.75" customHeight="1" x14ac:dyDescent="0.2">
      <c r="A142" s="803" t="s">
        <v>88</v>
      </c>
      <c r="B142" s="803"/>
      <c r="C142" s="344">
        <v>3440</v>
      </c>
      <c r="D142" s="344">
        <v>3340</v>
      </c>
      <c r="E142" s="344">
        <v>3490</v>
      </c>
      <c r="F142" s="344">
        <v>3390</v>
      </c>
      <c r="G142" s="344">
        <v>-50</v>
      </c>
      <c r="H142" s="344">
        <v>-50</v>
      </c>
    </row>
    <row r="143" spans="1:8" s="487" customFormat="1" ht="12.75" customHeight="1" x14ac:dyDescent="0.2">
      <c r="A143" s="803" t="s">
        <v>89</v>
      </c>
      <c r="B143" s="803"/>
      <c r="C143" s="344">
        <v>1120</v>
      </c>
      <c r="D143" s="344">
        <v>1060</v>
      </c>
      <c r="E143" s="344">
        <v>1120</v>
      </c>
      <c r="F143" s="344">
        <v>1070</v>
      </c>
      <c r="G143" s="344" t="s">
        <v>8</v>
      </c>
      <c r="H143" s="344" t="s">
        <v>8</v>
      </c>
    </row>
    <row r="144" spans="1:8" s="487" customFormat="1" ht="12.75" customHeight="1" x14ac:dyDescent="0.2">
      <c r="A144" s="803" t="s">
        <v>90</v>
      </c>
      <c r="B144" s="803"/>
      <c r="C144" s="344">
        <v>280</v>
      </c>
      <c r="D144" s="344">
        <v>270</v>
      </c>
      <c r="E144" s="344">
        <v>280</v>
      </c>
      <c r="F144" s="344">
        <v>270</v>
      </c>
      <c r="G144" s="344">
        <v>0</v>
      </c>
      <c r="H144" s="344" t="s">
        <v>8</v>
      </c>
    </row>
    <row r="145" spans="1:8" s="487" customFormat="1" ht="12.75" customHeight="1" x14ac:dyDescent="0.2">
      <c r="A145" s="803" t="s">
        <v>91</v>
      </c>
      <c r="B145" s="803"/>
      <c r="C145" s="344">
        <v>160</v>
      </c>
      <c r="D145" s="344">
        <v>150</v>
      </c>
      <c r="E145" s="344">
        <v>160</v>
      </c>
      <c r="F145" s="344">
        <v>150</v>
      </c>
      <c r="G145" s="344" t="s">
        <v>8</v>
      </c>
      <c r="H145" s="344" t="s">
        <v>8</v>
      </c>
    </row>
    <row r="146" spans="1:8" s="487" customFormat="1" ht="12.75" customHeight="1" x14ac:dyDescent="0.2">
      <c r="A146" s="803" t="s">
        <v>92</v>
      </c>
      <c r="B146" s="803"/>
      <c r="C146" s="344">
        <v>2240</v>
      </c>
      <c r="D146" s="344">
        <v>2150</v>
      </c>
      <c r="E146" s="344">
        <v>2210</v>
      </c>
      <c r="F146" s="344">
        <v>2130</v>
      </c>
      <c r="G146" s="344">
        <v>30</v>
      </c>
      <c r="H146" s="344">
        <v>20</v>
      </c>
    </row>
    <row r="147" spans="1:8" s="487" customFormat="1" ht="12.75" customHeight="1" x14ac:dyDescent="0.2">
      <c r="A147" s="803"/>
      <c r="B147" s="803"/>
      <c r="C147" s="344"/>
      <c r="D147" s="344"/>
      <c r="E147" s="344"/>
      <c r="F147" s="344"/>
      <c r="G147" s="344"/>
      <c r="H147" s="344"/>
    </row>
    <row r="148" spans="1:8" s="487" customFormat="1" ht="12.75" customHeight="1" x14ac:dyDescent="0.2">
      <c r="A148" s="802" t="s">
        <v>146</v>
      </c>
      <c r="B148" s="802"/>
      <c r="C148" s="344"/>
      <c r="D148" s="344"/>
      <c r="E148" s="344"/>
      <c r="F148" s="344"/>
      <c r="G148" s="344"/>
      <c r="H148" s="344"/>
    </row>
    <row r="149" spans="1:8" s="487" customFormat="1" ht="12.75" customHeight="1" x14ac:dyDescent="0.2">
      <c r="A149" s="803" t="s">
        <v>146</v>
      </c>
      <c r="B149" s="803"/>
      <c r="C149" s="344">
        <v>3630</v>
      </c>
      <c r="D149" s="344">
        <v>2960</v>
      </c>
      <c r="E149" s="344">
        <v>3660</v>
      </c>
      <c r="F149" s="344">
        <v>2990</v>
      </c>
      <c r="G149" s="344">
        <v>-30</v>
      </c>
      <c r="H149" s="344">
        <v>-30</v>
      </c>
    </row>
    <row r="150" spans="1:8" s="487" customFormat="1" ht="12.75" customHeight="1" x14ac:dyDescent="0.2">
      <c r="A150" s="803"/>
      <c r="B150" s="803"/>
      <c r="C150" s="344"/>
      <c r="D150" s="344"/>
      <c r="E150" s="344"/>
      <c r="F150" s="344"/>
      <c r="G150" s="344"/>
      <c r="H150" s="344"/>
    </row>
    <row r="151" spans="1:8" s="487" customFormat="1" ht="12.75" customHeight="1" x14ac:dyDescent="0.2">
      <c r="A151" s="805" t="s">
        <v>79</v>
      </c>
      <c r="B151" s="805"/>
      <c r="C151" s="344"/>
      <c r="D151" s="344"/>
      <c r="E151" s="344"/>
      <c r="F151" s="344"/>
      <c r="G151" s="344"/>
      <c r="H151" s="344"/>
    </row>
    <row r="152" spans="1:8" s="487" customFormat="1" ht="12.75" customHeight="1" x14ac:dyDescent="0.2">
      <c r="A152" s="803" t="s">
        <v>79</v>
      </c>
      <c r="B152" s="803"/>
      <c r="C152" s="344">
        <v>50</v>
      </c>
      <c r="D152" s="344">
        <v>50</v>
      </c>
      <c r="E152" s="344">
        <v>50</v>
      </c>
      <c r="F152" s="344">
        <v>50</v>
      </c>
      <c r="G152" s="344" t="s">
        <v>8</v>
      </c>
      <c r="H152" s="344" t="s">
        <v>8</v>
      </c>
    </row>
    <row r="153" spans="1:8" s="487" customFormat="1" ht="12.75" customHeight="1" x14ac:dyDescent="0.2">
      <c r="A153" s="803"/>
      <c r="B153" s="803"/>
      <c r="C153" s="344"/>
      <c r="D153" s="344"/>
      <c r="E153" s="344"/>
      <c r="F153" s="344"/>
      <c r="G153" s="344"/>
      <c r="H153" s="344"/>
    </row>
    <row r="154" spans="1:8" s="487" customFormat="1" ht="12.75" customHeight="1" x14ac:dyDescent="0.2">
      <c r="A154" s="802" t="s">
        <v>77</v>
      </c>
      <c r="B154" s="802"/>
      <c r="C154" s="344"/>
      <c r="D154" s="344"/>
      <c r="E154" s="344"/>
      <c r="F154" s="344"/>
      <c r="G154" s="344"/>
      <c r="H154" s="344"/>
    </row>
    <row r="155" spans="1:8" s="487" customFormat="1" ht="12.75" customHeight="1" x14ac:dyDescent="0.2">
      <c r="A155" s="803" t="s">
        <v>645</v>
      </c>
      <c r="B155" s="803"/>
      <c r="C155" s="344">
        <v>60</v>
      </c>
      <c r="D155" s="344">
        <v>60</v>
      </c>
      <c r="E155" s="344">
        <v>60</v>
      </c>
      <c r="F155" s="344">
        <v>60</v>
      </c>
      <c r="G155" s="344">
        <v>-10</v>
      </c>
      <c r="H155" s="344">
        <v>-10</v>
      </c>
    </row>
    <row r="156" spans="1:8" s="487" customFormat="1" ht="12.75" customHeight="1" x14ac:dyDescent="0.2">
      <c r="A156" s="803"/>
      <c r="B156" s="803"/>
      <c r="C156" s="344"/>
      <c r="D156" s="344"/>
      <c r="E156" s="344"/>
      <c r="F156" s="344"/>
      <c r="G156" s="344"/>
      <c r="H156" s="344"/>
    </row>
    <row r="157" spans="1:8" s="487" customFormat="1" ht="12.75" customHeight="1" x14ac:dyDescent="0.2">
      <c r="A157" s="802" t="s">
        <v>148</v>
      </c>
      <c r="B157" s="802"/>
      <c r="C157" s="344"/>
      <c r="D157" s="344"/>
      <c r="E157" s="344"/>
      <c r="F157" s="344"/>
      <c r="G157" s="344"/>
      <c r="H157" s="344"/>
    </row>
    <row r="158" spans="1:8" s="487" customFormat="1" ht="12.75" customHeight="1" x14ac:dyDescent="0.2">
      <c r="A158" s="803" t="s">
        <v>740</v>
      </c>
      <c r="B158" s="803"/>
      <c r="C158" s="344">
        <v>98540</v>
      </c>
      <c r="D158" s="344">
        <v>87310</v>
      </c>
      <c r="E158" s="344">
        <v>99960</v>
      </c>
      <c r="F158" s="344">
        <v>88630</v>
      </c>
      <c r="G158" s="344">
        <v>-1420</v>
      </c>
      <c r="H158" s="344">
        <v>-1310</v>
      </c>
    </row>
    <row r="159" spans="1:8" s="487" customFormat="1" ht="12.75" customHeight="1" x14ac:dyDescent="0.2">
      <c r="A159" s="803" t="s">
        <v>741</v>
      </c>
      <c r="B159" s="803"/>
      <c r="C159" s="344">
        <v>8750</v>
      </c>
      <c r="D159" s="344">
        <v>7660</v>
      </c>
      <c r="E159" s="344">
        <v>9020</v>
      </c>
      <c r="F159" s="344">
        <v>7900</v>
      </c>
      <c r="G159" s="344">
        <v>-260</v>
      </c>
      <c r="H159" s="344">
        <v>-240</v>
      </c>
    </row>
    <row r="160" spans="1:8" s="487" customFormat="1" ht="12.75" customHeight="1" x14ac:dyDescent="0.2">
      <c r="A160" s="803" t="s">
        <v>95</v>
      </c>
      <c r="B160" s="803"/>
      <c r="C160" s="344">
        <v>3460</v>
      </c>
      <c r="D160" s="344">
        <v>3240</v>
      </c>
      <c r="E160" s="344">
        <v>3490</v>
      </c>
      <c r="F160" s="344">
        <v>3270</v>
      </c>
      <c r="G160" s="344">
        <v>-40</v>
      </c>
      <c r="H160" s="344">
        <v>-30</v>
      </c>
    </row>
    <row r="161" spans="1:8" s="487" customFormat="1" ht="12.75" customHeight="1" x14ac:dyDescent="0.2">
      <c r="A161" s="803"/>
      <c r="B161" s="803"/>
      <c r="C161" s="344"/>
      <c r="D161" s="344"/>
      <c r="E161" s="344"/>
      <c r="F161" s="344"/>
      <c r="G161" s="344"/>
      <c r="H161" s="344"/>
    </row>
    <row r="162" spans="1:8" s="487" customFormat="1" ht="12.75" customHeight="1" x14ac:dyDescent="0.2">
      <c r="A162" s="802" t="s">
        <v>153</v>
      </c>
      <c r="B162" s="802"/>
      <c r="C162" s="344"/>
      <c r="D162" s="344"/>
      <c r="E162" s="344"/>
      <c r="F162" s="344"/>
      <c r="G162" s="344"/>
      <c r="H162" s="344"/>
    </row>
    <row r="163" spans="1:8" s="487" customFormat="1" ht="12.75" customHeight="1" x14ac:dyDescent="0.2">
      <c r="A163" s="803" t="s">
        <v>154</v>
      </c>
      <c r="B163" s="803"/>
      <c r="C163" s="344">
        <v>5100</v>
      </c>
      <c r="D163" s="344">
        <v>4870</v>
      </c>
      <c r="E163" s="344">
        <v>5210</v>
      </c>
      <c r="F163" s="344">
        <v>4980</v>
      </c>
      <c r="G163" s="344">
        <v>-120</v>
      </c>
      <c r="H163" s="344">
        <v>-110</v>
      </c>
    </row>
    <row r="164" spans="1:8" s="487" customFormat="1" ht="12.75" customHeight="1" x14ac:dyDescent="0.2">
      <c r="A164" s="803" t="s">
        <v>709</v>
      </c>
      <c r="B164" s="803"/>
      <c r="C164" s="344">
        <v>150</v>
      </c>
      <c r="D164" s="344">
        <v>150</v>
      </c>
      <c r="E164" s="344">
        <v>160</v>
      </c>
      <c r="F164" s="344">
        <v>150</v>
      </c>
      <c r="G164" s="344" t="s">
        <v>8</v>
      </c>
      <c r="H164" s="344" t="s">
        <v>8</v>
      </c>
    </row>
    <row r="165" spans="1:8" s="487" customFormat="1" ht="12.75" customHeight="1" x14ac:dyDescent="0.2">
      <c r="A165" s="803" t="s">
        <v>710</v>
      </c>
      <c r="B165" s="803"/>
      <c r="C165" s="344">
        <v>1670</v>
      </c>
      <c r="D165" s="344">
        <v>1550</v>
      </c>
      <c r="E165" s="344">
        <v>1650</v>
      </c>
      <c r="F165" s="344">
        <v>1540</v>
      </c>
      <c r="G165" s="344">
        <v>10</v>
      </c>
      <c r="H165" s="344">
        <v>10</v>
      </c>
    </row>
    <row r="166" spans="1:8" s="487" customFormat="1" ht="12.75" customHeight="1" x14ac:dyDescent="0.2">
      <c r="A166" s="803" t="s">
        <v>108</v>
      </c>
      <c r="B166" s="803"/>
      <c r="C166" s="344">
        <v>180</v>
      </c>
      <c r="D166" s="344">
        <v>170</v>
      </c>
      <c r="E166" s="344">
        <v>180</v>
      </c>
      <c r="F166" s="344">
        <v>170</v>
      </c>
      <c r="G166" s="344" t="s">
        <v>8</v>
      </c>
      <c r="H166" s="344" t="s">
        <v>8</v>
      </c>
    </row>
    <row r="167" spans="1:8" s="487" customFormat="1" ht="12.75" customHeight="1" x14ac:dyDescent="0.2">
      <c r="A167" s="803" t="s">
        <v>650</v>
      </c>
      <c r="B167" s="803"/>
      <c r="C167" s="344">
        <v>280</v>
      </c>
      <c r="D167" s="344">
        <v>270</v>
      </c>
      <c r="E167" s="344">
        <v>300</v>
      </c>
      <c r="F167" s="344">
        <v>280</v>
      </c>
      <c r="G167" s="344">
        <v>-10</v>
      </c>
      <c r="H167" s="344">
        <v>-10</v>
      </c>
    </row>
    <row r="168" spans="1:8" s="487" customFormat="1" ht="12.75" customHeight="1" x14ac:dyDescent="0.2">
      <c r="A168" s="803" t="s">
        <v>98</v>
      </c>
      <c r="B168" s="803"/>
      <c r="C168" s="344">
        <v>1210</v>
      </c>
      <c r="D168" s="344">
        <v>1120</v>
      </c>
      <c r="E168" s="344">
        <v>1010</v>
      </c>
      <c r="F168" s="344">
        <v>950</v>
      </c>
      <c r="G168" s="344">
        <v>200</v>
      </c>
      <c r="H168" s="344">
        <v>170</v>
      </c>
    </row>
    <row r="169" spans="1:8" s="487" customFormat="1" ht="12.75" customHeight="1" x14ac:dyDescent="0.2">
      <c r="A169" s="803" t="s">
        <v>584</v>
      </c>
      <c r="B169" s="803"/>
      <c r="C169" s="344">
        <v>400</v>
      </c>
      <c r="D169" s="344">
        <v>380</v>
      </c>
      <c r="E169" s="344">
        <v>400</v>
      </c>
      <c r="F169" s="344">
        <v>370</v>
      </c>
      <c r="G169" s="344">
        <v>10</v>
      </c>
      <c r="H169" s="344">
        <v>10</v>
      </c>
    </row>
    <row r="170" spans="1:8" s="487" customFormat="1" ht="12.75" customHeight="1" x14ac:dyDescent="0.2">
      <c r="A170" s="803" t="s">
        <v>159</v>
      </c>
      <c r="B170" s="803"/>
      <c r="C170" s="344">
        <v>50</v>
      </c>
      <c r="D170" s="344">
        <v>50</v>
      </c>
      <c r="E170" s="344">
        <v>50</v>
      </c>
      <c r="F170" s="344">
        <v>50</v>
      </c>
      <c r="G170" s="344">
        <v>0</v>
      </c>
      <c r="H170" s="344">
        <v>0</v>
      </c>
    </row>
    <row r="171" spans="1:8" s="487" customFormat="1" ht="12.75" customHeight="1" x14ac:dyDescent="0.2">
      <c r="A171" s="803" t="s">
        <v>391</v>
      </c>
      <c r="B171" s="803"/>
      <c r="C171" s="344">
        <v>1070</v>
      </c>
      <c r="D171" s="344">
        <v>1000</v>
      </c>
      <c r="E171" s="344">
        <v>1160</v>
      </c>
      <c r="F171" s="344">
        <v>1080</v>
      </c>
      <c r="G171" s="344">
        <v>-90</v>
      </c>
      <c r="H171" s="344">
        <v>-80</v>
      </c>
    </row>
    <row r="172" spans="1:8" s="487" customFormat="1" ht="12.75" customHeight="1" x14ac:dyDescent="0.2">
      <c r="A172" s="803" t="s">
        <v>102</v>
      </c>
      <c r="B172" s="803"/>
      <c r="C172" s="344">
        <v>1440</v>
      </c>
      <c r="D172" s="344">
        <v>1320</v>
      </c>
      <c r="E172" s="344">
        <v>1460</v>
      </c>
      <c r="F172" s="344">
        <v>1340</v>
      </c>
      <c r="G172" s="344">
        <v>-20</v>
      </c>
      <c r="H172" s="344">
        <v>-20</v>
      </c>
    </row>
    <row r="173" spans="1:8" s="487" customFormat="1" ht="12.75" customHeight="1" x14ac:dyDescent="0.2">
      <c r="A173" s="803" t="s">
        <v>107</v>
      </c>
      <c r="B173" s="803"/>
      <c r="C173" s="344">
        <v>50</v>
      </c>
      <c r="D173" s="344">
        <v>50</v>
      </c>
      <c r="E173" s="344">
        <v>50</v>
      </c>
      <c r="F173" s="344">
        <v>50</v>
      </c>
      <c r="G173" s="344" t="s">
        <v>8</v>
      </c>
      <c r="H173" s="344">
        <v>0</v>
      </c>
    </row>
    <row r="174" spans="1:8" s="487" customFormat="1" ht="12.75" customHeight="1" x14ac:dyDescent="0.2">
      <c r="A174" s="803" t="s">
        <v>158</v>
      </c>
      <c r="B174" s="803"/>
      <c r="C174" s="344">
        <v>4200</v>
      </c>
      <c r="D174" s="344">
        <v>4080</v>
      </c>
      <c r="E174" s="344">
        <v>4190</v>
      </c>
      <c r="F174" s="344">
        <v>4080</v>
      </c>
      <c r="G174" s="344">
        <v>10</v>
      </c>
      <c r="H174" s="344">
        <v>10</v>
      </c>
    </row>
    <row r="175" spans="1:8" s="487" customFormat="1" ht="12.75" customHeight="1" x14ac:dyDescent="0.2">
      <c r="A175" s="803" t="s">
        <v>103</v>
      </c>
      <c r="B175" s="803"/>
      <c r="C175" s="344">
        <v>250</v>
      </c>
      <c r="D175" s="344">
        <v>230</v>
      </c>
      <c r="E175" s="344">
        <v>260</v>
      </c>
      <c r="F175" s="344">
        <v>240</v>
      </c>
      <c r="G175" s="344">
        <v>-10</v>
      </c>
      <c r="H175" s="344">
        <v>-10</v>
      </c>
    </row>
    <row r="176" spans="1:8" s="487" customFormat="1" ht="12.75" customHeight="1" x14ac:dyDescent="0.2">
      <c r="A176" s="803" t="s">
        <v>105</v>
      </c>
      <c r="B176" s="803"/>
      <c r="C176" s="344">
        <v>170</v>
      </c>
      <c r="D176" s="344">
        <v>170</v>
      </c>
      <c r="E176" s="344">
        <v>160</v>
      </c>
      <c r="F176" s="344">
        <v>150</v>
      </c>
      <c r="G176" s="344">
        <v>10</v>
      </c>
      <c r="H176" s="344">
        <v>10</v>
      </c>
    </row>
    <row r="177" spans="1:8" s="487" customFormat="1" ht="12.75" customHeight="1" x14ac:dyDescent="0.2">
      <c r="A177" s="803" t="s">
        <v>106</v>
      </c>
      <c r="B177" s="803"/>
      <c r="C177" s="344">
        <v>370</v>
      </c>
      <c r="D177" s="344">
        <v>360</v>
      </c>
      <c r="E177" s="344">
        <v>380</v>
      </c>
      <c r="F177" s="344">
        <v>370</v>
      </c>
      <c r="G177" s="344">
        <v>-10</v>
      </c>
      <c r="H177" s="344">
        <v>-10</v>
      </c>
    </row>
    <row r="178" spans="1:8" s="487" customFormat="1" ht="12.75" customHeight="1" x14ac:dyDescent="0.2">
      <c r="A178" s="803"/>
      <c r="B178" s="803"/>
      <c r="C178" s="344"/>
      <c r="D178" s="344"/>
      <c r="E178" s="344"/>
      <c r="F178" s="344"/>
      <c r="G178" s="344"/>
      <c r="H178" s="344"/>
    </row>
    <row r="179" spans="1:8" s="487" customFormat="1" ht="12.75" customHeight="1" x14ac:dyDescent="0.2">
      <c r="A179" s="802" t="s">
        <v>536</v>
      </c>
      <c r="B179" s="802"/>
      <c r="C179" s="344"/>
      <c r="D179" s="344"/>
      <c r="E179" s="344"/>
      <c r="F179" s="344"/>
      <c r="G179" s="344"/>
      <c r="H179" s="344"/>
    </row>
    <row r="180" spans="1:8" s="487" customFormat="1" ht="12.75" customHeight="1" x14ac:dyDescent="0.2">
      <c r="A180" s="803" t="s">
        <v>536</v>
      </c>
      <c r="B180" s="803"/>
      <c r="C180" s="344">
        <v>5410</v>
      </c>
      <c r="D180" s="344">
        <v>5140</v>
      </c>
      <c r="E180" s="344">
        <v>5330</v>
      </c>
      <c r="F180" s="344">
        <v>5080</v>
      </c>
      <c r="G180" s="344">
        <v>70</v>
      </c>
      <c r="H180" s="344">
        <v>60</v>
      </c>
    </row>
    <row r="181" spans="1:8" s="487" customFormat="1" ht="12.75" customHeight="1" x14ac:dyDescent="0.2">
      <c r="A181" s="803"/>
      <c r="B181" s="803"/>
      <c r="C181" s="344"/>
      <c r="D181" s="344"/>
      <c r="E181" s="344"/>
      <c r="F181" s="344"/>
      <c r="G181" s="344"/>
      <c r="H181" s="344"/>
    </row>
    <row r="182" spans="1:8" s="494" customFormat="1" ht="12.75" customHeight="1" x14ac:dyDescent="0.2">
      <c r="A182" s="805" t="s">
        <v>162</v>
      </c>
      <c r="B182" s="805"/>
      <c r="C182" s="488">
        <v>459480</v>
      </c>
      <c r="D182" s="488">
        <v>424220</v>
      </c>
      <c r="E182" s="488">
        <v>464500</v>
      </c>
      <c r="F182" s="488">
        <v>429050</v>
      </c>
      <c r="G182" s="488">
        <v>-5020</v>
      </c>
      <c r="H182" s="488">
        <v>-4830</v>
      </c>
    </row>
    <row r="183" spans="1:8" s="487" customFormat="1" ht="12.75" customHeight="1" x14ac:dyDescent="0.2">
      <c r="A183" s="823"/>
      <c r="B183" s="823"/>
      <c r="C183" s="489"/>
      <c r="D183" s="489"/>
      <c r="E183" s="489"/>
      <c r="F183" s="489"/>
      <c r="G183" s="489"/>
      <c r="H183" s="489"/>
    </row>
    <row r="184" spans="1:8" s="474" customFormat="1" ht="12.75" customHeight="1" x14ac:dyDescent="0.2">
      <c r="C184" s="486"/>
      <c r="D184" s="486"/>
      <c r="E184" s="486"/>
      <c r="F184" s="408"/>
      <c r="G184" s="408"/>
      <c r="H184" s="415" t="s">
        <v>163</v>
      </c>
    </row>
    <row r="185" spans="1:8" s="474" customFormat="1" ht="12.75" customHeight="1" x14ac:dyDescent="0.25">
      <c r="A185" s="416"/>
      <c r="B185" s="485"/>
      <c r="C185" s="486"/>
      <c r="D185" s="486"/>
      <c r="E185" s="486"/>
      <c r="F185" s="486"/>
      <c r="G185" s="486"/>
      <c r="H185" s="486"/>
    </row>
    <row r="186" spans="1:8" s="474" customFormat="1" ht="12.75" customHeight="1" x14ac:dyDescent="0.25">
      <c r="A186" s="490">
        <v>1</v>
      </c>
      <c r="B186" s="797" t="s">
        <v>555</v>
      </c>
      <c r="C186" s="797"/>
      <c r="D186" s="797"/>
      <c r="E186" s="797"/>
      <c r="F186" s="797"/>
      <c r="G186" s="486"/>
      <c r="H186" s="486"/>
    </row>
    <row r="187" spans="1:8" s="474" customFormat="1" ht="12.75" customHeight="1" x14ac:dyDescent="0.25">
      <c r="A187" s="465">
        <v>2</v>
      </c>
      <c r="B187" s="797" t="s">
        <v>742</v>
      </c>
      <c r="C187" s="797"/>
      <c r="D187" s="797"/>
      <c r="E187" s="797"/>
      <c r="F187" s="797"/>
      <c r="G187" s="486"/>
      <c r="H187" s="486"/>
    </row>
    <row r="188" spans="1:8" s="474" customFormat="1" ht="25.5" customHeight="1" x14ac:dyDescent="0.25">
      <c r="A188" s="465">
        <v>3</v>
      </c>
      <c r="B188" s="797" t="s">
        <v>743</v>
      </c>
      <c r="C188" s="797"/>
      <c r="D188" s="797"/>
      <c r="E188" s="797"/>
      <c r="F188" s="797"/>
      <c r="G188" s="486"/>
      <c r="H188" s="486"/>
    </row>
    <row r="189" spans="1:8" s="474" customFormat="1" ht="12.75" customHeight="1" x14ac:dyDescent="0.25">
      <c r="A189" s="465">
        <v>4</v>
      </c>
      <c r="B189" s="797" t="s">
        <v>744</v>
      </c>
      <c r="C189" s="797"/>
      <c r="D189" s="797"/>
      <c r="E189" s="797"/>
      <c r="F189" s="797"/>
      <c r="G189" s="486"/>
      <c r="H189" s="486"/>
    </row>
    <row r="190" spans="1:8" s="474" customFormat="1" ht="12.75" customHeight="1" x14ac:dyDescent="0.25">
      <c r="A190" s="465">
        <v>5</v>
      </c>
      <c r="B190" s="797" t="s">
        <v>745</v>
      </c>
      <c r="C190" s="797"/>
      <c r="D190" s="797"/>
      <c r="E190" s="797"/>
      <c r="F190" s="797"/>
      <c r="G190" s="486"/>
      <c r="H190" s="486"/>
    </row>
  </sheetData>
  <mergeCells count="190">
    <mergeCell ref="B187:F187"/>
    <mergeCell ref="B188:F188"/>
    <mergeCell ref="B189:F189"/>
    <mergeCell ref="B190:F190"/>
    <mergeCell ref="A179:B179"/>
    <mergeCell ref="A180:B180"/>
    <mergeCell ref="A181:B181"/>
    <mergeCell ref="A182:B182"/>
    <mergeCell ref="A183:B183"/>
    <mergeCell ref="B186:F186"/>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86:B86"/>
    <mergeCell ref="A98:B98"/>
    <mergeCell ref="A99:B99"/>
    <mergeCell ref="A100:B100"/>
    <mergeCell ref="A104:B104"/>
    <mergeCell ref="A105:B105"/>
    <mergeCell ref="A1:H1"/>
    <mergeCell ref="C3:D3"/>
    <mergeCell ref="E3:F3"/>
    <mergeCell ref="G3:H3"/>
    <mergeCell ref="A4:B4"/>
    <mergeCell ref="A5:B5"/>
    <mergeCell ref="A6:B6"/>
    <mergeCell ref="A39:B39"/>
    <mergeCell ref="A51:B51"/>
    <mergeCell ref="A101:B101"/>
    <mergeCell ref="A102:B102"/>
    <mergeCell ref="A103:B103"/>
    <mergeCell ref="A80:B80"/>
    <mergeCell ref="A81:B81"/>
    <mergeCell ref="A82:B82"/>
    <mergeCell ref="A83:B83"/>
    <mergeCell ref="A84:B84"/>
    <mergeCell ref="A85:B85"/>
    <mergeCell ref="A106:B106"/>
    <mergeCell ref="A93:B93"/>
    <mergeCell ref="A94:B94"/>
    <mergeCell ref="A95:B95"/>
    <mergeCell ref="A96:B96"/>
    <mergeCell ref="A97:B97"/>
    <mergeCell ref="A87:B87"/>
    <mergeCell ref="A88:B88"/>
    <mergeCell ref="A89:B89"/>
    <mergeCell ref="A90:B90"/>
    <mergeCell ref="A91:B91"/>
    <mergeCell ref="A92:B92"/>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4:B54"/>
    <mergeCell ref="A55:B55"/>
    <mergeCell ref="A52:B52"/>
    <mergeCell ref="A53:B53"/>
    <mergeCell ref="A44:B44"/>
    <mergeCell ref="A45:B45"/>
    <mergeCell ref="A46:B46"/>
    <mergeCell ref="A47:B47"/>
    <mergeCell ref="A48:B48"/>
    <mergeCell ref="A49:B49"/>
    <mergeCell ref="A37:B37"/>
    <mergeCell ref="A38:B38"/>
    <mergeCell ref="A40:B40"/>
    <mergeCell ref="A41:B41"/>
    <mergeCell ref="A42:B42"/>
    <mergeCell ref="A43:B43"/>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3:B3"/>
    <mergeCell ref="A13:B13"/>
    <mergeCell ref="A14:B14"/>
    <mergeCell ref="A15:B15"/>
    <mergeCell ref="A16:B16"/>
    <mergeCell ref="A17:B17"/>
    <mergeCell ref="A18:B18"/>
    <mergeCell ref="A7:B7"/>
    <mergeCell ref="A8:B8"/>
    <mergeCell ref="A9:B9"/>
    <mergeCell ref="A10:B10"/>
    <mergeCell ref="A11:B11"/>
    <mergeCell ref="A12:B12"/>
  </mergeCell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K156"/>
  <sheetViews>
    <sheetView topLeftCell="A112" workbookViewId="0">
      <selection activeCell="C148" sqref="C148"/>
    </sheetView>
  </sheetViews>
  <sheetFormatPr defaultColWidth="8.85546875" defaultRowHeight="15" x14ac:dyDescent="0.25"/>
  <cols>
    <col min="1" max="1" width="8" style="484" customWidth="1"/>
    <col min="2" max="4" width="19.28515625" style="484" customWidth="1"/>
    <col min="5" max="5" width="12.85546875" style="473" customWidth="1"/>
    <col min="6" max="6" width="13.42578125" style="473" customWidth="1"/>
    <col min="7" max="7" width="12.85546875" style="473" customWidth="1"/>
    <col min="8" max="8" width="13.42578125" style="473" customWidth="1"/>
    <col min="9" max="9" width="12.7109375" style="473" customWidth="1"/>
    <col min="10" max="10" width="13" style="473" customWidth="1"/>
    <col min="11" max="258" width="8.85546875" style="484"/>
    <col min="259" max="259" width="5" style="484" customWidth="1"/>
    <col min="260" max="260" width="55.85546875" style="484" customWidth="1"/>
    <col min="261" max="266" width="12.7109375" style="484" customWidth="1"/>
    <col min="267" max="514" width="8.85546875" style="484"/>
    <col min="515" max="515" width="5" style="484" customWidth="1"/>
    <col min="516" max="516" width="55.85546875" style="484" customWidth="1"/>
    <col min="517" max="522" width="12.7109375" style="484" customWidth="1"/>
    <col min="523" max="770" width="8.85546875" style="484"/>
    <col min="771" max="771" width="5" style="484" customWidth="1"/>
    <col min="772" max="772" width="55.85546875" style="484" customWidth="1"/>
    <col min="773" max="778" width="12.7109375" style="484" customWidth="1"/>
    <col min="779" max="1026" width="8.85546875" style="484"/>
    <col min="1027" max="1027" width="5" style="484" customWidth="1"/>
    <col min="1028" max="1028" width="55.85546875" style="484" customWidth="1"/>
    <col min="1029" max="1034" width="12.7109375" style="484" customWidth="1"/>
    <col min="1035" max="1282" width="8.85546875" style="484"/>
    <col min="1283" max="1283" width="5" style="484" customWidth="1"/>
    <col min="1284" max="1284" width="55.85546875" style="484" customWidth="1"/>
    <col min="1285" max="1290" width="12.7109375" style="484" customWidth="1"/>
    <col min="1291" max="1538" width="8.85546875" style="484"/>
    <col min="1539" max="1539" width="5" style="484" customWidth="1"/>
    <col min="1540" max="1540" width="55.85546875" style="484" customWidth="1"/>
    <col min="1541" max="1546" width="12.7109375" style="484" customWidth="1"/>
    <col min="1547" max="1794" width="8.85546875" style="484"/>
    <col min="1795" max="1795" width="5" style="484" customWidth="1"/>
    <col min="1796" max="1796" width="55.85546875" style="484" customWidth="1"/>
    <col min="1797" max="1802" width="12.7109375" style="484" customWidth="1"/>
    <col min="1803" max="2050" width="8.85546875" style="484"/>
    <col min="2051" max="2051" width="5" style="484" customWidth="1"/>
    <col min="2052" max="2052" width="55.85546875" style="484" customWidth="1"/>
    <col min="2053" max="2058" width="12.7109375" style="484" customWidth="1"/>
    <col min="2059" max="2306" width="8.85546875" style="484"/>
    <col min="2307" max="2307" width="5" style="484" customWidth="1"/>
    <col min="2308" max="2308" width="55.85546875" style="484" customWidth="1"/>
    <col min="2309" max="2314" width="12.7109375" style="484" customWidth="1"/>
    <col min="2315" max="2562" width="8.85546875" style="484"/>
    <col min="2563" max="2563" width="5" style="484" customWidth="1"/>
    <col min="2564" max="2564" width="55.85546875" style="484" customWidth="1"/>
    <col min="2565" max="2570" width="12.7109375" style="484" customWidth="1"/>
    <col min="2571" max="2818" width="8.85546875" style="484"/>
    <col min="2819" max="2819" width="5" style="484" customWidth="1"/>
    <col min="2820" max="2820" width="55.85546875" style="484" customWidth="1"/>
    <col min="2821" max="2826" width="12.7109375" style="484" customWidth="1"/>
    <col min="2827" max="3074" width="8.85546875" style="484"/>
    <col min="3075" max="3075" width="5" style="484" customWidth="1"/>
    <col min="3076" max="3076" width="55.85546875" style="484" customWidth="1"/>
    <col min="3077" max="3082" width="12.7109375" style="484" customWidth="1"/>
    <col min="3083" max="3330" width="8.85546875" style="484"/>
    <col min="3331" max="3331" width="5" style="484" customWidth="1"/>
    <col min="3332" max="3332" width="55.85546875" style="484" customWidth="1"/>
    <col min="3333" max="3338" width="12.7109375" style="484" customWidth="1"/>
    <col min="3339" max="3586" width="8.85546875" style="484"/>
    <col min="3587" max="3587" width="5" style="484" customWidth="1"/>
    <col min="3588" max="3588" width="55.85546875" style="484" customWidth="1"/>
    <col min="3589" max="3594" width="12.7109375" style="484" customWidth="1"/>
    <col min="3595" max="3842" width="8.85546875" style="484"/>
    <col min="3843" max="3843" width="5" style="484" customWidth="1"/>
    <col min="3844" max="3844" width="55.85546875" style="484" customWidth="1"/>
    <col min="3845" max="3850" width="12.7109375" style="484" customWidth="1"/>
    <col min="3851" max="4098" width="8.85546875" style="484"/>
    <col min="4099" max="4099" width="5" style="484" customWidth="1"/>
    <col min="4100" max="4100" width="55.85546875" style="484" customWidth="1"/>
    <col min="4101" max="4106" width="12.7109375" style="484" customWidth="1"/>
    <col min="4107" max="4354" width="8.85546875" style="484"/>
    <col min="4355" max="4355" width="5" style="484" customWidth="1"/>
    <col min="4356" max="4356" width="55.85546875" style="484" customWidth="1"/>
    <col min="4357" max="4362" width="12.7109375" style="484" customWidth="1"/>
    <col min="4363" max="4610" width="8.85546875" style="484"/>
    <col min="4611" max="4611" width="5" style="484" customWidth="1"/>
    <col min="4612" max="4612" width="55.85546875" style="484" customWidth="1"/>
    <col min="4613" max="4618" width="12.7109375" style="484" customWidth="1"/>
    <col min="4619" max="4866" width="8.85546875" style="484"/>
    <col min="4867" max="4867" width="5" style="484" customWidth="1"/>
    <col min="4868" max="4868" width="55.85546875" style="484" customWidth="1"/>
    <col min="4869" max="4874" width="12.7109375" style="484" customWidth="1"/>
    <col min="4875" max="5122" width="8.85546875" style="484"/>
    <col min="5123" max="5123" width="5" style="484" customWidth="1"/>
    <col min="5124" max="5124" width="55.85546875" style="484" customWidth="1"/>
    <col min="5125" max="5130" width="12.7109375" style="484" customWidth="1"/>
    <col min="5131" max="5378" width="8.85546875" style="484"/>
    <col min="5379" max="5379" width="5" style="484" customWidth="1"/>
    <col min="5380" max="5380" width="55.85546875" style="484" customWidth="1"/>
    <col min="5381" max="5386" width="12.7109375" style="484" customWidth="1"/>
    <col min="5387" max="5634" width="8.85546875" style="484"/>
    <col min="5635" max="5635" width="5" style="484" customWidth="1"/>
    <col min="5636" max="5636" width="55.85546875" style="484" customWidth="1"/>
    <col min="5637" max="5642" width="12.7109375" style="484" customWidth="1"/>
    <col min="5643" max="5890" width="8.85546875" style="484"/>
    <col min="5891" max="5891" width="5" style="484" customWidth="1"/>
    <col min="5892" max="5892" width="55.85546875" style="484" customWidth="1"/>
    <col min="5893" max="5898" width="12.7109375" style="484" customWidth="1"/>
    <col min="5899" max="6146" width="8.85546875" style="484"/>
    <col min="6147" max="6147" width="5" style="484" customWidth="1"/>
    <col min="6148" max="6148" width="55.85546875" style="484" customWidth="1"/>
    <col min="6149" max="6154" width="12.7109375" style="484" customWidth="1"/>
    <col min="6155" max="6402" width="8.85546875" style="484"/>
    <col min="6403" max="6403" width="5" style="484" customWidth="1"/>
    <col min="6404" max="6404" width="55.85546875" style="484" customWidth="1"/>
    <col min="6405" max="6410" width="12.7109375" style="484" customWidth="1"/>
    <col min="6411" max="6658" width="8.85546875" style="484"/>
    <col min="6659" max="6659" width="5" style="484" customWidth="1"/>
    <col min="6660" max="6660" width="55.85546875" style="484" customWidth="1"/>
    <col min="6661" max="6666" width="12.7109375" style="484" customWidth="1"/>
    <col min="6667" max="6914" width="8.85546875" style="484"/>
    <col min="6915" max="6915" width="5" style="484" customWidth="1"/>
    <col min="6916" max="6916" width="55.85546875" style="484" customWidth="1"/>
    <col min="6917" max="6922" width="12.7109375" style="484" customWidth="1"/>
    <col min="6923" max="7170" width="8.85546875" style="484"/>
    <col min="7171" max="7171" width="5" style="484" customWidth="1"/>
    <col min="7172" max="7172" width="55.85546875" style="484" customWidth="1"/>
    <col min="7173" max="7178" width="12.7109375" style="484" customWidth="1"/>
    <col min="7179" max="7426" width="8.85546875" style="484"/>
    <col min="7427" max="7427" width="5" style="484" customWidth="1"/>
    <col min="7428" max="7428" width="55.85546875" style="484" customWidth="1"/>
    <col min="7429" max="7434" width="12.7109375" style="484" customWidth="1"/>
    <col min="7435" max="7682" width="8.85546875" style="484"/>
    <col min="7683" max="7683" width="5" style="484" customWidth="1"/>
    <col min="7684" max="7684" width="55.85546875" style="484" customWidth="1"/>
    <col min="7685" max="7690" width="12.7109375" style="484" customWidth="1"/>
    <col min="7691" max="7938" width="8.85546875" style="484"/>
    <col min="7939" max="7939" width="5" style="484" customWidth="1"/>
    <col min="7940" max="7940" width="55.85546875" style="484" customWidth="1"/>
    <col min="7941" max="7946" width="12.7109375" style="484" customWidth="1"/>
    <col min="7947" max="8194" width="8.85546875" style="484"/>
    <col min="8195" max="8195" width="5" style="484" customWidth="1"/>
    <col min="8196" max="8196" width="55.85546875" style="484" customWidth="1"/>
    <col min="8197" max="8202" width="12.7109375" style="484" customWidth="1"/>
    <col min="8203" max="8450" width="8.85546875" style="484"/>
    <col min="8451" max="8451" width="5" style="484" customWidth="1"/>
    <col min="8452" max="8452" width="55.85546875" style="484" customWidth="1"/>
    <col min="8453" max="8458" width="12.7109375" style="484" customWidth="1"/>
    <col min="8459" max="8706" width="8.85546875" style="484"/>
    <col min="8707" max="8707" width="5" style="484" customWidth="1"/>
    <col min="8708" max="8708" width="55.85546875" style="484" customWidth="1"/>
    <col min="8709" max="8714" width="12.7109375" style="484" customWidth="1"/>
    <col min="8715" max="8962" width="8.85546875" style="484"/>
    <col min="8963" max="8963" width="5" style="484" customWidth="1"/>
    <col min="8964" max="8964" width="55.85546875" style="484" customWidth="1"/>
    <col min="8965" max="8970" width="12.7109375" style="484" customWidth="1"/>
    <col min="8971" max="9218" width="8.85546875" style="484"/>
    <col min="9219" max="9219" width="5" style="484" customWidth="1"/>
    <col min="9220" max="9220" width="55.85546875" style="484" customWidth="1"/>
    <col min="9221" max="9226" width="12.7109375" style="484" customWidth="1"/>
    <col min="9227" max="9474" width="8.85546875" style="484"/>
    <col min="9475" max="9475" width="5" style="484" customWidth="1"/>
    <col min="9476" max="9476" width="55.85546875" style="484" customWidth="1"/>
    <col min="9477" max="9482" width="12.7109375" style="484" customWidth="1"/>
    <col min="9483" max="9730" width="8.85546875" style="484"/>
    <col min="9731" max="9731" width="5" style="484" customWidth="1"/>
    <col min="9732" max="9732" width="55.85546875" style="484" customWidth="1"/>
    <col min="9733" max="9738" width="12.7109375" style="484" customWidth="1"/>
    <col min="9739" max="9986" width="8.85546875" style="484"/>
    <col min="9987" max="9987" width="5" style="484" customWidth="1"/>
    <col min="9988" max="9988" width="55.85546875" style="484" customWidth="1"/>
    <col min="9989" max="9994" width="12.7109375" style="484" customWidth="1"/>
    <col min="9995" max="10242" width="8.85546875" style="484"/>
    <col min="10243" max="10243" width="5" style="484" customWidth="1"/>
    <col min="10244" max="10244" width="55.85546875" style="484" customWidth="1"/>
    <col min="10245" max="10250" width="12.7109375" style="484" customWidth="1"/>
    <col min="10251" max="10498" width="8.85546875" style="484"/>
    <col min="10499" max="10499" width="5" style="484" customWidth="1"/>
    <col min="10500" max="10500" width="55.85546875" style="484" customWidth="1"/>
    <col min="10501" max="10506" width="12.7109375" style="484" customWidth="1"/>
    <col min="10507" max="10754" width="8.85546875" style="484"/>
    <col min="10755" max="10755" width="5" style="484" customWidth="1"/>
    <col min="10756" max="10756" width="55.85546875" style="484" customWidth="1"/>
    <col min="10757" max="10762" width="12.7109375" style="484" customWidth="1"/>
    <col min="10763" max="11010" width="8.85546875" style="484"/>
    <col min="11011" max="11011" width="5" style="484" customWidth="1"/>
    <col min="11012" max="11012" width="55.85546875" style="484" customWidth="1"/>
    <col min="11013" max="11018" width="12.7109375" style="484" customWidth="1"/>
    <col min="11019" max="11266" width="8.85546875" style="484"/>
    <col min="11267" max="11267" width="5" style="484" customWidth="1"/>
    <col min="11268" max="11268" width="55.85546875" style="484" customWidth="1"/>
    <col min="11269" max="11274" width="12.7109375" style="484" customWidth="1"/>
    <col min="11275" max="11522" width="8.85546875" style="484"/>
    <col min="11523" max="11523" width="5" style="484" customWidth="1"/>
    <col min="11524" max="11524" width="55.85546875" style="484" customWidth="1"/>
    <col min="11525" max="11530" width="12.7109375" style="484" customWidth="1"/>
    <col min="11531" max="11778" width="8.85546875" style="484"/>
    <col min="11779" max="11779" width="5" style="484" customWidth="1"/>
    <col min="11780" max="11780" width="55.85546875" style="484" customWidth="1"/>
    <col min="11781" max="11786" width="12.7109375" style="484" customWidth="1"/>
    <col min="11787" max="12034" width="8.85546875" style="484"/>
    <col min="12035" max="12035" width="5" style="484" customWidth="1"/>
    <col min="12036" max="12036" width="55.85546875" style="484" customWidth="1"/>
    <col min="12037" max="12042" width="12.7109375" style="484" customWidth="1"/>
    <col min="12043" max="12290" width="8.85546875" style="484"/>
    <col min="12291" max="12291" width="5" style="484" customWidth="1"/>
    <col min="12292" max="12292" width="55.85546875" style="484" customWidth="1"/>
    <col min="12293" max="12298" width="12.7109375" style="484" customWidth="1"/>
    <col min="12299" max="12546" width="8.85546875" style="484"/>
    <col min="12547" max="12547" width="5" style="484" customWidth="1"/>
    <col min="12548" max="12548" width="55.85546875" style="484" customWidth="1"/>
    <col min="12549" max="12554" width="12.7109375" style="484" customWidth="1"/>
    <col min="12555" max="12802" width="8.85546875" style="484"/>
    <col min="12803" max="12803" width="5" style="484" customWidth="1"/>
    <col min="12804" max="12804" width="55.85546875" style="484" customWidth="1"/>
    <col min="12805" max="12810" width="12.7109375" style="484" customWidth="1"/>
    <col min="12811" max="13058" width="8.85546875" style="484"/>
    <col min="13059" max="13059" width="5" style="484" customWidth="1"/>
    <col min="13060" max="13060" width="55.85546875" style="484" customWidth="1"/>
    <col min="13061" max="13066" width="12.7109375" style="484" customWidth="1"/>
    <col min="13067" max="13314" width="8.85546875" style="484"/>
    <col min="13315" max="13315" width="5" style="484" customWidth="1"/>
    <col min="13316" max="13316" width="55.85546875" style="484" customWidth="1"/>
    <col min="13317" max="13322" width="12.7109375" style="484" customWidth="1"/>
    <col min="13323" max="13570" width="8.85546875" style="484"/>
    <col min="13571" max="13571" width="5" style="484" customWidth="1"/>
    <col min="13572" max="13572" width="55.85546875" style="484" customWidth="1"/>
    <col min="13573" max="13578" width="12.7109375" style="484" customWidth="1"/>
    <col min="13579" max="13826" width="8.85546875" style="484"/>
    <col min="13827" max="13827" width="5" style="484" customWidth="1"/>
    <col min="13828" max="13828" width="55.85546875" style="484" customWidth="1"/>
    <col min="13829" max="13834" width="12.7109375" style="484" customWidth="1"/>
    <col min="13835" max="14082" width="8.85546875" style="484"/>
    <col min="14083" max="14083" width="5" style="484" customWidth="1"/>
    <col min="14084" max="14084" width="55.85546875" style="484" customWidth="1"/>
    <col min="14085" max="14090" width="12.7109375" style="484" customWidth="1"/>
    <col min="14091" max="14338" width="8.85546875" style="484"/>
    <col min="14339" max="14339" width="5" style="484" customWidth="1"/>
    <col min="14340" max="14340" width="55.85546875" style="484" customWidth="1"/>
    <col min="14341" max="14346" width="12.7109375" style="484" customWidth="1"/>
    <col min="14347" max="14594" width="8.85546875" style="484"/>
    <col min="14595" max="14595" width="5" style="484" customWidth="1"/>
    <col min="14596" max="14596" width="55.85546875" style="484" customWidth="1"/>
    <col min="14597" max="14602" width="12.7109375" style="484" customWidth="1"/>
    <col min="14603" max="14850" width="8.85546875" style="484"/>
    <col min="14851" max="14851" width="5" style="484" customWidth="1"/>
    <col min="14852" max="14852" width="55.85546875" style="484" customWidth="1"/>
    <col min="14853" max="14858" width="12.7109375" style="484" customWidth="1"/>
    <col min="14859" max="15106" width="8.85546875" style="484"/>
    <col min="15107" max="15107" width="5" style="484" customWidth="1"/>
    <col min="15108" max="15108" width="55.85546875" style="484" customWidth="1"/>
    <col min="15109" max="15114" width="12.7109375" style="484" customWidth="1"/>
    <col min="15115" max="15362" width="8.85546875" style="484"/>
    <col min="15363" max="15363" width="5" style="484" customWidth="1"/>
    <col min="15364" max="15364" width="55.85546875" style="484" customWidth="1"/>
    <col min="15365" max="15370" width="12.7109375" style="484" customWidth="1"/>
    <col min="15371" max="15618" width="8.85546875" style="484"/>
    <col min="15619" max="15619" width="5" style="484" customWidth="1"/>
    <col min="15620" max="15620" width="55.85546875" style="484" customWidth="1"/>
    <col min="15621" max="15626" width="12.7109375" style="484" customWidth="1"/>
    <col min="15627" max="15874" width="8.85546875" style="484"/>
    <col min="15875" max="15875" width="5" style="484" customWidth="1"/>
    <col min="15876" max="15876" width="55.85546875" style="484" customWidth="1"/>
    <col min="15877" max="15882" width="12.7109375" style="484" customWidth="1"/>
    <col min="15883" max="16130" width="8.85546875" style="484"/>
    <col min="16131" max="16131" width="5" style="484" customWidth="1"/>
    <col min="16132" max="16132" width="55.85546875" style="484" customWidth="1"/>
    <col min="16133" max="16138" width="12.7109375" style="484" customWidth="1"/>
    <col min="16139" max="16384" width="8.85546875" style="484"/>
  </cols>
  <sheetData>
    <row r="1" spans="1:11" ht="30" customHeight="1" x14ac:dyDescent="0.25">
      <c r="A1" s="792" t="s">
        <v>726</v>
      </c>
      <c r="B1" s="792"/>
      <c r="C1" s="792"/>
      <c r="D1" s="792"/>
      <c r="E1" s="792"/>
      <c r="F1" s="792"/>
      <c r="G1" s="792"/>
      <c r="H1" s="792"/>
      <c r="I1" s="792"/>
      <c r="J1" s="792"/>
      <c r="K1" s="492"/>
    </row>
    <row r="2" spans="1:11" s="461" customFormat="1" ht="12.75" customHeight="1" x14ac:dyDescent="0.2">
      <c r="E2" s="414"/>
      <c r="F2" s="414"/>
      <c r="G2" s="414"/>
      <c r="H2" s="414"/>
      <c r="I2" s="414"/>
      <c r="J2" s="414"/>
    </row>
    <row r="3" spans="1:11" s="487" customFormat="1" ht="14.25" customHeight="1" x14ac:dyDescent="0.2">
      <c r="A3" s="491"/>
      <c r="B3" s="491"/>
      <c r="C3" s="491"/>
      <c r="D3" s="491"/>
      <c r="E3" s="820" t="s">
        <v>722</v>
      </c>
      <c r="F3" s="821"/>
      <c r="G3" s="820" t="s">
        <v>698</v>
      </c>
      <c r="H3" s="821"/>
      <c r="I3" s="820" t="s">
        <v>534</v>
      </c>
      <c r="J3" s="821"/>
    </row>
    <row r="4" spans="1:11" s="487" customFormat="1" ht="25.5" customHeight="1" x14ac:dyDescent="0.2">
      <c r="A4" s="495"/>
      <c r="B4" s="495"/>
      <c r="C4" s="495"/>
      <c r="D4" s="495"/>
      <c r="E4" s="500" t="s">
        <v>0</v>
      </c>
      <c r="F4" s="500" t="s">
        <v>1</v>
      </c>
      <c r="G4" s="500" t="s">
        <v>0</v>
      </c>
      <c r="H4" s="500" t="s">
        <v>1</v>
      </c>
      <c r="I4" s="500" t="s">
        <v>0</v>
      </c>
      <c r="J4" s="500" t="s">
        <v>1</v>
      </c>
    </row>
    <row r="5" spans="1:11" s="487" customFormat="1" ht="12.75" customHeight="1" x14ac:dyDescent="0.2">
      <c r="A5" s="491" t="s">
        <v>750</v>
      </c>
      <c r="B5" s="495" t="s">
        <v>751</v>
      </c>
      <c r="C5" s="495" t="s">
        <v>752</v>
      </c>
      <c r="D5" s="495" t="s">
        <v>716</v>
      </c>
      <c r="E5" s="344" t="s">
        <v>746</v>
      </c>
      <c r="F5" s="344" t="s">
        <v>747</v>
      </c>
      <c r="G5" s="344" t="s">
        <v>748</v>
      </c>
      <c r="H5" s="344" t="s">
        <v>749</v>
      </c>
      <c r="I5" s="344" t="s">
        <v>717</v>
      </c>
      <c r="J5" s="344" t="s">
        <v>718</v>
      </c>
    </row>
    <row r="6" spans="1:11" s="487" customFormat="1" ht="12.75" customHeight="1" x14ac:dyDescent="0.2">
      <c r="A6" s="496" t="s">
        <v>117</v>
      </c>
      <c r="B6" s="496" t="s">
        <v>117</v>
      </c>
      <c r="C6" s="501"/>
      <c r="D6" s="436" t="e">
        <f>VLOOKUP(ONS2012Q2[[#This Row],[Cleaned name]],ONSCollation[Dept detail / Agency],1,0)</f>
        <v>#N/A</v>
      </c>
      <c r="E6" s="344"/>
      <c r="F6" s="344"/>
      <c r="G6" s="344"/>
      <c r="H6" s="344"/>
      <c r="I6" s="344"/>
      <c r="J6" s="344"/>
    </row>
    <row r="7" spans="1:11" s="487" customFormat="1" ht="12.75" customHeight="1" x14ac:dyDescent="0.2">
      <c r="A7" s="497" t="s">
        <v>4</v>
      </c>
      <c r="B7" s="497" t="s">
        <v>4</v>
      </c>
      <c r="C7" s="502" t="str">
        <f>TRIM(ONS2012Q2[[#This Row],[Edited name]])</f>
        <v>Attorney General's Office</v>
      </c>
      <c r="D7" s="502" t="str">
        <f>VLOOKUP(ONS2012Q2[[#This Row],[Cleaned name]],ONSCollation[Dept detail / Agency],1,0)</f>
        <v>Attorney General's Office</v>
      </c>
      <c r="E7" s="344">
        <v>40</v>
      </c>
      <c r="F7" s="344">
        <v>40</v>
      </c>
      <c r="G7" s="344">
        <v>40</v>
      </c>
      <c r="H7" s="344">
        <v>40</v>
      </c>
      <c r="I7" s="344" t="s">
        <v>8</v>
      </c>
      <c r="J7" s="344" t="s">
        <v>8</v>
      </c>
    </row>
    <row r="8" spans="1:11" s="487" customFormat="1" ht="12.75" customHeight="1" x14ac:dyDescent="0.2">
      <c r="A8" s="497" t="s">
        <v>2</v>
      </c>
      <c r="B8" s="497" t="s">
        <v>2</v>
      </c>
      <c r="C8" s="502" t="str">
        <f>TRIM(ONS2012Q2[[#This Row],[Edited name]])</f>
        <v>Crown Prosecution Service</v>
      </c>
      <c r="D8" s="502" t="str">
        <f>VLOOKUP(ONS2012Q2[[#This Row],[Cleaned name]],ONSCollation[Dept detail / Agency],1,0)</f>
        <v>Crown Prosecution Service</v>
      </c>
      <c r="E8" s="344">
        <v>7600</v>
      </c>
      <c r="F8" s="344">
        <v>7010</v>
      </c>
      <c r="G8" s="344">
        <v>7650</v>
      </c>
      <c r="H8" s="344">
        <v>7060</v>
      </c>
      <c r="I8" s="344">
        <v>-50</v>
      </c>
      <c r="J8" s="344">
        <v>-50</v>
      </c>
    </row>
    <row r="9" spans="1:11" s="487" customFormat="1" ht="12.75" customHeight="1" x14ac:dyDescent="0.2">
      <c r="A9" s="497" t="s">
        <v>3</v>
      </c>
      <c r="B9" s="497" t="s">
        <v>3</v>
      </c>
      <c r="C9" s="502" t="str">
        <f>TRIM(ONS2012Q2[[#This Row],[Edited name]])</f>
        <v>Crown Prosecution Service Inspectorate</v>
      </c>
      <c r="D9" s="502" t="str">
        <f>VLOOKUP(ONS2012Q2[[#This Row],[Cleaned name]],ONSCollation[Dept detail / Agency],1,0)</f>
        <v>Crown Prosecution Service Inspectorate</v>
      </c>
      <c r="E9" s="344">
        <v>40</v>
      </c>
      <c r="F9" s="344">
        <v>40</v>
      </c>
      <c r="G9" s="344">
        <v>40</v>
      </c>
      <c r="H9" s="344">
        <v>40</v>
      </c>
      <c r="I9" s="344" t="s">
        <v>8</v>
      </c>
      <c r="J9" s="344" t="s">
        <v>8</v>
      </c>
    </row>
    <row r="10" spans="1:11" s="487" customFormat="1" ht="12.75" customHeight="1" x14ac:dyDescent="0.2">
      <c r="A10" s="497" t="s">
        <v>6</v>
      </c>
      <c r="B10" s="497" t="s">
        <v>6</v>
      </c>
      <c r="C10" s="502" t="str">
        <f>TRIM(ONS2012Q2[[#This Row],[Edited name]])</f>
        <v>Serious Fraud Office</v>
      </c>
      <c r="D10" s="502" t="str">
        <f>VLOOKUP(ONS2012Q2[[#This Row],[Cleaned name]],ONSCollation[Dept detail / Agency],1,0)</f>
        <v>Serious Fraud Office</v>
      </c>
      <c r="E10" s="344">
        <v>310</v>
      </c>
      <c r="F10" s="344">
        <v>300</v>
      </c>
      <c r="G10" s="344">
        <v>310</v>
      </c>
      <c r="H10" s="344">
        <v>300</v>
      </c>
      <c r="I10" s="344" t="s">
        <v>8</v>
      </c>
      <c r="J10" s="344" t="s">
        <v>8</v>
      </c>
    </row>
    <row r="11" spans="1:11" s="487" customFormat="1" ht="12.75" customHeight="1" x14ac:dyDescent="0.2">
      <c r="A11" s="497" t="s">
        <v>7</v>
      </c>
      <c r="B11" s="497" t="s">
        <v>7</v>
      </c>
      <c r="C11" s="502" t="str">
        <f>TRIM(ONS2012Q2[[#This Row],[Edited name]])</f>
        <v>Treasury Solicitor</v>
      </c>
      <c r="D11" s="502" t="str">
        <f>VLOOKUP(ONS2012Q2[[#This Row],[Cleaned name]],ONSCollation[Dept detail / Agency],1,0)</f>
        <v>Treasury Solicitor</v>
      </c>
      <c r="E11" s="344">
        <v>990</v>
      </c>
      <c r="F11" s="344">
        <v>930</v>
      </c>
      <c r="G11" s="344">
        <v>1000</v>
      </c>
      <c r="H11" s="344">
        <v>940</v>
      </c>
      <c r="I11" s="344" t="s">
        <v>8</v>
      </c>
      <c r="J11" s="344" t="s">
        <v>8</v>
      </c>
    </row>
    <row r="12" spans="1:11" s="487" customFormat="1" ht="12.75" customHeight="1" x14ac:dyDescent="0.2">
      <c r="A12" s="496" t="s">
        <v>176</v>
      </c>
      <c r="B12" s="496" t="s">
        <v>176</v>
      </c>
      <c r="C12" s="501"/>
      <c r="D12" s="501" t="e">
        <f>VLOOKUP(ONS2012Q2[[#This Row],[Cleaned name]],ONSCollation[Dept detail / Agency],1,0)</f>
        <v>#N/A</v>
      </c>
      <c r="E12" s="344"/>
      <c r="F12" s="344"/>
      <c r="G12" s="344"/>
      <c r="H12" s="344"/>
      <c r="I12" s="344"/>
      <c r="J12" s="344"/>
    </row>
    <row r="13" spans="1:11" s="487" customFormat="1" ht="12.75" customHeight="1" x14ac:dyDescent="0.25">
      <c r="A13" s="497" t="s">
        <v>727</v>
      </c>
      <c r="B13" s="109" t="str">
        <f>ONSCollation[[#This Row],[ONS Q4 2011-Q1 2012]]</f>
        <v>Business, Innovation and Skills</v>
      </c>
      <c r="C13" s="502" t="str">
        <f>TRIM(ONS2012Q2[[#This Row],[Edited name]])</f>
        <v>Business, Innovation and Skills</v>
      </c>
      <c r="D13" s="502" t="str">
        <f>VLOOKUP(ONS2012Q2[[#This Row],[Cleaned name]],ONSCollation[Dept detail / Agency],1,0)</f>
        <v>Business, Innovation and Skills</v>
      </c>
      <c r="E13" s="344">
        <v>3150</v>
      </c>
      <c r="F13" s="344">
        <v>3040</v>
      </c>
      <c r="G13" s="344">
        <v>3030</v>
      </c>
      <c r="H13" s="344">
        <v>2930</v>
      </c>
      <c r="I13" s="344">
        <v>120</v>
      </c>
      <c r="J13" s="344">
        <v>110</v>
      </c>
    </row>
    <row r="14" spans="1:11" s="487" customFormat="1" ht="12.75" customHeight="1" x14ac:dyDescent="0.2">
      <c r="A14" s="497" t="s">
        <v>9</v>
      </c>
      <c r="B14" s="497" t="s">
        <v>9</v>
      </c>
      <c r="C14" s="502" t="str">
        <f>TRIM(ONS2012Q2[[#This Row],[Edited name]])</f>
        <v>Advisory Conciliation and Arbitration Service</v>
      </c>
      <c r="D14" s="502" t="str">
        <f>VLOOKUP(ONS2012Q2[[#This Row],[Cleaned name]],ONSCollation[Dept detail / Agency],1,0)</f>
        <v>Advisory Conciliation and Arbitration Service</v>
      </c>
      <c r="E14" s="344">
        <v>850</v>
      </c>
      <c r="F14" s="344">
        <v>790</v>
      </c>
      <c r="G14" s="344">
        <v>870</v>
      </c>
      <c r="H14" s="344">
        <v>810</v>
      </c>
      <c r="I14" s="344">
        <v>-30</v>
      </c>
      <c r="J14" s="344">
        <v>-20</v>
      </c>
    </row>
    <row r="15" spans="1:11" s="487" customFormat="1" ht="12.75" customHeight="1" x14ac:dyDescent="0.2">
      <c r="A15" s="497" t="s">
        <v>10</v>
      </c>
      <c r="B15" s="497" t="s">
        <v>10</v>
      </c>
      <c r="C15" s="502" t="str">
        <f>TRIM(ONS2012Q2[[#This Row],[Edited name]])</f>
        <v>Companies House</v>
      </c>
      <c r="D15" s="502" t="str">
        <f>VLOOKUP(ONS2012Q2[[#This Row],[Cleaned name]],ONSCollation[Dept detail / Agency],1,0)</f>
        <v>Companies House</v>
      </c>
      <c r="E15" s="344">
        <v>980</v>
      </c>
      <c r="F15" s="344">
        <v>890</v>
      </c>
      <c r="G15" s="344">
        <v>990</v>
      </c>
      <c r="H15" s="344">
        <v>900</v>
      </c>
      <c r="I15" s="344" t="s">
        <v>8</v>
      </c>
      <c r="J15" s="344" t="s">
        <v>8</v>
      </c>
    </row>
    <row r="16" spans="1:11" s="487" customFormat="1" ht="12.75" customHeight="1" x14ac:dyDescent="0.2">
      <c r="A16" s="497" t="s">
        <v>11</v>
      </c>
      <c r="B16" s="497" t="s">
        <v>11</v>
      </c>
      <c r="C16" s="502" t="str">
        <f>TRIM(ONS2012Q2[[#This Row],[Edited name]])</f>
        <v>Insolvency Service</v>
      </c>
      <c r="D16" s="502" t="str">
        <f>VLOOKUP(ONS2012Q2[[#This Row],[Cleaned name]],ONSCollation[Dept detail / Agency],1,0)</f>
        <v>Insolvency Service</v>
      </c>
      <c r="E16" s="344">
        <v>2090</v>
      </c>
      <c r="F16" s="344">
        <v>1980</v>
      </c>
      <c r="G16" s="344">
        <v>2100</v>
      </c>
      <c r="H16" s="344">
        <v>2000</v>
      </c>
      <c r="I16" s="344">
        <v>-10</v>
      </c>
      <c r="J16" s="344">
        <v>-20</v>
      </c>
    </row>
    <row r="17" spans="1:10" s="487" customFormat="1" ht="12.75" customHeight="1" x14ac:dyDescent="0.2">
      <c r="A17" s="497" t="s">
        <v>73</v>
      </c>
      <c r="B17" s="497" t="s">
        <v>619</v>
      </c>
      <c r="C17" s="502" t="str">
        <f>TRIM(ONS2012Q2[[#This Row],[Edited name]])</f>
        <v>HM Land Registry</v>
      </c>
      <c r="D17" s="502" t="str">
        <f>VLOOKUP(ONS2012Q2[[#This Row],[Cleaned name]],ONSCollation[Dept detail / Agency],1,0)</f>
        <v>HM Land Registry</v>
      </c>
      <c r="E17" s="344">
        <v>4640</v>
      </c>
      <c r="F17" s="344">
        <v>4140</v>
      </c>
      <c r="G17" s="344">
        <v>4670</v>
      </c>
      <c r="H17" s="344">
        <v>4180</v>
      </c>
      <c r="I17" s="344">
        <v>-40</v>
      </c>
      <c r="J17" s="344">
        <v>-40</v>
      </c>
    </row>
    <row r="18" spans="1:10" s="487" customFormat="1" ht="12.75" customHeight="1" x14ac:dyDescent="0.2">
      <c r="A18" s="497" t="s">
        <v>632</v>
      </c>
      <c r="B18" s="497" t="s">
        <v>632</v>
      </c>
      <c r="C18" s="502" t="str">
        <f>TRIM(ONS2012Q2[[#This Row],[Edited name]])</f>
        <v>Met Office</v>
      </c>
      <c r="D18" s="502" t="str">
        <f>VLOOKUP(ONS2012Q2[[#This Row],[Cleaned name]],ONSCollation[Dept detail / Agency],1,0)</f>
        <v>Met Office</v>
      </c>
      <c r="E18" s="344">
        <v>1950</v>
      </c>
      <c r="F18" s="344">
        <v>1880</v>
      </c>
      <c r="G18" s="344">
        <v>1890</v>
      </c>
      <c r="H18" s="344">
        <v>1820</v>
      </c>
      <c r="I18" s="344">
        <v>60</v>
      </c>
      <c r="J18" s="344">
        <v>60</v>
      </c>
    </row>
    <row r="19" spans="1:10" s="487" customFormat="1" ht="12.75" customHeight="1" x14ac:dyDescent="0.2">
      <c r="A19" s="497" t="s">
        <v>15</v>
      </c>
      <c r="B19" s="497" t="s">
        <v>15</v>
      </c>
      <c r="C19" s="502" t="str">
        <f>TRIM(ONS2012Q2[[#This Row],[Edited name]])</f>
        <v>National Measurement Office</v>
      </c>
      <c r="D19" s="502" t="str">
        <f>VLOOKUP(ONS2012Q2[[#This Row],[Cleaned name]],ONSCollation[Dept detail / Agency],1,0)</f>
        <v>National Measurement Office</v>
      </c>
      <c r="E19" s="344">
        <v>70</v>
      </c>
      <c r="F19" s="344">
        <v>70</v>
      </c>
      <c r="G19" s="344">
        <v>70</v>
      </c>
      <c r="H19" s="344">
        <v>60</v>
      </c>
      <c r="I19" s="344" t="s">
        <v>8</v>
      </c>
      <c r="J19" s="344" t="s">
        <v>8</v>
      </c>
    </row>
    <row r="20" spans="1:10" s="487" customFormat="1" ht="12.75" customHeight="1" x14ac:dyDescent="0.2">
      <c r="A20" s="497" t="s">
        <v>12</v>
      </c>
      <c r="B20" s="497" t="s">
        <v>12</v>
      </c>
      <c r="C20" s="502" t="str">
        <f>TRIM(ONS2012Q2[[#This Row],[Edited name]])</f>
        <v>Office of Fair Trading</v>
      </c>
      <c r="D20" s="502" t="str">
        <f>VLOOKUP(ONS2012Q2[[#This Row],[Cleaned name]],ONSCollation[Dept detail / Agency],1,0)</f>
        <v>Office of Fair Trading</v>
      </c>
      <c r="E20" s="344">
        <v>550</v>
      </c>
      <c r="F20" s="344">
        <v>530</v>
      </c>
      <c r="G20" s="344">
        <v>570</v>
      </c>
      <c r="H20" s="344">
        <v>550</v>
      </c>
      <c r="I20" s="344">
        <v>-20</v>
      </c>
      <c r="J20" s="344">
        <v>-20</v>
      </c>
    </row>
    <row r="21" spans="1:10" s="487" customFormat="1" ht="12.75" customHeight="1" x14ac:dyDescent="0.2">
      <c r="A21" s="497" t="s">
        <v>13</v>
      </c>
      <c r="B21" s="497" t="s">
        <v>13</v>
      </c>
      <c r="C21" s="502" t="str">
        <f>TRIM(ONS2012Q2[[#This Row],[Edited name]])</f>
        <v>Office of Gas and Electricity Market</v>
      </c>
      <c r="D21" s="502" t="str">
        <f>VLOOKUP(ONS2012Q2[[#This Row],[Cleaned name]],ONSCollation[Dept detail / Agency],1,0)</f>
        <v>Office of Gas and Electricity Market</v>
      </c>
      <c r="E21" s="344">
        <v>580</v>
      </c>
      <c r="F21" s="344">
        <v>570</v>
      </c>
      <c r="G21" s="344">
        <v>560</v>
      </c>
      <c r="H21" s="344">
        <v>550</v>
      </c>
      <c r="I21" s="344">
        <v>20</v>
      </c>
      <c r="J21" s="344">
        <v>20</v>
      </c>
    </row>
    <row r="22" spans="1:10" s="487" customFormat="1" ht="12.75" customHeight="1" x14ac:dyDescent="0.2">
      <c r="A22" s="497" t="s">
        <v>37</v>
      </c>
      <c r="B22" s="497" t="s">
        <v>37</v>
      </c>
      <c r="C22" s="502" t="str">
        <f>TRIM(ONS2012Q2[[#This Row],[Edited name]])</f>
        <v>Ordnance Survey</v>
      </c>
      <c r="D22" s="502" t="str">
        <f>VLOOKUP(ONS2012Q2[[#This Row],[Cleaned name]],ONSCollation[Dept detail / Agency],1,0)</f>
        <v>Ordnance Survey</v>
      </c>
      <c r="E22" s="344">
        <v>1080</v>
      </c>
      <c r="F22" s="344">
        <v>1040</v>
      </c>
      <c r="G22" s="344">
        <v>1080</v>
      </c>
      <c r="H22" s="344">
        <v>1040</v>
      </c>
      <c r="I22" s="344" t="s">
        <v>8</v>
      </c>
      <c r="J22" s="344" t="s">
        <v>8</v>
      </c>
    </row>
    <row r="23" spans="1:10" s="487" customFormat="1" ht="12.75" customHeight="1" x14ac:dyDescent="0.2">
      <c r="A23" s="497" t="s">
        <v>423</v>
      </c>
      <c r="B23" s="497" t="s">
        <v>423</v>
      </c>
      <c r="C23" s="502" t="str">
        <f>TRIM(ONS2012Q2[[#This Row],[Edited name]])</f>
        <v>Skills Funding Agency</v>
      </c>
      <c r="D23" s="502" t="str">
        <f>VLOOKUP(ONS2012Q2[[#This Row],[Cleaned name]],ONSCollation[Dept detail / Agency],1,0)</f>
        <v>Skills Funding Agency</v>
      </c>
      <c r="E23" s="344">
        <v>1240</v>
      </c>
      <c r="F23" s="344">
        <v>1210</v>
      </c>
      <c r="G23" s="344">
        <v>1260</v>
      </c>
      <c r="H23" s="344">
        <v>1230</v>
      </c>
      <c r="I23" s="344">
        <v>-20</v>
      </c>
      <c r="J23" s="344">
        <v>-20</v>
      </c>
    </row>
    <row r="24" spans="1:10" s="487" customFormat="1" ht="12.75" customHeight="1" x14ac:dyDescent="0.2">
      <c r="A24" s="497" t="s">
        <v>16</v>
      </c>
      <c r="B24" s="497" t="s">
        <v>16</v>
      </c>
      <c r="C24" s="502" t="str">
        <f>TRIM(ONS2012Q2[[#This Row],[Edited name]])</f>
        <v>UK Intellectual Property Office</v>
      </c>
      <c r="D24" s="502" t="str">
        <f>VLOOKUP(ONS2012Q2[[#This Row],[Cleaned name]],ONSCollation[Dept detail / Agency],1,0)</f>
        <v>UK Intellectual Property Office</v>
      </c>
      <c r="E24" s="344">
        <v>950</v>
      </c>
      <c r="F24" s="344">
        <v>890</v>
      </c>
      <c r="G24" s="344">
        <v>920</v>
      </c>
      <c r="H24" s="344">
        <v>860</v>
      </c>
      <c r="I24" s="344">
        <v>30</v>
      </c>
      <c r="J24" s="344">
        <v>30</v>
      </c>
    </row>
    <row r="25" spans="1:10" s="487" customFormat="1" ht="12.75" customHeight="1" x14ac:dyDescent="0.2">
      <c r="A25" s="497" t="s">
        <v>573</v>
      </c>
      <c r="B25" s="497" t="s">
        <v>573</v>
      </c>
      <c r="C25" s="502" t="str">
        <f>TRIM(ONS2012Q2[[#This Row],[Edited name]])</f>
        <v>UK Space Agency</v>
      </c>
      <c r="D25" s="502" t="str">
        <f>VLOOKUP(ONS2012Q2[[#This Row],[Cleaned name]],ONSCollation[Dept detail / Agency],1,0)</f>
        <v>UK Space Agency</v>
      </c>
      <c r="E25" s="344">
        <v>40</v>
      </c>
      <c r="F25" s="344">
        <v>40</v>
      </c>
      <c r="G25" s="344">
        <v>40</v>
      </c>
      <c r="H25" s="344">
        <v>40</v>
      </c>
      <c r="I25" s="344" t="s">
        <v>8</v>
      </c>
      <c r="J25" s="344" t="s">
        <v>8</v>
      </c>
    </row>
    <row r="26" spans="1:10" s="487" customFormat="1" ht="12.75" customHeight="1" x14ac:dyDescent="0.2">
      <c r="A26" s="496" t="s">
        <v>17</v>
      </c>
      <c r="B26" s="496" t="s">
        <v>17</v>
      </c>
      <c r="C26" s="501"/>
      <c r="D26" s="501" t="e">
        <f>VLOOKUP(ONS2012Q2[[#This Row],[Cleaned name]],ONSCollation[Dept detail / Agency],1,0)</f>
        <v>#N/A</v>
      </c>
      <c r="E26" s="344"/>
      <c r="F26" s="344"/>
      <c r="G26" s="344"/>
      <c r="H26" s="344"/>
      <c r="I26" s="344"/>
      <c r="J26" s="344"/>
    </row>
    <row r="27" spans="1:10" s="487" customFormat="1" ht="12.75" customHeight="1" x14ac:dyDescent="0.2">
      <c r="A27" s="497" t="s">
        <v>728</v>
      </c>
      <c r="B27" s="497" t="s">
        <v>124</v>
      </c>
      <c r="C27" s="502" t="str">
        <f>TRIM(ONS2012Q2[[#This Row],[Edited name]])</f>
        <v>Cabinet Office excl agencies</v>
      </c>
      <c r="D27" s="502" t="str">
        <f>VLOOKUP(ONS2012Q2[[#This Row],[Cleaned name]],ONSCollation[Dept detail / Agency],1,0)</f>
        <v>Cabinet Office excl agencies</v>
      </c>
      <c r="E27" s="344">
        <v>1840</v>
      </c>
      <c r="F27" s="344">
        <v>1800</v>
      </c>
      <c r="G27" s="344">
        <v>1760</v>
      </c>
      <c r="H27" s="344">
        <v>1710</v>
      </c>
      <c r="I27" s="344">
        <v>80</v>
      </c>
      <c r="J27" s="344">
        <v>90</v>
      </c>
    </row>
    <row r="28" spans="1:10" s="487" customFormat="1" ht="12.75" customHeight="1" x14ac:dyDescent="0.2">
      <c r="A28" s="496" t="s">
        <v>18</v>
      </c>
      <c r="B28" s="496" t="s">
        <v>18</v>
      </c>
      <c r="C28" s="501"/>
      <c r="D28" s="501" t="e">
        <f>VLOOKUP(ONS2012Q2[[#This Row],[Cleaned name]],ONSCollation[Dept detail / Agency],1,0)</f>
        <v>#N/A</v>
      </c>
      <c r="E28" s="344"/>
      <c r="F28" s="344"/>
      <c r="G28" s="344"/>
      <c r="H28" s="344"/>
      <c r="I28" s="344"/>
      <c r="J28" s="344"/>
    </row>
    <row r="29" spans="1:10" s="487" customFormat="1" ht="12.75" customHeight="1" x14ac:dyDescent="0.2">
      <c r="A29" s="497" t="s">
        <v>729</v>
      </c>
      <c r="B29" s="497" t="s">
        <v>19</v>
      </c>
      <c r="C29" s="502" t="str">
        <f>TRIM(ONS2012Q2[[#This Row],[Edited name]])</f>
        <v>Central Office of Information</v>
      </c>
      <c r="D29" s="502" t="str">
        <f>VLOOKUP(ONS2012Q2[[#This Row],[Cleaned name]],ONSCollation[Dept detail / Agency],1,0)</f>
        <v>Central Office of Information</v>
      </c>
      <c r="E29" s="344">
        <v>0</v>
      </c>
      <c r="F29" s="344">
        <v>0</v>
      </c>
      <c r="G29" s="344">
        <v>380</v>
      </c>
      <c r="H29" s="344">
        <v>370</v>
      </c>
      <c r="I29" s="344">
        <v>-380</v>
      </c>
      <c r="J29" s="344">
        <v>-370</v>
      </c>
    </row>
    <row r="30" spans="1:10" s="487" customFormat="1" ht="12.75" customHeight="1" x14ac:dyDescent="0.2">
      <c r="A30" s="497" t="s">
        <v>541</v>
      </c>
      <c r="B30" s="497" t="s">
        <v>541</v>
      </c>
      <c r="C30" s="502" t="str">
        <f>TRIM(ONS2012Q2[[#This Row],[Edited name]])</f>
        <v>Government Procurement Service</v>
      </c>
      <c r="D30" s="502" t="str">
        <f>VLOOKUP(ONS2012Q2[[#This Row],[Cleaned name]],ONSCollation[Dept detail / Agency],1,0)</f>
        <v>Government Procurement Service</v>
      </c>
      <c r="E30" s="344">
        <v>320</v>
      </c>
      <c r="F30" s="344">
        <v>310</v>
      </c>
      <c r="G30" s="344">
        <v>300</v>
      </c>
      <c r="H30" s="344">
        <v>290</v>
      </c>
      <c r="I30" s="344">
        <v>20</v>
      </c>
      <c r="J30" s="344">
        <v>20</v>
      </c>
    </row>
    <row r="31" spans="1:10" s="487" customFormat="1" ht="12.75" customHeight="1" x14ac:dyDescent="0.2">
      <c r="A31" s="497" t="s">
        <v>21</v>
      </c>
      <c r="B31" s="497" t="s">
        <v>21</v>
      </c>
      <c r="C31" s="502" t="str">
        <f>TRIM(ONS2012Q2[[#This Row],[Edited name]])</f>
        <v>Office of the Parliamentary Counsel</v>
      </c>
      <c r="D31" s="502" t="str">
        <f>VLOOKUP(ONS2012Q2[[#This Row],[Cleaned name]],ONSCollation[Dept detail / Agency],1,0)</f>
        <v>Office of the Parliamentary Counsel</v>
      </c>
      <c r="E31" s="344">
        <v>110</v>
      </c>
      <c r="F31" s="344">
        <v>100</v>
      </c>
      <c r="G31" s="344">
        <v>110</v>
      </c>
      <c r="H31" s="344">
        <v>100</v>
      </c>
      <c r="I31" s="344">
        <v>0</v>
      </c>
      <c r="J31" s="344">
        <v>0</v>
      </c>
    </row>
    <row r="32" spans="1:10" s="487" customFormat="1" ht="12.75" customHeight="1" x14ac:dyDescent="0.2">
      <c r="A32" s="496" t="s">
        <v>31</v>
      </c>
      <c r="B32" s="496" t="s">
        <v>31</v>
      </c>
      <c r="C32" s="501"/>
      <c r="D32" s="501" t="e">
        <f>VLOOKUP(ONS2012Q2[[#This Row],[Cleaned name]],ONSCollation[Dept detail / Agency],1,0)</f>
        <v>#N/A</v>
      </c>
      <c r="E32" s="344"/>
      <c r="F32" s="344"/>
      <c r="G32" s="344"/>
      <c r="H32" s="344"/>
      <c r="I32" s="344"/>
      <c r="J32" s="344"/>
    </row>
    <row r="33" spans="1:10" s="487" customFormat="1" ht="12.75" customHeight="1" x14ac:dyDescent="0.2">
      <c r="A33" s="497" t="s">
        <v>32</v>
      </c>
      <c r="B33" s="497" t="s">
        <v>32</v>
      </c>
      <c r="C33" s="502" t="str">
        <f>TRIM(ONS2012Q2[[#This Row],[Edited name]])</f>
        <v>Charity Commission</v>
      </c>
      <c r="D33" s="502" t="str">
        <f>VLOOKUP(ONS2012Q2[[#This Row],[Cleaned name]],ONSCollation[Dept detail / Agency],1,0)</f>
        <v>Charity Commission</v>
      </c>
      <c r="E33" s="344">
        <v>330</v>
      </c>
      <c r="F33" s="344">
        <v>310</v>
      </c>
      <c r="G33" s="344">
        <v>360</v>
      </c>
      <c r="H33" s="344">
        <v>340</v>
      </c>
      <c r="I33" s="344">
        <v>-30</v>
      </c>
      <c r="J33" s="344">
        <v>-30</v>
      </c>
    </row>
    <row r="34" spans="1:10" s="487" customFormat="1" ht="12.75" customHeight="1" x14ac:dyDescent="0.2">
      <c r="A34" s="496" t="s">
        <v>35</v>
      </c>
      <c r="B34" s="496" t="s">
        <v>35</v>
      </c>
      <c r="C34" s="501"/>
      <c r="D34" s="501" t="e">
        <f>VLOOKUP(ONS2012Q2[[#This Row],[Cleaned name]],ONSCollation[Dept detail / Agency],1,0)</f>
        <v>#N/A</v>
      </c>
      <c r="E34" s="344"/>
      <c r="F34" s="344"/>
      <c r="G34" s="344"/>
      <c r="H34" s="344"/>
      <c r="I34" s="344"/>
      <c r="J34" s="344"/>
    </row>
    <row r="35" spans="1:10" s="487" customFormat="1" ht="12.75" customHeight="1" x14ac:dyDescent="0.2">
      <c r="A35" s="497" t="s">
        <v>671</v>
      </c>
      <c r="B35" s="497" t="s">
        <v>671</v>
      </c>
      <c r="C35" s="502" t="str">
        <f>TRIM(ONS2012Q2[[#This Row],[Edited name]])</f>
        <v>Department for Communities and Local Government</v>
      </c>
      <c r="D35" s="502" t="str">
        <f>VLOOKUP(ONS2012Q2[[#This Row],[Cleaned name]],ONSCollation[Dept detail / Agency],1,0)</f>
        <v>Department for Communities and Local Government</v>
      </c>
      <c r="E35" s="344">
        <v>1750</v>
      </c>
      <c r="F35" s="344">
        <v>1700</v>
      </c>
      <c r="G35" s="344">
        <v>1880</v>
      </c>
      <c r="H35" s="344">
        <v>1820</v>
      </c>
      <c r="I35" s="344">
        <v>-130</v>
      </c>
      <c r="J35" s="344">
        <v>-120</v>
      </c>
    </row>
    <row r="36" spans="1:10" s="487" customFormat="1" ht="12.75" customHeight="1" x14ac:dyDescent="0.2">
      <c r="A36" s="497" t="s">
        <v>36</v>
      </c>
      <c r="B36" s="497" t="s">
        <v>36</v>
      </c>
      <c r="C36" s="502" t="str">
        <f>TRIM(ONS2012Q2[[#This Row],[Edited name]])</f>
        <v>Fire Service College</v>
      </c>
      <c r="D36" s="502" t="str">
        <f>VLOOKUP(ONS2012Q2[[#This Row],[Cleaned name]],ONSCollation[Dept detail / Agency],1,0)</f>
        <v>Fire Service College</v>
      </c>
      <c r="E36" s="344">
        <v>170</v>
      </c>
      <c r="F36" s="344">
        <v>160</v>
      </c>
      <c r="G36" s="344">
        <v>180</v>
      </c>
      <c r="H36" s="344">
        <v>180</v>
      </c>
      <c r="I36" s="344">
        <v>-10</v>
      </c>
      <c r="J36" s="344">
        <v>-10</v>
      </c>
    </row>
    <row r="37" spans="1:10" s="487" customFormat="1" ht="12.75" customHeight="1" x14ac:dyDescent="0.2">
      <c r="A37" s="497" t="s">
        <v>38</v>
      </c>
      <c r="B37" s="497" t="s">
        <v>38</v>
      </c>
      <c r="C37" s="502" t="str">
        <f>TRIM(ONS2012Q2[[#This Row],[Edited name]])</f>
        <v>Planning Inspectorate</v>
      </c>
      <c r="D37" s="502" t="str">
        <f>VLOOKUP(ONS2012Q2[[#This Row],[Cleaned name]],ONSCollation[Dept detail / Agency],1,0)</f>
        <v>Planning Inspectorate</v>
      </c>
      <c r="E37" s="344">
        <v>730</v>
      </c>
      <c r="F37" s="344">
        <v>640</v>
      </c>
      <c r="G37" s="344">
        <v>680</v>
      </c>
      <c r="H37" s="344">
        <v>600</v>
      </c>
      <c r="I37" s="344">
        <v>50</v>
      </c>
      <c r="J37" s="344">
        <v>40</v>
      </c>
    </row>
    <row r="38" spans="1:10" s="487" customFormat="1" ht="12.75" customHeight="1" x14ac:dyDescent="0.2">
      <c r="A38" s="497" t="s">
        <v>39</v>
      </c>
      <c r="B38" s="497" t="s">
        <v>39</v>
      </c>
      <c r="C38" s="502" t="str">
        <f>TRIM(ONS2012Q2[[#This Row],[Edited name]])</f>
        <v>Queen Elizabeth II Conference Centre</v>
      </c>
      <c r="D38" s="502" t="str">
        <f>VLOOKUP(ONS2012Q2[[#This Row],[Cleaned name]],ONSCollation[Dept detail / Agency],1,0)</f>
        <v>Queen Elizabeth II Conference Centre</v>
      </c>
      <c r="E38" s="344">
        <v>40</v>
      </c>
      <c r="F38" s="344">
        <v>40</v>
      </c>
      <c r="G38" s="344">
        <v>40</v>
      </c>
      <c r="H38" s="344">
        <v>40</v>
      </c>
      <c r="I38" s="344" t="s">
        <v>8</v>
      </c>
      <c r="J38" s="344" t="s">
        <v>8</v>
      </c>
    </row>
    <row r="39" spans="1:10" s="487" customFormat="1" ht="12.75" customHeight="1" x14ac:dyDescent="0.2">
      <c r="A39" s="496" t="s">
        <v>40</v>
      </c>
      <c r="B39" s="496" t="s">
        <v>40</v>
      </c>
      <c r="C39" s="501"/>
      <c r="D39" s="501" t="e">
        <f>VLOOKUP(ONS2012Q2[[#This Row],[Cleaned name]],ONSCollation[Dept detail / Agency],1,0)</f>
        <v>#N/A</v>
      </c>
      <c r="E39" s="344"/>
      <c r="F39" s="344"/>
      <c r="G39" s="344"/>
      <c r="H39" s="344"/>
      <c r="I39" s="344"/>
      <c r="J39" s="344"/>
    </row>
    <row r="40" spans="1:10" s="487" customFormat="1" ht="12.75" customHeight="1" x14ac:dyDescent="0.2">
      <c r="A40" s="497" t="s">
        <v>637</v>
      </c>
      <c r="B40" s="497" t="s">
        <v>637</v>
      </c>
      <c r="C40" s="502" t="str">
        <f>TRIM(ONS2012Q2[[#This Row],[Edited name]])</f>
        <v>Department for Culture Media and Sport</v>
      </c>
      <c r="D40" s="502" t="str">
        <f>VLOOKUP(ONS2012Q2[[#This Row],[Cleaned name]],ONSCollation[Dept detail / Agency],1,0)</f>
        <v>Department for Culture Media and Sport</v>
      </c>
      <c r="E40" s="344">
        <v>460</v>
      </c>
      <c r="F40" s="344">
        <v>450</v>
      </c>
      <c r="G40" s="344">
        <v>460</v>
      </c>
      <c r="H40" s="344">
        <v>450</v>
      </c>
      <c r="I40" s="344" t="s">
        <v>8</v>
      </c>
      <c r="J40" s="344">
        <v>0</v>
      </c>
    </row>
    <row r="41" spans="1:10" s="487" customFormat="1" ht="12.75" customHeight="1" x14ac:dyDescent="0.2">
      <c r="A41" s="497" t="s">
        <v>42</v>
      </c>
      <c r="B41" s="497" t="s">
        <v>42</v>
      </c>
      <c r="C41" s="502" t="str">
        <f>TRIM(ONS2012Q2[[#This Row],[Edited name]])</f>
        <v>Royal Parks</v>
      </c>
      <c r="D41" s="502" t="str">
        <f>VLOOKUP(ONS2012Q2[[#This Row],[Cleaned name]],ONSCollation[Dept detail / Agency],1,0)</f>
        <v>Royal Parks</v>
      </c>
      <c r="E41" s="344">
        <v>140</v>
      </c>
      <c r="F41" s="344">
        <v>130</v>
      </c>
      <c r="G41" s="344">
        <v>130</v>
      </c>
      <c r="H41" s="344">
        <v>120</v>
      </c>
      <c r="I41" s="344">
        <v>10</v>
      </c>
      <c r="J41" s="344">
        <v>10</v>
      </c>
    </row>
    <row r="42" spans="1:10" s="487" customFormat="1" ht="12.75" customHeight="1" x14ac:dyDescent="0.2">
      <c r="A42" s="496" t="s">
        <v>43</v>
      </c>
      <c r="B42" s="496" t="s">
        <v>43</v>
      </c>
      <c r="C42" s="501"/>
      <c r="D42" s="501" t="e">
        <f>VLOOKUP(ONS2012Q2[[#This Row],[Cleaned name]],ONSCollation[Dept detail / Agency],1,0)</f>
        <v>#N/A</v>
      </c>
      <c r="E42" s="344"/>
      <c r="F42" s="344"/>
      <c r="G42" s="344"/>
      <c r="H42" s="344"/>
      <c r="I42" s="344"/>
      <c r="J42" s="344"/>
    </row>
    <row r="43" spans="1:10" s="487" customFormat="1" ht="12.75" customHeight="1" x14ac:dyDescent="0.2">
      <c r="A43" s="497" t="s">
        <v>730</v>
      </c>
      <c r="B43" s="497" t="s">
        <v>44</v>
      </c>
      <c r="C43" s="502" t="str">
        <f>TRIM(ONS2012Q2[[#This Row],[Edited name]])</f>
        <v>Ministry of Defence</v>
      </c>
      <c r="D43" s="502" t="str">
        <f>VLOOKUP(ONS2012Q2[[#This Row],[Cleaned name]],ONSCollation[Dept detail / Agency],1,0)</f>
        <v>Ministry of Defence</v>
      </c>
      <c r="E43" s="344">
        <v>54020</v>
      </c>
      <c r="F43" s="344">
        <v>52520</v>
      </c>
      <c r="G43" s="344">
        <v>55850</v>
      </c>
      <c r="H43" s="344">
        <v>54250</v>
      </c>
      <c r="I43" s="344">
        <v>-1830</v>
      </c>
      <c r="J43" s="344">
        <v>-1730</v>
      </c>
    </row>
    <row r="44" spans="1:10" s="487" customFormat="1" ht="12.75" customHeight="1" x14ac:dyDescent="0.2">
      <c r="A44" s="497" t="s">
        <v>45</v>
      </c>
      <c r="B44" s="497" t="s">
        <v>45</v>
      </c>
      <c r="C44" s="502" t="str">
        <f>TRIM(ONS2012Q2[[#This Row],[Edited name]])</f>
        <v>Defence Science and Technology Laboratory</v>
      </c>
      <c r="D44" s="502" t="str">
        <f>VLOOKUP(ONS2012Q2[[#This Row],[Cleaned name]],ONSCollation[Dept detail / Agency],1,0)</f>
        <v>Defence Science and Technology Laboratory</v>
      </c>
      <c r="E44" s="344">
        <v>3770</v>
      </c>
      <c r="F44" s="344">
        <v>3650</v>
      </c>
      <c r="G44" s="344">
        <v>3750</v>
      </c>
      <c r="H44" s="344">
        <v>3630</v>
      </c>
      <c r="I44" s="344">
        <v>20</v>
      </c>
      <c r="J44" s="344">
        <v>20</v>
      </c>
    </row>
    <row r="45" spans="1:10" s="487" customFormat="1" ht="12.75" customHeight="1" x14ac:dyDescent="0.2">
      <c r="A45" s="497" t="s">
        <v>129</v>
      </c>
      <c r="B45" s="497" t="s">
        <v>129</v>
      </c>
      <c r="C45" s="502" t="str">
        <f>TRIM(ONS2012Q2[[#This Row],[Edited name]])</f>
        <v>Defence Support Group</v>
      </c>
      <c r="D45" s="502" t="str">
        <f>VLOOKUP(ONS2012Q2[[#This Row],[Cleaned name]],ONSCollation[Dept detail / Agency],1,0)</f>
        <v>Defence Support Group</v>
      </c>
      <c r="E45" s="344">
        <v>2520</v>
      </c>
      <c r="F45" s="344">
        <v>2490</v>
      </c>
      <c r="G45" s="344">
        <v>2500</v>
      </c>
      <c r="H45" s="344">
        <v>2470</v>
      </c>
      <c r="I45" s="344">
        <v>20</v>
      </c>
      <c r="J45" s="344">
        <v>20</v>
      </c>
    </row>
    <row r="46" spans="1:10" s="487" customFormat="1" ht="12.75" customHeight="1" x14ac:dyDescent="0.2">
      <c r="A46" s="497" t="s">
        <v>46</v>
      </c>
      <c r="B46" s="497" t="s">
        <v>46</v>
      </c>
      <c r="C46" s="502" t="str">
        <f>TRIM(ONS2012Q2[[#This Row],[Edited name]])</f>
        <v>UK Hydrographic Office</v>
      </c>
      <c r="D46" s="502" t="str">
        <f>VLOOKUP(ONS2012Q2[[#This Row],[Cleaned name]],ONSCollation[Dept detail / Agency],1,0)</f>
        <v>UK Hydrographic Office</v>
      </c>
      <c r="E46" s="344">
        <v>1040</v>
      </c>
      <c r="F46" s="344">
        <v>980</v>
      </c>
      <c r="G46" s="344">
        <v>1030</v>
      </c>
      <c r="H46" s="344">
        <v>980</v>
      </c>
      <c r="I46" s="344">
        <v>10</v>
      </c>
      <c r="J46" s="344">
        <v>0</v>
      </c>
    </row>
    <row r="47" spans="1:10" s="487" customFormat="1" ht="12.75" customHeight="1" x14ac:dyDescent="0.2">
      <c r="A47" s="496" t="s">
        <v>700</v>
      </c>
      <c r="B47" s="496" t="s">
        <v>700</v>
      </c>
      <c r="C47" s="501"/>
      <c r="D47" s="501" t="e">
        <f>VLOOKUP(ONS2012Q2[[#This Row],[Cleaned name]],ONSCollation[Dept detail / Agency],1,0)</f>
        <v>#N/A</v>
      </c>
      <c r="E47" s="344"/>
      <c r="F47" s="344"/>
      <c r="G47" s="344"/>
      <c r="H47" s="344"/>
      <c r="I47" s="344"/>
      <c r="J47" s="344"/>
    </row>
    <row r="48" spans="1:10" s="487" customFormat="1" ht="12.75" customHeight="1" x14ac:dyDescent="0.2">
      <c r="A48" s="497" t="s">
        <v>731</v>
      </c>
      <c r="B48" s="497" t="s">
        <v>224</v>
      </c>
      <c r="C48" s="502" t="str">
        <f>TRIM(ONS2012Q2[[#This Row],[Edited name]])</f>
        <v>Department for Education</v>
      </c>
      <c r="D48" s="502" t="str">
        <f>VLOOKUP(ONS2012Q2[[#This Row],[Cleaned name]],ONSCollation[Dept detail / Agency],1,0)</f>
        <v>Department for Education</v>
      </c>
      <c r="E48" s="344">
        <v>2750</v>
      </c>
      <c r="F48" s="344">
        <v>2630</v>
      </c>
      <c r="G48" s="344">
        <v>2700</v>
      </c>
      <c r="H48" s="344">
        <v>2590</v>
      </c>
      <c r="I48" s="344">
        <v>60</v>
      </c>
      <c r="J48" s="344">
        <v>50</v>
      </c>
    </row>
    <row r="49" spans="1:10" s="487" customFormat="1" ht="12.75" customHeight="1" x14ac:dyDescent="0.2">
      <c r="A49" s="497" t="s">
        <v>732</v>
      </c>
      <c r="B49" s="497" t="s">
        <v>753</v>
      </c>
      <c r="C49" s="502" t="str">
        <f>TRIM(ONS2012Q2[[#This Row],[Edited name]])</f>
        <v>Education Funding Agency</v>
      </c>
      <c r="D49" s="502" t="str">
        <f>VLOOKUP(ONS2012Q2[[#This Row],[Cleaned name]],ONSCollation[Dept detail / Agency],1,0)</f>
        <v>Education Funding Agency</v>
      </c>
      <c r="E49" s="344">
        <v>660</v>
      </c>
      <c r="F49" s="344">
        <v>640</v>
      </c>
      <c r="G49" s="344">
        <v>0</v>
      </c>
      <c r="H49" s="344">
        <v>0</v>
      </c>
      <c r="I49" s="344">
        <v>660</v>
      </c>
      <c r="J49" s="344">
        <v>640</v>
      </c>
    </row>
    <row r="50" spans="1:10" s="487" customFormat="1" ht="12.75" customHeight="1" x14ac:dyDescent="0.2">
      <c r="A50" s="497" t="s">
        <v>733</v>
      </c>
      <c r="B50" s="497" t="s">
        <v>754</v>
      </c>
      <c r="C50" s="502" t="str">
        <f>TRIM(ONS2012Q2[[#This Row],[Edited name]])</f>
        <v>National College</v>
      </c>
      <c r="D50" s="502" t="str">
        <f>VLOOKUP(ONS2012Q2[[#This Row],[Cleaned name]],ONSCollation[Dept detail / Agency],1,0)</f>
        <v>National College</v>
      </c>
      <c r="E50" s="344">
        <v>220</v>
      </c>
      <c r="F50" s="344">
        <v>210</v>
      </c>
      <c r="G50" s="344">
        <v>0</v>
      </c>
      <c r="H50" s="344">
        <v>0</v>
      </c>
      <c r="I50" s="344">
        <v>220</v>
      </c>
      <c r="J50" s="344">
        <v>210</v>
      </c>
    </row>
    <row r="51" spans="1:10" s="487" customFormat="1" ht="12.75" customHeight="1" x14ac:dyDescent="0.2">
      <c r="A51" s="497" t="s">
        <v>720</v>
      </c>
      <c r="B51" s="497" t="s">
        <v>720</v>
      </c>
      <c r="C51" s="502" t="str">
        <f>TRIM(ONS2012Q2[[#This Row],[Edited name]])</f>
        <v>Standards and Testing Agency</v>
      </c>
      <c r="D51" s="502" t="str">
        <f>VLOOKUP(ONS2012Q2[[#This Row],[Cleaned name]],ONSCollation[Dept detail / Agency],1,0)</f>
        <v>Standards and Testing Agency</v>
      </c>
      <c r="E51" s="344">
        <v>90</v>
      </c>
      <c r="F51" s="344">
        <v>90</v>
      </c>
      <c r="G51" s="344">
        <v>90</v>
      </c>
      <c r="H51" s="344">
        <v>90</v>
      </c>
      <c r="I51" s="344">
        <v>0</v>
      </c>
      <c r="J51" s="344">
        <v>0</v>
      </c>
    </row>
    <row r="52" spans="1:10" s="487" customFormat="1" ht="12.75" customHeight="1" x14ac:dyDescent="0.2">
      <c r="A52" s="497" t="s">
        <v>734</v>
      </c>
      <c r="B52" s="497" t="s">
        <v>755</v>
      </c>
      <c r="C52" s="502" t="str">
        <f>TRIM(ONS2012Q2[[#This Row],[Edited name]])</f>
        <v>Teaching Agency</v>
      </c>
      <c r="D52" s="502" t="str">
        <f>VLOOKUP(ONS2012Q2[[#This Row],[Cleaned name]],ONSCollation[Dept detail / Agency],1,0)</f>
        <v>Teaching Agency</v>
      </c>
      <c r="E52" s="344">
        <v>280</v>
      </c>
      <c r="F52" s="344">
        <v>270</v>
      </c>
      <c r="G52" s="344">
        <v>0</v>
      </c>
      <c r="H52" s="344">
        <v>0</v>
      </c>
      <c r="I52" s="344">
        <v>280</v>
      </c>
      <c r="J52" s="344">
        <v>270</v>
      </c>
    </row>
    <row r="53" spans="1:10" s="487" customFormat="1" ht="12.75" customHeight="1" x14ac:dyDescent="0.2">
      <c r="A53" s="496" t="s">
        <v>47</v>
      </c>
      <c r="B53" s="496" t="s">
        <v>47</v>
      </c>
      <c r="C53" s="501"/>
      <c r="D53" s="501" t="e">
        <f>VLOOKUP(ONS2012Q2[[#This Row],[Cleaned name]],ONSCollation[Dept detail / Agency],1,0)</f>
        <v>#N/A</v>
      </c>
      <c r="E53" s="344"/>
      <c r="F53" s="344"/>
      <c r="G53" s="344"/>
      <c r="H53" s="344"/>
      <c r="I53" s="344"/>
      <c r="J53" s="344"/>
    </row>
    <row r="54" spans="1:10" s="487" customFormat="1" ht="12.75" customHeight="1" x14ac:dyDescent="0.2">
      <c r="A54" s="497" t="s">
        <v>735</v>
      </c>
      <c r="B54" s="497" t="s">
        <v>181</v>
      </c>
      <c r="C54" s="502" t="str">
        <f>TRIM(ONS2012Q2[[#This Row],[Edited name]])</f>
        <v>Department for Energy and Climate Change</v>
      </c>
      <c r="D54" s="502" t="str">
        <f>VLOOKUP(ONS2012Q2[[#This Row],[Cleaned name]],ONSCollation[Dept detail / Agency],1,0)</f>
        <v>Department for Energy and Climate Change</v>
      </c>
      <c r="E54" s="344">
        <v>1340</v>
      </c>
      <c r="F54" s="344">
        <v>1320</v>
      </c>
      <c r="G54" s="344">
        <v>1310</v>
      </c>
      <c r="H54" s="344">
        <v>1290</v>
      </c>
      <c r="I54" s="344">
        <v>30</v>
      </c>
      <c r="J54" s="344">
        <v>30</v>
      </c>
    </row>
    <row r="55" spans="1:10" s="487" customFormat="1" ht="12.75" customHeight="1" x14ac:dyDescent="0.2">
      <c r="A55" s="496" t="s">
        <v>49</v>
      </c>
      <c r="B55" s="496" t="s">
        <v>49</v>
      </c>
      <c r="C55" s="501"/>
      <c r="D55" s="501" t="e">
        <f>VLOOKUP(ONS2012Q2[[#This Row],[Cleaned name]],ONSCollation[Dept detail / Agency],1,0)</f>
        <v>#N/A</v>
      </c>
      <c r="E55" s="344"/>
      <c r="F55" s="344"/>
      <c r="G55" s="344"/>
      <c r="H55" s="344"/>
      <c r="I55" s="344"/>
      <c r="J55" s="344"/>
    </row>
    <row r="56" spans="1:10" s="487" customFormat="1" ht="12.75" customHeight="1" x14ac:dyDescent="0.2">
      <c r="A56" s="497" t="s">
        <v>672</v>
      </c>
      <c r="B56" s="497" t="s">
        <v>672</v>
      </c>
      <c r="C56" s="502" t="str">
        <f>TRIM(ONS2012Q2[[#This Row],[Edited name]])</f>
        <v>Department for Environment Food and Rural Affairs</v>
      </c>
      <c r="D56" s="502" t="str">
        <f>VLOOKUP(ONS2012Q2[[#This Row],[Cleaned name]],ONSCollation[Dept detail / Agency],1,0)</f>
        <v>Department for Environment Food and Rural Affairs</v>
      </c>
      <c r="E56" s="344">
        <v>2140</v>
      </c>
      <c r="F56" s="344">
        <v>2060</v>
      </c>
      <c r="G56" s="344">
        <v>2160</v>
      </c>
      <c r="H56" s="344">
        <v>2090</v>
      </c>
      <c r="I56" s="344">
        <v>-20</v>
      </c>
      <c r="J56" s="344">
        <v>-20</v>
      </c>
    </row>
    <row r="57" spans="1:10" s="487" customFormat="1" ht="12.75" customHeight="1" x14ac:dyDescent="0.2">
      <c r="A57" s="497" t="s">
        <v>639</v>
      </c>
      <c r="B57" s="497" t="s">
        <v>639</v>
      </c>
      <c r="C57" s="502" t="str">
        <f>TRIM(ONS2012Q2[[#This Row],[Edited name]])</f>
        <v>Animal Health and Veterinary Laboratories Agency</v>
      </c>
      <c r="D57" s="502" t="str">
        <f>VLOOKUP(ONS2012Q2[[#This Row],[Cleaned name]],ONSCollation[Dept detail / Agency],1,0)</f>
        <v>Animal Health and Veterinary Laboratories Agency</v>
      </c>
      <c r="E57" s="344">
        <v>2440</v>
      </c>
      <c r="F57" s="344">
        <v>2270</v>
      </c>
      <c r="G57" s="344">
        <v>2520</v>
      </c>
      <c r="H57" s="344">
        <v>2350</v>
      </c>
      <c r="I57" s="344">
        <v>-80</v>
      </c>
      <c r="J57" s="344">
        <v>-80</v>
      </c>
    </row>
    <row r="58" spans="1:10" s="487" customFormat="1" ht="12.75" customHeight="1" x14ac:dyDescent="0.2">
      <c r="A58" s="497" t="s">
        <v>50</v>
      </c>
      <c r="B58" s="497" t="s">
        <v>50</v>
      </c>
      <c r="C58" s="502" t="str">
        <f>TRIM(ONS2012Q2[[#This Row],[Edited name]])</f>
        <v>Centre for Environment Fisheries and Aquaculture Science</v>
      </c>
      <c r="D58" s="502" t="str">
        <f>VLOOKUP(ONS2012Q2[[#This Row],[Cleaned name]],ONSCollation[Dept detail / Agency],1,0)</f>
        <v>Centre for Environment Fisheries and Aquaculture Science</v>
      </c>
      <c r="E58" s="344">
        <v>550</v>
      </c>
      <c r="F58" s="344">
        <v>520</v>
      </c>
      <c r="G58" s="344">
        <v>550</v>
      </c>
      <c r="H58" s="344">
        <v>520</v>
      </c>
      <c r="I58" s="344" t="s">
        <v>8</v>
      </c>
      <c r="J58" s="344" t="s">
        <v>8</v>
      </c>
    </row>
    <row r="59" spans="1:10" s="487" customFormat="1" ht="12.75" customHeight="1" x14ac:dyDescent="0.2">
      <c r="A59" s="497" t="s">
        <v>51</v>
      </c>
      <c r="B59" s="497" t="s">
        <v>361</v>
      </c>
      <c r="C59" s="502" t="str">
        <f>TRIM(ONS2012Q2[[#This Row],[Edited name]])</f>
        <v>Food &amp; Environment Research Agency</v>
      </c>
      <c r="D59" s="502" t="str">
        <f>VLOOKUP(ONS2012Q2[[#This Row],[Cleaned name]],ONSCollation[Dept detail / Agency],1,0)</f>
        <v>Food &amp; Environment Research Agency</v>
      </c>
      <c r="E59" s="344">
        <v>930</v>
      </c>
      <c r="F59" s="344">
        <v>860</v>
      </c>
      <c r="G59" s="344">
        <v>920</v>
      </c>
      <c r="H59" s="344">
        <v>860</v>
      </c>
      <c r="I59" s="344">
        <v>10</v>
      </c>
      <c r="J59" s="344">
        <v>10</v>
      </c>
    </row>
    <row r="60" spans="1:10" s="487" customFormat="1" ht="12.75" customHeight="1" x14ac:dyDescent="0.2">
      <c r="A60" s="497" t="s">
        <v>135</v>
      </c>
      <c r="B60" s="497" t="s">
        <v>135</v>
      </c>
      <c r="C60" s="502" t="str">
        <f>TRIM(ONS2012Q2[[#This Row],[Edited name]])</f>
        <v>OFWAT</v>
      </c>
      <c r="D60" s="502" t="str">
        <f>VLOOKUP(ONS2012Q2[[#This Row],[Cleaned name]],ONSCollation[Dept detail / Agency],1,0)</f>
        <v>OFWAT</v>
      </c>
      <c r="E60" s="344">
        <v>190</v>
      </c>
      <c r="F60" s="344">
        <v>170</v>
      </c>
      <c r="G60" s="344">
        <v>180</v>
      </c>
      <c r="H60" s="344">
        <v>170</v>
      </c>
      <c r="I60" s="344" t="s">
        <v>8</v>
      </c>
      <c r="J60" s="344" t="s">
        <v>8</v>
      </c>
    </row>
    <row r="61" spans="1:10" s="487" customFormat="1" ht="12.75" customHeight="1" x14ac:dyDescent="0.2">
      <c r="A61" s="497" t="s">
        <v>52</v>
      </c>
      <c r="B61" s="497" t="s">
        <v>52</v>
      </c>
      <c r="C61" s="502" t="str">
        <f>TRIM(ONS2012Q2[[#This Row],[Edited name]])</f>
        <v>Rural Payments Agency</v>
      </c>
      <c r="D61" s="502" t="str">
        <f>VLOOKUP(ONS2012Q2[[#This Row],[Cleaned name]],ONSCollation[Dept detail / Agency],1,0)</f>
        <v>Rural Payments Agency</v>
      </c>
      <c r="E61" s="344">
        <v>2510</v>
      </c>
      <c r="F61" s="344">
        <v>2320</v>
      </c>
      <c r="G61" s="344">
        <v>2540</v>
      </c>
      <c r="H61" s="344">
        <v>2350</v>
      </c>
      <c r="I61" s="344">
        <v>-30</v>
      </c>
      <c r="J61" s="344">
        <v>-30</v>
      </c>
    </row>
    <row r="62" spans="1:10" s="487" customFormat="1" ht="12.75" customHeight="1" x14ac:dyDescent="0.2">
      <c r="A62" s="497" t="s">
        <v>55</v>
      </c>
      <c r="B62" s="497" t="s">
        <v>55</v>
      </c>
      <c r="C62" s="502" t="str">
        <f>TRIM(ONS2012Q2[[#This Row],[Edited name]])</f>
        <v>Veterinary Medicines Directorate</v>
      </c>
      <c r="D62" s="502" t="str">
        <f>VLOOKUP(ONS2012Q2[[#This Row],[Cleaned name]],ONSCollation[Dept detail / Agency],1,0)</f>
        <v>Veterinary Medicines Directorate</v>
      </c>
      <c r="E62" s="344">
        <v>150</v>
      </c>
      <c r="F62" s="344">
        <v>150</v>
      </c>
      <c r="G62" s="344">
        <v>150</v>
      </c>
      <c r="H62" s="344">
        <v>150</v>
      </c>
      <c r="I62" s="344" t="s">
        <v>8</v>
      </c>
      <c r="J62" s="344" t="s">
        <v>8</v>
      </c>
    </row>
    <row r="63" spans="1:10" s="487" customFormat="1" ht="12.75" customHeight="1" x14ac:dyDescent="0.2">
      <c r="A63" s="496" t="s">
        <v>111</v>
      </c>
      <c r="B63" s="496" t="s">
        <v>111</v>
      </c>
      <c r="C63" s="501"/>
      <c r="D63" s="501" t="e">
        <f>VLOOKUP(ONS2012Q2[[#This Row],[Cleaned name]],ONSCollation[Dept detail / Agency],1,0)</f>
        <v>#N/A</v>
      </c>
      <c r="E63" s="344"/>
      <c r="F63" s="344"/>
      <c r="G63" s="344"/>
      <c r="H63" s="344"/>
      <c r="I63" s="344"/>
      <c r="J63" s="344"/>
    </row>
    <row r="64" spans="1:10" s="487" customFormat="1" ht="12.75" customHeight="1" x14ac:dyDescent="0.2">
      <c r="A64" s="497" t="s">
        <v>111</v>
      </c>
      <c r="B64" s="497" t="s">
        <v>111</v>
      </c>
      <c r="C64" s="502" t="str">
        <f>TRIM(ONS2012Q2[[#This Row],[Edited name]])</f>
        <v>ESTYN</v>
      </c>
      <c r="D64" s="502" t="str">
        <f>VLOOKUP(ONS2012Q2[[#This Row],[Cleaned name]],ONSCollation[Dept detail / Agency],1,0)</f>
        <v>ESTYN</v>
      </c>
      <c r="E64" s="344">
        <v>100</v>
      </c>
      <c r="F64" s="344">
        <v>90</v>
      </c>
      <c r="G64" s="344">
        <v>100</v>
      </c>
      <c r="H64" s="344">
        <v>90</v>
      </c>
      <c r="I64" s="344" t="s">
        <v>8</v>
      </c>
      <c r="J64" s="344" t="s">
        <v>8</v>
      </c>
    </row>
    <row r="65" spans="1:10" s="487" customFormat="1" ht="12.75" customHeight="1" x14ac:dyDescent="0.2">
      <c r="A65" s="496" t="s">
        <v>56</v>
      </c>
      <c r="B65" s="496" t="s">
        <v>56</v>
      </c>
      <c r="C65" s="501"/>
      <c r="D65" s="501" t="e">
        <f>VLOOKUP(ONS2012Q2[[#This Row],[Cleaned name]],ONSCollation[Dept detail / Agency],1,0)</f>
        <v>#N/A</v>
      </c>
      <c r="E65" s="344"/>
      <c r="F65" s="344"/>
      <c r="G65" s="344"/>
      <c r="H65" s="344"/>
      <c r="I65" s="344"/>
      <c r="J65" s="344"/>
    </row>
    <row r="66" spans="1:10" s="487" customFormat="1" ht="12.75" customHeight="1" x14ac:dyDescent="0.2">
      <c r="A66" s="497" t="s">
        <v>57</v>
      </c>
      <c r="B66" s="497" t="s">
        <v>57</v>
      </c>
      <c r="C66" s="502" t="str">
        <f>TRIM(ONS2012Q2[[#This Row],[Edited name]])</f>
        <v>Export Credit Guarantee Department</v>
      </c>
      <c r="D66" s="502" t="str">
        <f>VLOOKUP(ONS2012Q2[[#This Row],[Cleaned name]],ONSCollation[Dept detail / Agency],1,0)</f>
        <v>Export Credit Guarantee Department</v>
      </c>
      <c r="E66" s="344">
        <v>190</v>
      </c>
      <c r="F66" s="344">
        <v>190</v>
      </c>
      <c r="G66" s="344">
        <v>190</v>
      </c>
      <c r="H66" s="344">
        <v>180</v>
      </c>
      <c r="I66" s="344" t="s">
        <v>8</v>
      </c>
      <c r="J66" s="344" t="s">
        <v>8</v>
      </c>
    </row>
    <row r="67" spans="1:10" s="487" customFormat="1" ht="12.75" customHeight="1" x14ac:dyDescent="0.2">
      <c r="A67" s="496" t="s">
        <v>63</v>
      </c>
      <c r="B67" s="496" t="s">
        <v>63</v>
      </c>
      <c r="C67" s="501"/>
      <c r="D67" s="501" t="e">
        <f>VLOOKUP(ONS2012Q2[[#This Row],[Cleaned name]],ONSCollation[Dept detail / Agency],1,0)</f>
        <v>#N/A</v>
      </c>
      <c r="E67" s="344"/>
      <c r="F67" s="344"/>
      <c r="G67" s="344"/>
      <c r="H67" s="344"/>
      <c r="I67" s="344"/>
      <c r="J67" s="344"/>
    </row>
    <row r="68" spans="1:10" s="487" customFormat="1" ht="12.75" customHeight="1" x14ac:dyDescent="0.2">
      <c r="A68" s="497" t="s">
        <v>63</v>
      </c>
      <c r="B68" s="497" t="s">
        <v>63</v>
      </c>
      <c r="C68" s="502" t="str">
        <f>TRIM(ONS2012Q2[[#This Row],[Edited name]])</f>
        <v>Food Standards Agency</v>
      </c>
      <c r="D68" s="502" t="str">
        <f>VLOOKUP(ONS2012Q2[[#This Row],[Cleaned name]],ONSCollation[Dept detail / Agency],1,0)</f>
        <v>Food Standards Agency</v>
      </c>
      <c r="E68" s="344">
        <v>1340</v>
      </c>
      <c r="F68" s="344">
        <v>1310</v>
      </c>
      <c r="G68" s="344">
        <v>1330</v>
      </c>
      <c r="H68" s="344">
        <v>1300</v>
      </c>
      <c r="I68" s="344">
        <v>10</v>
      </c>
      <c r="J68" s="344">
        <v>10</v>
      </c>
    </row>
    <row r="69" spans="1:10" s="487" customFormat="1" ht="12.75" customHeight="1" x14ac:dyDescent="0.2">
      <c r="A69" s="496" t="s">
        <v>58</v>
      </c>
      <c r="B69" s="496" t="s">
        <v>58</v>
      </c>
      <c r="C69" s="501"/>
      <c r="D69" s="501" t="e">
        <f>VLOOKUP(ONS2012Q2[[#This Row],[Cleaned name]],ONSCollation[Dept detail / Agency],1,0)</f>
        <v>#N/A</v>
      </c>
      <c r="E69" s="344"/>
      <c r="F69" s="344"/>
      <c r="G69" s="344"/>
      <c r="H69" s="344"/>
      <c r="I69" s="344"/>
      <c r="J69" s="344"/>
    </row>
    <row r="70" spans="1:10" s="487" customFormat="1" ht="12.75" customHeight="1" x14ac:dyDescent="0.2">
      <c r="A70" s="497" t="s">
        <v>59</v>
      </c>
      <c r="B70" s="497" t="s">
        <v>59</v>
      </c>
      <c r="C70" s="502" t="str">
        <f>TRIM(ONS2012Q2[[#This Row],[Edited name]])</f>
        <v>Foreign and Commonwealth Office (excl agencies)</v>
      </c>
      <c r="D70" s="502" t="str">
        <f>VLOOKUP(ONS2012Q2[[#This Row],[Cleaned name]],ONSCollation[Dept detail / Agency],1,0)</f>
        <v>Foreign and Commonwealth Office (excl agencies)</v>
      </c>
      <c r="E70" s="344">
        <v>6510</v>
      </c>
      <c r="F70" s="344">
        <v>6420</v>
      </c>
      <c r="G70" s="344">
        <v>6560</v>
      </c>
      <c r="H70" s="344">
        <v>6460</v>
      </c>
      <c r="I70" s="344">
        <v>-40</v>
      </c>
      <c r="J70" s="344">
        <v>-40</v>
      </c>
    </row>
    <row r="71" spans="1:10" s="487" customFormat="1" ht="12.75" customHeight="1" x14ac:dyDescent="0.2">
      <c r="A71" s="497" t="s">
        <v>60</v>
      </c>
      <c r="B71" s="497" t="s">
        <v>60</v>
      </c>
      <c r="C71" s="502" t="str">
        <f>TRIM(ONS2012Q2[[#This Row],[Edited name]])</f>
        <v>Wilton Park Executive Agency</v>
      </c>
      <c r="D71" s="502" t="str">
        <f>VLOOKUP(ONS2012Q2[[#This Row],[Cleaned name]],ONSCollation[Dept detail / Agency],1,0)</f>
        <v>Wilton Park Executive Agency</v>
      </c>
      <c r="E71" s="344">
        <v>80</v>
      </c>
      <c r="F71" s="344">
        <v>70</v>
      </c>
      <c r="G71" s="344">
        <v>90</v>
      </c>
      <c r="H71" s="344">
        <v>80</v>
      </c>
      <c r="I71" s="344">
        <v>-10</v>
      </c>
      <c r="J71" s="344">
        <v>-10</v>
      </c>
    </row>
    <row r="72" spans="1:10" s="487" customFormat="1" ht="12.75" customHeight="1" x14ac:dyDescent="0.2">
      <c r="A72" s="496" t="s">
        <v>61</v>
      </c>
      <c r="B72" s="496" t="s">
        <v>61</v>
      </c>
      <c r="C72" s="501"/>
      <c r="D72" s="501" t="e">
        <f>VLOOKUP(ONS2012Q2[[#This Row],[Cleaned name]],ONSCollation[Dept detail / Agency],1,0)</f>
        <v>#N/A</v>
      </c>
      <c r="E72" s="344"/>
      <c r="F72" s="344"/>
      <c r="G72" s="344"/>
      <c r="H72" s="344"/>
      <c r="I72" s="344"/>
      <c r="J72" s="344"/>
    </row>
    <row r="73" spans="1:10" s="487" customFormat="1" ht="12.75" customHeight="1" x14ac:dyDescent="0.2">
      <c r="A73" s="497" t="s">
        <v>62</v>
      </c>
      <c r="B73" s="497" t="s">
        <v>62</v>
      </c>
      <c r="C73" s="502" t="str">
        <f>TRIM(ONS2012Q2[[#This Row],[Edited name]])</f>
        <v>Department of Health (excl agencies)</v>
      </c>
      <c r="D73" s="502" t="str">
        <f>VLOOKUP(ONS2012Q2[[#This Row],[Cleaned name]],ONSCollation[Dept detail / Agency],1,0)</f>
        <v>Department of Health (excl agencies)</v>
      </c>
      <c r="E73" s="344">
        <v>2350</v>
      </c>
      <c r="F73" s="344">
        <v>2270</v>
      </c>
      <c r="G73" s="344">
        <v>2370</v>
      </c>
      <c r="H73" s="344">
        <v>2290</v>
      </c>
      <c r="I73" s="344">
        <v>-20</v>
      </c>
      <c r="J73" s="344">
        <v>-10</v>
      </c>
    </row>
    <row r="74" spans="1:10" s="487" customFormat="1" ht="12.75" customHeight="1" x14ac:dyDescent="0.2">
      <c r="A74" s="497" t="s">
        <v>362</v>
      </c>
      <c r="B74" s="497" t="s">
        <v>362</v>
      </c>
      <c r="C74" s="502" t="str">
        <f>TRIM(ONS2012Q2[[#This Row],[Edited name]])</f>
        <v>Medicines and Healthcare Products Regulatory Agency</v>
      </c>
      <c r="D74" s="502" t="str">
        <f>VLOOKUP(ONS2012Q2[[#This Row],[Cleaned name]],ONSCollation[Dept detail / Agency],1,0)</f>
        <v>Medicines and Healthcare Products Regulatory Agency</v>
      </c>
      <c r="E74" s="344">
        <v>920</v>
      </c>
      <c r="F74" s="344">
        <v>870</v>
      </c>
      <c r="G74" s="344">
        <v>920</v>
      </c>
      <c r="H74" s="344">
        <v>880</v>
      </c>
      <c r="I74" s="344" t="s">
        <v>8</v>
      </c>
      <c r="J74" s="344">
        <v>-10</v>
      </c>
    </row>
    <row r="75" spans="1:10" s="487" customFormat="1" ht="12.75" customHeight="1" x14ac:dyDescent="0.2">
      <c r="A75" s="496" t="s">
        <v>23</v>
      </c>
      <c r="B75" s="496" t="s">
        <v>23</v>
      </c>
      <c r="C75" s="501"/>
      <c r="D75" s="501" t="e">
        <f>VLOOKUP(ONS2012Q2[[#This Row],[Cleaned name]],ONSCollation[Dept detail / Agency],1,0)</f>
        <v>#N/A</v>
      </c>
      <c r="E75" s="344"/>
      <c r="F75" s="344"/>
      <c r="G75" s="344"/>
      <c r="H75" s="344"/>
      <c r="I75" s="344"/>
      <c r="J75" s="344"/>
    </row>
    <row r="76" spans="1:10" s="487" customFormat="1" ht="12.75" customHeight="1" x14ac:dyDescent="0.2">
      <c r="A76" s="497" t="s">
        <v>519</v>
      </c>
      <c r="B76" s="497" t="s">
        <v>519</v>
      </c>
      <c r="C76" s="502" t="str">
        <f>TRIM(ONS2012Q2[[#This Row],[Edited name]])</f>
        <v>HM Revenue and Customs</v>
      </c>
      <c r="D76" s="502" t="str">
        <f>VLOOKUP(ONS2012Q2[[#This Row],[Cleaned name]],ONSCollation[Dept detail / Agency],1,0)</f>
        <v>HM Revenue and Customs</v>
      </c>
      <c r="E76" s="344">
        <v>74200</v>
      </c>
      <c r="F76" s="344">
        <v>65690</v>
      </c>
      <c r="G76" s="344">
        <v>74980</v>
      </c>
      <c r="H76" s="344">
        <v>66470</v>
      </c>
      <c r="I76" s="344">
        <v>-790</v>
      </c>
      <c r="J76" s="344">
        <v>-780</v>
      </c>
    </row>
    <row r="77" spans="1:10" s="487" customFormat="1" ht="12.75" customHeight="1" x14ac:dyDescent="0.2">
      <c r="A77" s="497" t="s">
        <v>24</v>
      </c>
      <c r="B77" s="497" t="s">
        <v>24</v>
      </c>
      <c r="C77" s="502" t="str">
        <f>TRIM(ONS2012Q2[[#This Row],[Edited name]])</f>
        <v>Valuation Office</v>
      </c>
      <c r="D77" s="502" t="str">
        <f>VLOOKUP(ONS2012Q2[[#This Row],[Cleaned name]],ONSCollation[Dept detail / Agency],1,0)</f>
        <v>Valuation Office</v>
      </c>
      <c r="E77" s="344">
        <v>3750</v>
      </c>
      <c r="F77" s="344">
        <v>3470</v>
      </c>
      <c r="G77" s="344">
        <v>3750</v>
      </c>
      <c r="H77" s="344">
        <v>3470</v>
      </c>
      <c r="I77" s="344">
        <v>-10</v>
      </c>
      <c r="J77" s="344">
        <v>-10</v>
      </c>
    </row>
    <row r="78" spans="1:10" s="487" customFormat="1" ht="12.75" customHeight="1" x14ac:dyDescent="0.2">
      <c r="A78" s="496" t="s">
        <v>22</v>
      </c>
      <c r="B78" s="496" t="s">
        <v>22</v>
      </c>
      <c r="C78" s="501"/>
      <c r="D78" s="501" t="e">
        <f>VLOOKUP(ONS2012Q2[[#This Row],[Cleaned name]],ONSCollation[Dept detail / Agency],1,0)</f>
        <v>#N/A</v>
      </c>
      <c r="E78" s="344"/>
      <c r="F78" s="344"/>
      <c r="G78" s="344"/>
      <c r="H78" s="344"/>
      <c r="I78" s="344"/>
      <c r="J78" s="344"/>
    </row>
    <row r="79" spans="1:10" s="487" customFormat="1" ht="12.75" customHeight="1" x14ac:dyDescent="0.2">
      <c r="A79" s="497" t="s">
        <v>736</v>
      </c>
      <c r="B79" s="497" t="s">
        <v>22</v>
      </c>
      <c r="C79" s="502" t="str">
        <f>TRIM(ONS2012Q2[[#This Row],[Edited name]])</f>
        <v>HM Treasury</v>
      </c>
      <c r="D79" s="502" t="str">
        <f>VLOOKUP(ONS2012Q2[[#This Row],[Cleaned name]],ONSCollation[Dept detail / Agency],1,0)</f>
        <v>HM Treasury</v>
      </c>
      <c r="E79" s="344">
        <v>1180</v>
      </c>
      <c r="F79" s="344">
        <v>1140</v>
      </c>
      <c r="G79" s="344">
        <v>1220</v>
      </c>
      <c r="H79" s="344">
        <v>1180</v>
      </c>
      <c r="I79" s="344">
        <v>-40</v>
      </c>
      <c r="J79" s="344">
        <v>-40</v>
      </c>
    </row>
    <row r="80" spans="1:10" s="487" customFormat="1" ht="12.75" customHeight="1" x14ac:dyDescent="0.2">
      <c r="A80" s="497" t="s">
        <v>622</v>
      </c>
      <c r="B80" s="497" t="s">
        <v>622</v>
      </c>
      <c r="C80" s="502" t="str">
        <f>TRIM(ONS2012Q2[[#This Row],[Edited name]])</f>
        <v>Asset Protection Agency</v>
      </c>
      <c r="D80" s="502" t="str">
        <f>VLOOKUP(ONS2012Q2[[#This Row],[Cleaned name]],ONSCollation[Dept detail / Agency],1,0)</f>
        <v>Asset Protection Agency</v>
      </c>
      <c r="E80" s="344">
        <v>20</v>
      </c>
      <c r="F80" s="344">
        <v>20</v>
      </c>
      <c r="G80" s="344">
        <v>30</v>
      </c>
      <c r="H80" s="344">
        <v>30</v>
      </c>
      <c r="I80" s="344">
        <v>-10</v>
      </c>
      <c r="J80" s="344">
        <v>-10</v>
      </c>
    </row>
    <row r="81" spans="1:10" s="487" customFormat="1" ht="12.75" customHeight="1" x14ac:dyDescent="0.2">
      <c r="A81" s="497" t="s">
        <v>581</v>
      </c>
      <c r="B81" s="497" t="s">
        <v>581</v>
      </c>
      <c r="C81" s="502" t="str">
        <f>TRIM(ONS2012Q2[[#This Row],[Edited name]])</f>
        <v>Office for Budget Responsibility</v>
      </c>
      <c r="D81" s="502" t="str">
        <f>VLOOKUP(ONS2012Q2[[#This Row],[Cleaned name]],ONSCollation[Dept detail / Agency],1,0)</f>
        <v>Office for Budget Responsibility</v>
      </c>
      <c r="E81" s="344">
        <v>20</v>
      </c>
      <c r="F81" s="344">
        <v>20</v>
      </c>
      <c r="G81" s="344">
        <v>20</v>
      </c>
      <c r="H81" s="344">
        <v>20</v>
      </c>
      <c r="I81" s="344" t="s">
        <v>8</v>
      </c>
      <c r="J81" s="344" t="s">
        <v>8</v>
      </c>
    </row>
    <row r="82" spans="1:10" s="487" customFormat="1" ht="12.75" customHeight="1" x14ac:dyDescent="0.2">
      <c r="A82" s="496" t="s">
        <v>412</v>
      </c>
      <c r="B82" s="496" t="s">
        <v>412</v>
      </c>
      <c r="C82" s="501"/>
      <c r="D82" s="501" t="e">
        <f>VLOOKUP(ONS2012Q2[[#This Row],[Cleaned name]],ONSCollation[Dept detail / Agency],1,0)</f>
        <v>#N/A</v>
      </c>
      <c r="E82" s="344"/>
      <c r="F82" s="344"/>
      <c r="G82" s="344"/>
      <c r="H82" s="344"/>
      <c r="I82" s="344"/>
      <c r="J82" s="344"/>
    </row>
    <row r="83" spans="1:10" s="487" customFormat="1" ht="12.75" customHeight="1" x14ac:dyDescent="0.2">
      <c r="A83" s="497" t="s">
        <v>26</v>
      </c>
      <c r="B83" s="497" t="s">
        <v>26</v>
      </c>
      <c r="C83" s="502" t="str">
        <f>TRIM(ONS2012Q2[[#This Row],[Edited name]])</f>
        <v>Debt Management Office</v>
      </c>
      <c r="D83" s="502" t="str">
        <f>VLOOKUP(ONS2012Q2[[#This Row],[Cleaned name]],ONSCollation[Dept detail / Agency],1,0)</f>
        <v>Debt Management Office</v>
      </c>
      <c r="E83" s="344">
        <v>110</v>
      </c>
      <c r="F83" s="344">
        <v>100</v>
      </c>
      <c r="G83" s="344">
        <v>110</v>
      </c>
      <c r="H83" s="344">
        <v>100</v>
      </c>
      <c r="I83" s="344" t="s">
        <v>8</v>
      </c>
      <c r="J83" s="344" t="s">
        <v>8</v>
      </c>
    </row>
    <row r="84" spans="1:10" s="487" customFormat="1" ht="12.75" customHeight="1" x14ac:dyDescent="0.2">
      <c r="A84" s="497" t="s">
        <v>27</v>
      </c>
      <c r="B84" s="497" t="s">
        <v>27</v>
      </c>
      <c r="C84" s="502" t="str">
        <f>TRIM(ONS2012Q2[[#This Row],[Edited name]])</f>
        <v>Government Actuary's Department</v>
      </c>
      <c r="D84" s="502" t="str">
        <f>VLOOKUP(ONS2012Q2[[#This Row],[Cleaned name]],ONSCollation[Dept detail / Agency],1,0)</f>
        <v>Government Actuary's Department</v>
      </c>
      <c r="E84" s="344">
        <v>140</v>
      </c>
      <c r="F84" s="344">
        <v>130</v>
      </c>
      <c r="G84" s="344">
        <v>140</v>
      </c>
      <c r="H84" s="344">
        <v>130</v>
      </c>
      <c r="I84" s="344" t="s">
        <v>8</v>
      </c>
      <c r="J84" s="344" t="s">
        <v>8</v>
      </c>
    </row>
    <row r="85" spans="1:10" s="487" customFormat="1" ht="12.75" customHeight="1" x14ac:dyDescent="0.2">
      <c r="A85" s="497" t="s">
        <v>28</v>
      </c>
      <c r="B85" s="497" t="s">
        <v>28</v>
      </c>
      <c r="C85" s="502" t="str">
        <f>TRIM(ONS2012Q2[[#This Row],[Edited name]])</f>
        <v>National Savings and Investments</v>
      </c>
      <c r="D85" s="502" t="str">
        <f>VLOOKUP(ONS2012Q2[[#This Row],[Cleaned name]],ONSCollation[Dept detail / Agency],1,0)</f>
        <v>National Savings and Investments</v>
      </c>
      <c r="E85" s="344">
        <v>160</v>
      </c>
      <c r="F85" s="344">
        <v>150</v>
      </c>
      <c r="G85" s="344">
        <v>150</v>
      </c>
      <c r="H85" s="344">
        <v>150</v>
      </c>
      <c r="I85" s="344" t="s">
        <v>8</v>
      </c>
      <c r="J85" s="344" t="s">
        <v>8</v>
      </c>
    </row>
    <row r="86" spans="1:10" s="487" customFormat="1" ht="12.75" customHeight="1" x14ac:dyDescent="0.2">
      <c r="A86" s="496" t="s">
        <v>67</v>
      </c>
      <c r="B86" s="496" t="s">
        <v>67</v>
      </c>
      <c r="C86" s="501"/>
      <c r="D86" s="501" t="e">
        <f>VLOOKUP(ONS2012Q2[[#This Row],[Cleaned name]],ONSCollation[Dept detail / Agency],1,0)</f>
        <v>#N/A</v>
      </c>
      <c r="E86" s="344"/>
      <c r="F86" s="344"/>
      <c r="G86" s="344"/>
      <c r="H86" s="344"/>
      <c r="I86" s="344"/>
      <c r="J86" s="344"/>
    </row>
    <row r="87" spans="1:10" s="487" customFormat="1" ht="12.75" customHeight="1" x14ac:dyDescent="0.2">
      <c r="A87" s="497" t="s">
        <v>399</v>
      </c>
      <c r="B87" s="497" t="s">
        <v>399</v>
      </c>
      <c r="C87" s="502" t="str">
        <f>TRIM(ONS2012Q2[[#This Row],[Edited name]])</f>
        <v>Home Office (excl agencies)</v>
      </c>
      <c r="D87" s="502" t="str">
        <f>VLOOKUP(ONS2012Q2[[#This Row],[Cleaned name]],ONSCollation[Dept detail / Agency],1,0)</f>
        <v>Home Office (excl agencies)</v>
      </c>
      <c r="E87" s="344">
        <v>10710</v>
      </c>
      <c r="F87" s="344">
        <v>10220</v>
      </c>
      <c r="G87" s="344">
        <v>10730</v>
      </c>
      <c r="H87" s="344">
        <v>10240</v>
      </c>
      <c r="I87" s="344">
        <v>-30</v>
      </c>
      <c r="J87" s="344">
        <v>-30</v>
      </c>
    </row>
    <row r="88" spans="1:10" s="487" customFormat="1" ht="12.75" customHeight="1" x14ac:dyDescent="0.2">
      <c r="A88" s="497" t="s">
        <v>69</v>
      </c>
      <c r="B88" s="497" t="s">
        <v>69</v>
      </c>
      <c r="C88" s="502" t="str">
        <f>TRIM(ONS2012Q2[[#This Row],[Edited name]])</f>
        <v>Criminal Records Bureau</v>
      </c>
      <c r="D88" s="502" t="str">
        <f>VLOOKUP(ONS2012Q2[[#This Row],[Cleaned name]],ONSCollation[Dept detail / Agency],1,0)</f>
        <v>Criminal Records Bureau</v>
      </c>
      <c r="E88" s="344">
        <v>500</v>
      </c>
      <c r="F88" s="344">
        <v>470</v>
      </c>
      <c r="G88" s="344">
        <v>520</v>
      </c>
      <c r="H88" s="344">
        <v>480</v>
      </c>
      <c r="I88" s="344">
        <v>-10</v>
      </c>
      <c r="J88" s="344">
        <v>-10</v>
      </c>
    </row>
    <row r="89" spans="1:10" s="487" customFormat="1" ht="12.75" customHeight="1" x14ac:dyDescent="0.2">
      <c r="A89" s="497" t="s">
        <v>70</v>
      </c>
      <c r="B89" s="497" t="s">
        <v>70</v>
      </c>
      <c r="C89" s="502" t="str">
        <f>TRIM(ONS2012Q2[[#This Row],[Edited name]])</f>
        <v>Identity and Passport Service</v>
      </c>
      <c r="D89" s="502" t="str">
        <f>VLOOKUP(ONS2012Q2[[#This Row],[Cleaned name]],ONSCollation[Dept detail / Agency],1,0)</f>
        <v>Identity and Passport Service</v>
      </c>
      <c r="E89" s="344">
        <v>3390</v>
      </c>
      <c r="F89" s="344">
        <v>3030</v>
      </c>
      <c r="G89" s="344">
        <v>3420</v>
      </c>
      <c r="H89" s="344">
        <v>3050</v>
      </c>
      <c r="I89" s="344">
        <v>-30</v>
      </c>
      <c r="J89" s="344">
        <v>-20</v>
      </c>
    </row>
    <row r="90" spans="1:10" s="487" customFormat="1" ht="12.75" customHeight="1" x14ac:dyDescent="0.2">
      <c r="A90" s="497" t="s">
        <v>414</v>
      </c>
      <c r="B90" s="497" t="s">
        <v>414</v>
      </c>
      <c r="C90" s="502" t="str">
        <f>TRIM(ONS2012Q2[[#This Row],[Edited name]])</f>
        <v>National Fraud Authority</v>
      </c>
      <c r="D90" s="502" t="str">
        <f>VLOOKUP(ONS2012Q2[[#This Row],[Cleaned name]],ONSCollation[Dept detail / Agency],1,0)</f>
        <v>National Fraud Authority</v>
      </c>
      <c r="E90" s="344">
        <v>40</v>
      </c>
      <c r="F90" s="344">
        <v>40</v>
      </c>
      <c r="G90" s="344">
        <v>40</v>
      </c>
      <c r="H90" s="344">
        <v>40</v>
      </c>
      <c r="I90" s="344" t="s">
        <v>8</v>
      </c>
      <c r="J90" s="344" t="s">
        <v>8</v>
      </c>
    </row>
    <row r="91" spans="1:10" s="487" customFormat="1" ht="12.75" customHeight="1" x14ac:dyDescent="0.2">
      <c r="A91" s="497" t="s">
        <v>68</v>
      </c>
      <c r="B91" s="497" t="s">
        <v>68</v>
      </c>
      <c r="C91" s="502" t="str">
        <f>TRIM(ONS2012Q2[[#This Row],[Edited name]])</f>
        <v>UK Border Agency</v>
      </c>
      <c r="D91" s="502" t="str">
        <f>VLOOKUP(ONS2012Q2[[#This Row],[Cleaned name]],ONSCollation[Dept detail / Agency],1,0)</f>
        <v>UK Border Agency</v>
      </c>
      <c r="E91" s="344">
        <v>11480</v>
      </c>
      <c r="F91" s="344">
        <v>10760</v>
      </c>
      <c r="G91" s="344">
        <v>11560</v>
      </c>
      <c r="H91" s="344">
        <v>10830</v>
      </c>
      <c r="I91" s="344">
        <v>-80</v>
      </c>
      <c r="J91" s="344">
        <v>-70</v>
      </c>
    </row>
    <row r="92" spans="1:10" s="487" customFormat="1" ht="12.75" customHeight="1" x14ac:dyDescent="0.2">
      <c r="A92" s="496" t="s">
        <v>80</v>
      </c>
      <c r="B92" s="496" t="s">
        <v>80</v>
      </c>
      <c r="C92" s="501"/>
      <c r="D92" s="501" t="e">
        <f>VLOOKUP(ONS2012Q2[[#This Row],[Cleaned name]],ONSCollation[Dept detail / Agency],1,0)</f>
        <v>#N/A</v>
      </c>
      <c r="E92" s="344"/>
      <c r="F92" s="344"/>
      <c r="G92" s="344"/>
      <c r="H92" s="344"/>
      <c r="I92" s="344"/>
      <c r="J92" s="344"/>
    </row>
    <row r="93" spans="1:10" s="487" customFormat="1" ht="12.75" customHeight="1" x14ac:dyDescent="0.2">
      <c r="A93" s="497" t="s">
        <v>81</v>
      </c>
      <c r="B93" s="497" t="s">
        <v>81</v>
      </c>
      <c r="C93" s="502" t="str">
        <f>TRIM(ONS2012Q2[[#This Row],[Edited name]])</f>
        <v>Department for International Development</v>
      </c>
      <c r="D93" s="502" t="str">
        <f>VLOOKUP(ONS2012Q2[[#This Row],[Cleaned name]],ONSCollation[Dept detail / Agency],1,0)</f>
        <v>Department for International Development</v>
      </c>
      <c r="E93" s="344">
        <v>1740</v>
      </c>
      <c r="F93" s="344">
        <v>1690</v>
      </c>
      <c r="G93" s="344">
        <v>1700</v>
      </c>
      <c r="H93" s="344">
        <v>1650</v>
      </c>
      <c r="I93" s="344">
        <v>40</v>
      </c>
      <c r="J93" s="344">
        <v>40</v>
      </c>
    </row>
    <row r="94" spans="1:10" s="487" customFormat="1" ht="12.75" customHeight="1" x14ac:dyDescent="0.2">
      <c r="A94" s="496" t="s">
        <v>71</v>
      </c>
      <c r="B94" s="496" t="s">
        <v>71</v>
      </c>
      <c r="C94" s="501"/>
      <c r="D94" s="501" t="e">
        <f>VLOOKUP(ONS2012Q2[[#This Row],[Cleaned name]],ONSCollation[Dept detail / Agency],1,0)</f>
        <v>#N/A</v>
      </c>
      <c r="E94" s="344"/>
      <c r="F94" s="344"/>
      <c r="G94" s="344"/>
      <c r="H94" s="344"/>
      <c r="I94" s="344"/>
      <c r="J94" s="344"/>
    </row>
    <row r="95" spans="1:10" s="487" customFormat="1" ht="12.75" customHeight="1" x14ac:dyDescent="0.2">
      <c r="A95" s="497" t="s">
        <v>737</v>
      </c>
      <c r="B95" s="497" t="s">
        <v>401</v>
      </c>
      <c r="C95" s="502" t="str">
        <f>TRIM(ONS2012Q2[[#This Row],[Edited name]])</f>
        <v>Ministry of Justice (excl agencies)</v>
      </c>
      <c r="D95" s="502" t="str">
        <f>VLOOKUP(ONS2012Q2[[#This Row],[Cleaned name]],ONSCollation[Dept detail / Agency],1,0)</f>
        <v>Ministry of Justice (excl agencies)</v>
      </c>
      <c r="E95" s="344">
        <v>4450</v>
      </c>
      <c r="F95" s="344">
        <v>4260</v>
      </c>
      <c r="G95" s="344">
        <v>4240</v>
      </c>
      <c r="H95" s="344">
        <v>4060</v>
      </c>
      <c r="I95" s="344">
        <v>200</v>
      </c>
      <c r="J95" s="344">
        <v>200</v>
      </c>
    </row>
    <row r="96" spans="1:10" s="487" customFormat="1" ht="12.75" customHeight="1" x14ac:dyDescent="0.2">
      <c r="A96" s="497" t="s">
        <v>738</v>
      </c>
      <c r="B96" s="497" t="s">
        <v>642</v>
      </c>
      <c r="C96" s="502" t="str">
        <f>TRIM(ONS2012Q2[[#This Row],[Edited name]])</f>
        <v>Her Majesty's Courts and Tribunals Service</v>
      </c>
      <c r="D96" s="502" t="str">
        <f>VLOOKUP(ONS2012Q2[[#This Row],[Cleaned name]],ONSCollation[Dept detail / Agency],1,0)</f>
        <v>Her Majesty's Courts and Tribunals Service</v>
      </c>
      <c r="E96" s="344">
        <v>19920</v>
      </c>
      <c r="F96" s="344">
        <v>17810</v>
      </c>
      <c r="G96" s="344">
        <v>20650</v>
      </c>
      <c r="H96" s="344">
        <v>18500</v>
      </c>
      <c r="I96" s="344">
        <v>-740</v>
      </c>
      <c r="J96" s="344">
        <v>-690</v>
      </c>
    </row>
    <row r="97" spans="1:10" s="487" customFormat="1" ht="12.75" customHeight="1" x14ac:dyDescent="0.2">
      <c r="A97" s="497" t="s">
        <v>74</v>
      </c>
      <c r="B97" s="497" t="s">
        <v>74</v>
      </c>
      <c r="C97" s="502" t="str">
        <f>TRIM(ONS2012Q2[[#This Row],[Edited name]])</f>
        <v>National Archives</v>
      </c>
      <c r="D97" s="502" t="str">
        <f>VLOOKUP(ONS2012Q2[[#This Row],[Cleaned name]],ONSCollation[Dept detail / Agency],1,0)</f>
        <v>National Archives</v>
      </c>
      <c r="E97" s="344">
        <v>650</v>
      </c>
      <c r="F97" s="344">
        <v>610</v>
      </c>
      <c r="G97" s="344">
        <v>630</v>
      </c>
      <c r="H97" s="344">
        <v>600</v>
      </c>
      <c r="I97" s="344">
        <v>20</v>
      </c>
      <c r="J97" s="344">
        <v>10</v>
      </c>
    </row>
    <row r="98" spans="1:10" s="487" customFormat="1" ht="12.75" customHeight="1" x14ac:dyDescent="0.2">
      <c r="A98" s="497" t="s">
        <v>739</v>
      </c>
      <c r="B98" s="497" t="s">
        <v>78</v>
      </c>
      <c r="C98" s="502" t="str">
        <f>TRIM(ONS2012Q2[[#This Row],[Edited name]])</f>
        <v>National Offender Management Service</v>
      </c>
      <c r="D98" s="502" t="str">
        <f>VLOOKUP(ONS2012Q2[[#This Row],[Cleaned name]],ONSCollation[Dept detail / Agency],1,0)</f>
        <v>National Offender Management Service</v>
      </c>
      <c r="E98" s="344">
        <v>44880</v>
      </c>
      <c r="F98" s="344">
        <v>42790</v>
      </c>
      <c r="G98" s="344">
        <v>45580</v>
      </c>
      <c r="H98" s="344">
        <v>43490</v>
      </c>
      <c r="I98" s="344">
        <v>-690</v>
      </c>
      <c r="J98" s="344">
        <v>-690</v>
      </c>
    </row>
    <row r="99" spans="1:10" s="487" customFormat="1" ht="12.75" customHeight="1" x14ac:dyDescent="0.2">
      <c r="A99" s="497" t="s">
        <v>389</v>
      </c>
      <c r="B99" s="497" t="s">
        <v>389</v>
      </c>
      <c r="C99" s="502" t="str">
        <f>TRIM(ONS2012Q2[[#This Row],[Edited name]])</f>
        <v>The Office of the Public Guardian</v>
      </c>
      <c r="D99" s="502" t="str">
        <f>VLOOKUP(ONS2012Q2[[#This Row],[Cleaned name]],ONSCollation[Dept detail / Agency],1,0)</f>
        <v>The Office of the Public Guardian</v>
      </c>
      <c r="E99" s="344">
        <v>500</v>
      </c>
      <c r="F99" s="344">
        <v>480</v>
      </c>
      <c r="G99" s="344">
        <v>520</v>
      </c>
      <c r="H99" s="344">
        <v>490</v>
      </c>
      <c r="I99" s="344">
        <v>-20</v>
      </c>
      <c r="J99" s="344">
        <v>-20</v>
      </c>
    </row>
    <row r="100" spans="1:10" s="487" customFormat="1" ht="12.75" customHeight="1" x14ac:dyDescent="0.2">
      <c r="A100" s="496" t="s">
        <v>82</v>
      </c>
      <c r="B100" s="496" t="s">
        <v>82</v>
      </c>
      <c r="C100" s="501"/>
      <c r="D100" s="501" t="e">
        <f>VLOOKUP(ONS2012Q2[[#This Row],[Cleaned name]],ONSCollation[Dept detail / Agency],1,0)</f>
        <v>#N/A</v>
      </c>
      <c r="E100" s="344"/>
      <c r="F100" s="344"/>
      <c r="G100" s="344"/>
      <c r="H100" s="344"/>
      <c r="I100" s="344"/>
      <c r="J100" s="344"/>
    </row>
    <row r="101" spans="1:10" s="487" customFormat="1" ht="12.75" customHeight="1" x14ac:dyDescent="0.2">
      <c r="A101" s="497" t="s">
        <v>82</v>
      </c>
      <c r="B101" s="497" t="s">
        <v>82</v>
      </c>
      <c r="C101" s="502" t="str">
        <f>TRIM(ONS2012Q2[[#This Row],[Edited name]])</f>
        <v>Northern Ireland Office</v>
      </c>
      <c r="D101" s="502" t="str">
        <f>VLOOKUP(ONS2012Q2[[#This Row],[Cleaned name]],ONSCollation[Dept detail / Agency],1,0)</f>
        <v>Northern Ireland Office</v>
      </c>
      <c r="E101" s="344">
        <v>90</v>
      </c>
      <c r="F101" s="344">
        <v>90</v>
      </c>
      <c r="G101" s="344">
        <v>90</v>
      </c>
      <c r="H101" s="344">
        <v>90</v>
      </c>
      <c r="I101" s="344" t="s">
        <v>8</v>
      </c>
      <c r="J101" s="344">
        <v>0</v>
      </c>
    </row>
    <row r="102" spans="1:10" s="487" customFormat="1" ht="12.75" customHeight="1" x14ac:dyDescent="0.2">
      <c r="A102" s="496" t="s">
        <v>723</v>
      </c>
      <c r="B102" s="496" t="s">
        <v>723</v>
      </c>
      <c r="C102" s="501"/>
      <c r="D102" s="501" t="e">
        <f>VLOOKUP(ONS2012Q2[[#This Row],[Cleaned name]],ONSCollation[Dept detail / Agency],1,0)</f>
        <v>#N/A</v>
      </c>
      <c r="E102" s="344"/>
      <c r="F102" s="344"/>
      <c r="G102" s="344"/>
      <c r="H102" s="344"/>
      <c r="I102" s="344"/>
      <c r="J102" s="344"/>
    </row>
    <row r="103" spans="1:10" s="487" customFormat="1" ht="12.75" customHeight="1" x14ac:dyDescent="0.2">
      <c r="A103" s="497" t="s">
        <v>723</v>
      </c>
      <c r="B103" s="497" t="s">
        <v>144</v>
      </c>
      <c r="C103" s="502" t="str">
        <f>TRIM(ONS2012Q2[[#This Row],[Edited name]])</f>
        <v>Ofsted</v>
      </c>
      <c r="D103" s="502" t="str">
        <f>VLOOKUP(ONS2012Q2[[#This Row],[Cleaned name]],ONSCollation[Dept detail / Agency],1,0)</f>
        <v>Ofsted</v>
      </c>
      <c r="E103" s="344">
        <v>1410</v>
      </c>
      <c r="F103" s="344">
        <v>1360</v>
      </c>
      <c r="G103" s="344">
        <v>1440</v>
      </c>
      <c r="H103" s="344">
        <v>1380</v>
      </c>
      <c r="I103" s="344">
        <v>-20</v>
      </c>
      <c r="J103" s="344">
        <v>-20</v>
      </c>
    </row>
    <row r="104" spans="1:10" s="487" customFormat="1" ht="12.75" customHeight="1" x14ac:dyDescent="0.2">
      <c r="A104" s="496" t="s">
        <v>296</v>
      </c>
      <c r="B104" s="496" t="s">
        <v>296</v>
      </c>
      <c r="C104" s="501"/>
      <c r="D104" s="501" t="e">
        <f>VLOOKUP(ONS2012Q2[[#This Row],[Cleaned name]],ONSCollation[Dept detail / Agency],1,0)</f>
        <v>#N/A</v>
      </c>
      <c r="E104" s="344"/>
      <c r="F104" s="344"/>
      <c r="G104" s="344"/>
      <c r="H104" s="344"/>
      <c r="I104" s="344"/>
      <c r="J104" s="344"/>
    </row>
    <row r="105" spans="1:10" s="487" customFormat="1" ht="12.75" customHeight="1" x14ac:dyDescent="0.2">
      <c r="A105" s="497" t="s">
        <v>296</v>
      </c>
      <c r="B105" s="497" t="s">
        <v>296</v>
      </c>
      <c r="C105" s="502" t="str">
        <f>TRIM(ONS2012Q2[[#This Row],[Edited name]])</f>
        <v>Office of Qualifications and Examinations Regulation</v>
      </c>
      <c r="D105" s="502" t="str">
        <f>VLOOKUP(ONS2012Q2[[#This Row],[Cleaned name]],ONSCollation[Dept detail / Agency],1,0)</f>
        <v>Office of Qualifications and Examinations Regulation</v>
      </c>
      <c r="E105" s="344">
        <v>190</v>
      </c>
      <c r="F105" s="344">
        <v>180</v>
      </c>
      <c r="G105" s="344">
        <v>180</v>
      </c>
      <c r="H105" s="344">
        <v>180</v>
      </c>
      <c r="I105" s="344">
        <v>10</v>
      </c>
      <c r="J105" s="344">
        <v>10</v>
      </c>
    </row>
    <row r="106" spans="1:10" s="487" customFormat="1" ht="12.75" customHeight="1" x14ac:dyDescent="0.2">
      <c r="A106" s="496" t="s">
        <v>643</v>
      </c>
      <c r="B106" s="496" t="s">
        <v>643</v>
      </c>
      <c r="C106" s="501"/>
      <c r="D106" s="501" t="e">
        <f>VLOOKUP(ONS2012Q2[[#This Row],[Cleaned name]],ONSCollation[Dept detail / Agency],1,0)</f>
        <v>#N/A</v>
      </c>
      <c r="E106" s="344"/>
      <c r="F106" s="344"/>
      <c r="G106" s="344"/>
      <c r="H106" s="344"/>
      <c r="I106" s="344"/>
      <c r="J106" s="344"/>
    </row>
    <row r="107" spans="1:10" s="487" customFormat="1" ht="12.75" customHeight="1" x14ac:dyDescent="0.2">
      <c r="A107" s="497" t="s">
        <v>706</v>
      </c>
      <c r="B107" s="497" t="s">
        <v>706</v>
      </c>
      <c r="C107" s="502" t="str">
        <f>TRIM(ONS2012Q2[[#This Row],[Edited name]])</f>
        <v>Scotland Office (incl. Office of the Advocate General for Scotland)</v>
      </c>
      <c r="D107" s="502" t="str">
        <f>VLOOKUP(ONS2012Q2[[#This Row],[Cleaned name]],ONSCollation[Dept detail / Agency],1,0)</f>
        <v>Scotland Office (incl. Office of the Advocate General for Scotland)</v>
      </c>
      <c r="E107" s="344">
        <v>100</v>
      </c>
      <c r="F107" s="344">
        <v>90</v>
      </c>
      <c r="G107" s="344">
        <v>100</v>
      </c>
      <c r="H107" s="344">
        <v>100</v>
      </c>
      <c r="I107" s="344">
        <v>-10</v>
      </c>
      <c r="J107" s="344">
        <v>-10</v>
      </c>
    </row>
    <row r="108" spans="1:10" s="487" customFormat="1" ht="12.75" customHeight="1" x14ac:dyDescent="0.2">
      <c r="A108" s="496" t="s">
        <v>83</v>
      </c>
      <c r="B108" s="496" t="s">
        <v>83</v>
      </c>
      <c r="C108" s="501"/>
      <c r="D108" s="501" t="e">
        <f>VLOOKUP(ONS2012Q2[[#This Row],[Cleaned name]],ONSCollation[Dept detail / Agency],1,0)</f>
        <v>#N/A</v>
      </c>
      <c r="E108" s="344"/>
      <c r="F108" s="344"/>
      <c r="G108" s="344"/>
      <c r="H108" s="344"/>
      <c r="I108" s="344"/>
      <c r="J108" s="344"/>
    </row>
    <row r="109" spans="1:10" s="487" customFormat="1" ht="12.75" customHeight="1" x14ac:dyDescent="0.2">
      <c r="A109" s="497" t="s">
        <v>83</v>
      </c>
      <c r="B109" s="497" t="s">
        <v>83</v>
      </c>
      <c r="C109" s="502" t="str">
        <f>TRIM(ONS2012Q2[[#This Row],[Edited name]])</f>
        <v>Security and Intelligence Services</v>
      </c>
      <c r="D109" s="502" t="str">
        <f>VLOOKUP(ONS2012Q2[[#This Row],[Cleaned name]],ONSCollation[Dept detail / Agency],1,0)</f>
        <v>Security and Intelligence Services</v>
      </c>
      <c r="E109" s="344">
        <v>5420</v>
      </c>
      <c r="F109" s="344">
        <v>5190</v>
      </c>
      <c r="G109" s="344">
        <v>5440</v>
      </c>
      <c r="H109" s="344">
        <v>5210</v>
      </c>
      <c r="I109" s="344">
        <v>-20</v>
      </c>
      <c r="J109" s="344">
        <v>-20</v>
      </c>
    </row>
    <row r="110" spans="1:10" s="487" customFormat="1" ht="12.75" customHeight="1" x14ac:dyDescent="0.2">
      <c r="A110" s="496" t="s">
        <v>84</v>
      </c>
      <c r="B110" s="496" t="s">
        <v>84</v>
      </c>
      <c r="C110" s="501"/>
      <c r="D110" s="501" t="e">
        <f>VLOOKUP(ONS2012Q2[[#This Row],[Cleaned name]],ONSCollation[Dept detail / Agency],1,0)</f>
        <v>#N/A</v>
      </c>
      <c r="E110" s="344"/>
      <c r="F110" s="344"/>
      <c r="G110" s="344"/>
      <c r="H110" s="344"/>
      <c r="I110" s="344"/>
      <c r="J110" s="344"/>
    </row>
    <row r="111" spans="1:10" s="487" customFormat="1" ht="12.75" customHeight="1" x14ac:dyDescent="0.2">
      <c r="A111" s="497" t="s">
        <v>674</v>
      </c>
      <c r="B111" s="497" t="s">
        <v>674</v>
      </c>
      <c r="C111" s="502" t="str">
        <f>TRIM(ONS2012Q2[[#This Row],[Edited name]])</f>
        <v>Department for Transport</v>
      </c>
      <c r="D111" s="502" t="str">
        <f>VLOOKUP(ONS2012Q2[[#This Row],[Cleaned name]],ONSCollation[Dept detail / Agency],1,0)</f>
        <v>Department for Transport</v>
      </c>
      <c r="E111" s="344">
        <v>1680</v>
      </c>
      <c r="F111" s="344">
        <v>1640</v>
      </c>
      <c r="G111" s="344">
        <v>1670</v>
      </c>
      <c r="H111" s="344">
        <v>1630</v>
      </c>
      <c r="I111" s="344">
        <v>10</v>
      </c>
      <c r="J111" s="344">
        <v>10</v>
      </c>
    </row>
    <row r="112" spans="1:10" s="487" customFormat="1" ht="12.75" customHeight="1" x14ac:dyDescent="0.2">
      <c r="A112" s="497" t="s">
        <v>85</v>
      </c>
      <c r="B112" s="497" t="s">
        <v>85</v>
      </c>
      <c r="C112" s="502" t="str">
        <f>TRIM(ONS2012Q2[[#This Row],[Edited name]])</f>
        <v>Driver and Vehicle Licensing Agency</v>
      </c>
      <c r="D112" s="502" t="str">
        <f>VLOOKUP(ONS2012Q2[[#This Row],[Cleaned name]],ONSCollation[Dept detail / Agency],1,0)</f>
        <v>Driver and Vehicle Licensing Agency</v>
      </c>
      <c r="E112" s="344">
        <v>6260</v>
      </c>
      <c r="F112" s="344">
        <v>5700</v>
      </c>
      <c r="G112" s="344">
        <v>6260</v>
      </c>
      <c r="H112" s="344">
        <v>5710</v>
      </c>
      <c r="I112" s="344" t="s">
        <v>8</v>
      </c>
      <c r="J112" s="344">
        <v>-10</v>
      </c>
    </row>
    <row r="113" spans="1:10" s="487" customFormat="1" ht="12.75" customHeight="1" x14ac:dyDescent="0.2">
      <c r="A113" s="497" t="s">
        <v>86</v>
      </c>
      <c r="B113" s="497" t="s">
        <v>86</v>
      </c>
      <c r="C113" s="502" t="str">
        <f>TRIM(ONS2012Q2[[#This Row],[Edited name]])</f>
        <v>Driving Standards Agency</v>
      </c>
      <c r="D113" s="502" t="str">
        <f>VLOOKUP(ONS2012Q2[[#This Row],[Cleaned name]],ONSCollation[Dept detail / Agency],1,0)</f>
        <v>Driving Standards Agency</v>
      </c>
      <c r="E113" s="344">
        <v>2540</v>
      </c>
      <c r="F113" s="344">
        <v>2370</v>
      </c>
      <c r="G113" s="344">
        <v>2570</v>
      </c>
      <c r="H113" s="344">
        <v>2400</v>
      </c>
      <c r="I113" s="344">
        <v>-30</v>
      </c>
      <c r="J113" s="344">
        <v>-30</v>
      </c>
    </row>
    <row r="114" spans="1:10" s="487" customFormat="1" ht="12.75" customHeight="1" x14ac:dyDescent="0.2">
      <c r="A114" s="497" t="s">
        <v>87</v>
      </c>
      <c r="B114" s="497" t="s">
        <v>87</v>
      </c>
      <c r="C114" s="502" t="str">
        <f>TRIM(ONS2012Q2[[#This Row],[Edited name]])</f>
        <v>Government Car and Despatch Agency</v>
      </c>
      <c r="D114" s="502" t="str">
        <f>VLOOKUP(ONS2012Q2[[#This Row],[Cleaned name]],ONSCollation[Dept detail / Agency],1,0)</f>
        <v>Government Car and Despatch Agency</v>
      </c>
      <c r="E114" s="344">
        <v>160</v>
      </c>
      <c r="F114" s="344">
        <v>160</v>
      </c>
      <c r="G114" s="344">
        <v>180</v>
      </c>
      <c r="H114" s="344">
        <v>170</v>
      </c>
      <c r="I114" s="344">
        <v>-20</v>
      </c>
      <c r="J114" s="344">
        <v>-20</v>
      </c>
    </row>
    <row r="115" spans="1:10" s="487" customFormat="1" ht="12.75" customHeight="1" x14ac:dyDescent="0.2">
      <c r="A115" s="497" t="s">
        <v>88</v>
      </c>
      <c r="B115" s="497" t="s">
        <v>88</v>
      </c>
      <c r="C115" s="502" t="str">
        <f>TRIM(ONS2012Q2[[#This Row],[Edited name]])</f>
        <v>Highways Agency</v>
      </c>
      <c r="D115" s="502" t="str">
        <f>VLOOKUP(ONS2012Q2[[#This Row],[Cleaned name]],ONSCollation[Dept detail / Agency],1,0)</f>
        <v>Highways Agency</v>
      </c>
      <c r="E115" s="344">
        <v>3440</v>
      </c>
      <c r="F115" s="344">
        <v>3340</v>
      </c>
      <c r="G115" s="344">
        <v>3490</v>
      </c>
      <c r="H115" s="344">
        <v>3390</v>
      </c>
      <c r="I115" s="344">
        <v>-50</v>
      </c>
      <c r="J115" s="344">
        <v>-50</v>
      </c>
    </row>
    <row r="116" spans="1:10" s="487" customFormat="1" ht="12.75" customHeight="1" x14ac:dyDescent="0.2">
      <c r="A116" s="497" t="s">
        <v>89</v>
      </c>
      <c r="B116" s="497" t="s">
        <v>89</v>
      </c>
      <c r="C116" s="502" t="str">
        <f>TRIM(ONS2012Q2[[#This Row],[Edited name]])</f>
        <v>Maritime and Coastguard Agency</v>
      </c>
      <c r="D116" s="502" t="str">
        <f>VLOOKUP(ONS2012Q2[[#This Row],[Cleaned name]],ONSCollation[Dept detail / Agency],1,0)</f>
        <v>Maritime and Coastguard Agency</v>
      </c>
      <c r="E116" s="344">
        <v>1120</v>
      </c>
      <c r="F116" s="344">
        <v>1060</v>
      </c>
      <c r="G116" s="344">
        <v>1120</v>
      </c>
      <c r="H116" s="344">
        <v>1070</v>
      </c>
      <c r="I116" s="344" t="s">
        <v>8</v>
      </c>
      <c r="J116" s="344" t="s">
        <v>8</v>
      </c>
    </row>
    <row r="117" spans="1:10" s="487" customFormat="1" ht="12.75" customHeight="1" x14ac:dyDescent="0.2">
      <c r="A117" s="497" t="s">
        <v>90</v>
      </c>
      <c r="B117" s="497" t="s">
        <v>90</v>
      </c>
      <c r="C117" s="502" t="str">
        <f>TRIM(ONS2012Q2[[#This Row],[Edited name]])</f>
        <v>Office of Rail Regulation</v>
      </c>
      <c r="D117" s="502" t="str">
        <f>VLOOKUP(ONS2012Q2[[#This Row],[Cleaned name]],ONSCollation[Dept detail / Agency],1,0)</f>
        <v>Office of Rail Regulation</v>
      </c>
      <c r="E117" s="344">
        <v>280</v>
      </c>
      <c r="F117" s="344">
        <v>270</v>
      </c>
      <c r="G117" s="344">
        <v>280</v>
      </c>
      <c r="H117" s="344">
        <v>270</v>
      </c>
      <c r="I117" s="344">
        <v>0</v>
      </c>
      <c r="J117" s="344" t="s">
        <v>8</v>
      </c>
    </row>
    <row r="118" spans="1:10" s="487" customFormat="1" ht="12.75" customHeight="1" x14ac:dyDescent="0.2">
      <c r="A118" s="497" t="s">
        <v>91</v>
      </c>
      <c r="B118" s="497" t="s">
        <v>91</v>
      </c>
      <c r="C118" s="502" t="str">
        <f>TRIM(ONS2012Q2[[#This Row],[Edited name]])</f>
        <v>Vehicle Certification Agency</v>
      </c>
      <c r="D118" s="502" t="str">
        <f>VLOOKUP(ONS2012Q2[[#This Row],[Cleaned name]],ONSCollation[Dept detail / Agency],1,0)</f>
        <v>Vehicle Certification Agency</v>
      </c>
      <c r="E118" s="344">
        <v>160</v>
      </c>
      <c r="F118" s="344">
        <v>150</v>
      </c>
      <c r="G118" s="344">
        <v>160</v>
      </c>
      <c r="H118" s="344">
        <v>150</v>
      </c>
      <c r="I118" s="344" t="s">
        <v>8</v>
      </c>
      <c r="J118" s="344" t="s">
        <v>8</v>
      </c>
    </row>
    <row r="119" spans="1:10" s="487" customFormat="1" ht="12.75" customHeight="1" x14ac:dyDescent="0.2">
      <c r="A119" s="497" t="s">
        <v>92</v>
      </c>
      <c r="B119" s="497" t="s">
        <v>92</v>
      </c>
      <c r="C119" s="502" t="str">
        <f>TRIM(ONS2012Q2[[#This Row],[Edited name]])</f>
        <v>Vehicle and Operator Services Agency</v>
      </c>
      <c r="D119" s="502" t="str">
        <f>VLOOKUP(ONS2012Q2[[#This Row],[Cleaned name]],ONSCollation[Dept detail / Agency],1,0)</f>
        <v>Vehicle and Operator Services Agency</v>
      </c>
      <c r="E119" s="344">
        <v>2240</v>
      </c>
      <c r="F119" s="344">
        <v>2150</v>
      </c>
      <c r="G119" s="344">
        <v>2210</v>
      </c>
      <c r="H119" s="344">
        <v>2130</v>
      </c>
      <c r="I119" s="344">
        <v>30</v>
      </c>
      <c r="J119" s="344">
        <v>20</v>
      </c>
    </row>
    <row r="120" spans="1:10" s="487" customFormat="1" ht="12.75" customHeight="1" x14ac:dyDescent="0.2">
      <c r="A120" s="496" t="s">
        <v>146</v>
      </c>
      <c r="B120" s="496" t="s">
        <v>146</v>
      </c>
      <c r="C120" s="501"/>
      <c r="D120" s="501" t="e">
        <f>VLOOKUP(ONS2012Q2[[#This Row],[Cleaned name]],ONSCollation[Dept detail / Agency],1,0)</f>
        <v>#N/A</v>
      </c>
      <c r="E120" s="344"/>
      <c r="F120" s="344"/>
      <c r="G120" s="344"/>
      <c r="H120" s="344"/>
      <c r="I120" s="344"/>
      <c r="J120" s="344"/>
    </row>
    <row r="121" spans="1:10" s="487" customFormat="1" ht="12.75" customHeight="1" x14ac:dyDescent="0.2">
      <c r="A121" s="497" t="s">
        <v>146</v>
      </c>
      <c r="B121" s="497" t="s">
        <v>146</v>
      </c>
      <c r="C121" s="502" t="str">
        <f>TRIM(ONS2012Q2[[#This Row],[Edited name]])</f>
        <v>UK Statistics Authority</v>
      </c>
      <c r="D121" s="502" t="str">
        <f>VLOOKUP(ONS2012Q2[[#This Row],[Cleaned name]],ONSCollation[Dept detail / Agency],1,0)</f>
        <v>UK Statistics Authority</v>
      </c>
      <c r="E121" s="344">
        <v>3630</v>
      </c>
      <c r="F121" s="344">
        <v>2960</v>
      </c>
      <c r="G121" s="344">
        <v>3660</v>
      </c>
      <c r="H121" s="344">
        <v>2990</v>
      </c>
      <c r="I121" s="344">
        <v>-30</v>
      </c>
      <c r="J121" s="344">
        <v>-30</v>
      </c>
    </row>
    <row r="122" spans="1:10" s="487" customFormat="1" ht="12.75" customHeight="1" x14ac:dyDescent="0.2">
      <c r="A122" s="498" t="s">
        <v>79</v>
      </c>
      <c r="B122" s="498" t="s">
        <v>79</v>
      </c>
      <c r="C122" s="503"/>
      <c r="D122" s="503" t="e">
        <f>VLOOKUP(ONS2012Q2[[#This Row],[Cleaned name]],ONSCollation[Dept detail / Agency],1,0)</f>
        <v>#N/A</v>
      </c>
      <c r="E122" s="344"/>
      <c r="F122" s="344"/>
      <c r="G122" s="344"/>
      <c r="H122" s="344"/>
      <c r="I122" s="344"/>
      <c r="J122" s="344"/>
    </row>
    <row r="123" spans="1:10" s="487" customFormat="1" ht="12.75" customHeight="1" x14ac:dyDescent="0.2">
      <c r="A123" s="497" t="s">
        <v>79</v>
      </c>
      <c r="B123" s="497" t="s">
        <v>79</v>
      </c>
      <c r="C123" s="502" t="str">
        <f>TRIM(ONS2012Q2[[#This Row],[Edited name]])</f>
        <v>UK Supreme Court</v>
      </c>
      <c r="D123" s="502" t="str">
        <f>VLOOKUP(ONS2012Q2[[#This Row],[Cleaned name]],ONSCollation[Dept detail / Agency],1,0)</f>
        <v>UK Supreme Court</v>
      </c>
      <c r="E123" s="344">
        <v>50</v>
      </c>
      <c r="F123" s="344">
        <v>50</v>
      </c>
      <c r="G123" s="344">
        <v>50</v>
      </c>
      <c r="H123" s="344">
        <v>50</v>
      </c>
      <c r="I123" s="344" t="s">
        <v>8</v>
      </c>
      <c r="J123" s="344" t="s">
        <v>8</v>
      </c>
    </row>
    <row r="124" spans="1:10" s="487" customFormat="1" ht="12.75" customHeight="1" x14ac:dyDescent="0.2">
      <c r="A124" s="496" t="s">
        <v>77</v>
      </c>
      <c r="B124" s="496" t="s">
        <v>77</v>
      </c>
      <c r="C124" s="501"/>
      <c r="D124" s="501" t="e">
        <f>VLOOKUP(ONS2012Q2[[#This Row],[Cleaned name]],ONSCollation[Dept detail / Agency],1,0)</f>
        <v>#N/A</v>
      </c>
      <c r="E124" s="344"/>
      <c r="F124" s="344"/>
      <c r="G124" s="344"/>
      <c r="H124" s="344"/>
      <c r="I124" s="344"/>
      <c r="J124" s="344"/>
    </row>
    <row r="125" spans="1:10" s="487" customFormat="1" ht="12.75" customHeight="1" x14ac:dyDescent="0.2">
      <c r="A125" s="497" t="s">
        <v>645</v>
      </c>
      <c r="B125" s="497" t="s">
        <v>645</v>
      </c>
      <c r="C125" s="502" t="str">
        <f>TRIM(ONS2012Q2[[#This Row],[Edited name]])</f>
        <v>Wales Office</v>
      </c>
      <c r="D125" s="502" t="str">
        <f>VLOOKUP(ONS2012Q2[[#This Row],[Cleaned name]],ONSCollation[Dept detail / Agency],1,0)</f>
        <v>Wales Office</v>
      </c>
      <c r="E125" s="344">
        <v>60</v>
      </c>
      <c r="F125" s="344">
        <v>60</v>
      </c>
      <c r="G125" s="344">
        <v>60</v>
      </c>
      <c r="H125" s="344">
        <v>60</v>
      </c>
      <c r="I125" s="344">
        <v>-10</v>
      </c>
      <c r="J125" s="344">
        <v>-10</v>
      </c>
    </row>
    <row r="126" spans="1:10" s="487" customFormat="1" ht="12.75" customHeight="1" x14ac:dyDescent="0.2">
      <c r="A126" s="496" t="s">
        <v>148</v>
      </c>
      <c r="B126" s="496" t="s">
        <v>148</v>
      </c>
      <c r="C126" s="501"/>
      <c r="D126" s="501" t="e">
        <f>VLOOKUP(ONS2012Q2[[#This Row],[Cleaned name]],ONSCollation[Dept detail / Agency],1,0)</f>
        <v>#N/A</v>
      </c>
      <c r="E126" s="344"/>
      <c r="F126" s="344"/>
      <c r="G126" s="344"/>
      <c r="H126" s="344"/>
      <c r="I126" s="344"/>
      <c r="J126" s="344"/>
    </row>
    <row r="127" spans="1:10" s="487" customFormat="1" ht="12.75" customHeight="1" x14ac:dyDescent="0.2">
      <c r="A127" s="497" t="s">
        <v>740</v>
      </c>
      <c r="B127" s="497" t="s">
        <v>677</v>
      </c>
      <c r="C127" s="502" t="str">
        <f>TRIM(ONS2012Q2[[#This Row],[Edited name]])</f>
        <v>Department for Work and Pensions</v>
      </c>
      <c r="D127" s="502" t="str">
        <f>VLOOKUP(ONS2012Q2[[#This Row],[Cleaned name]],ONSCollation[Dept detail / Agency],1,0)</f>
        <v>Department for Work and Pensions</v>
      </c>
      <c r="E127" s="344">
        <v>98540</v>
      </c>
      <c r="F127" s="344">
        <v>87310</v>
      </c>
      <c r="G127" s="344">
        <v>99960</v>
      </c>
      <c r="H127" s="344">
        <v>88630</v>
      </c>
      <c r="I127" s="344">
        <v>-1420</v>
      </c>
      <c r="J127" s="344">
        <v>-1310</v>
      </c>
    </row>
    <row r="128" spans="1:10" s="487" customFormat="1" ht="12.75" customHeight="1" x14ac:dyDescent="0.2">
      <c r="A128" s="497" t="s">
        <v>741</v>
      </c>
      <c r="B128" s="497" t="s">
        <v>190</v>
      </c>
      <c r="C128" s="502" t="str">
        <f>TRIM(ONS2012Q2[[#This Row],[Edited name]])</f>
        <v>Child Maintenance Enforcement Commission</v>
      </c>
      <c r="D128" s="502" t="str">
        <f>VLOOKUP(ONS2012Q2[[#This Row],[Cleaned name]],ONSCollation[Dept detail / Agency],1,0)</f>
        <v>Child Maintenance Enforcement Commission</v>
      </c>
      <c r="E128" s="344">
        <v>8750</v>
      </c>
      <c r="F128" s="344">
        <v>7660</v>
      </c>
      <c r="G128" s="344">
        <v>9020</v>
      </c>
      <c r="H128" s="344">
        <v>7900</v>
      </c>
      <c r="I128" s="344">
        <v>-260</v>
      </c>
      <c r="J128" s="344">
        <v>-240</v>
      </c>
    </row>
    <row r="129" spans="1:10" s="487" customFormat="1" ht="12.75" customHeight="1" x14ac:dyDescent="0.2">
      <c r="A129" s="497" t="s">
        <v>95</v>
      </c>
      <c r="B129" s="497" t="s">
        <v>95</v>
      </c>
      <c r="C129" s="502" t="str">
        <f>TRIM(ONS2012Q2[[#This Row],[Edited name]])</f>
        <v>The Health and Safety Executive</v>
      </c>
      <c r="D129" s="502" t="str">
        <f>VLOOKUP(ONS2012Q2[[#This Row],[Cleaned name]],ONSCollation[Dept detail / Agency],1,0)</f>
        <v>The Health and Safety Executive</v>
      </c>
      <c r="E129" s="344">
        <v>3460</v>
      </c>
      <c r="F129" s="344">
        <v>3240</v>
      </c>
      <c r="G129" s="344">
        <v>3490</v>
      </c>
      <c r="H129" s="344">
        <v>3270</v>
      </c>
      <c r="I129" s="344">
        <v>-40</v>
      </c>
      <c r="J129" s="344">
        <v>-30</v>
      </c>
    </row>
    <row r="130" spans="1:10" s="487" customFormat="1" ht="12.75" customHeight="1" x14ac:dyDescent="0.2">
      <c r="A130" s="496" t="s">
        <v>153</v>
      </c>
      <c r="B130" s="496" t="s">
        <v>153</v>
      </c>
      <c r="C130" s="501"/>
      <c r="D130" s="501" t="e">
        <f>VLOOKUP(ONS2012Q2[[#This Row],[Cleaned name]],ONSCollation[Dept detail / Agency],1,0)</f>
        <v>#N/A</v>
      </c>
      <c r="E130" s="344"/>
      <c r="F130" s="344"/>
      <c r="G130" s="344"/>
      <c r="H130" s="344"/>
      <c r="I130" s="344"/>
      <c r="J130" s="344"/>
    </row>
    <row r="131" spans="1:10" s="487" customFormat="1" ht="12.75" customHeight="1" x14ac:dyDescent="0.2">
      <c r="A131" s="497" t="s">
        <v>154</v>
      </c>
      <c r="B131" s="497" t="s">
        <v>154</v>
      </c>
      <c r="C131" s="502" t="str">
        <f>TRIM(ONS2012Q2[[#This Row],[Edited name]])</f>
        <v>Scottish Government (excl agencies)</v>
      </c>
      <c r="D131" s="502" t="str">
        <f>VLOOKUP(ONS2012Q2[[#This Row],[Cleaned name]],ONSCollation[Dept detail / Agency],1,0)</f>
        <v>Scottish Government (excl agencies)</v>
      </c>
      <c r="E131" s="344">
        <v>5100</v>
      </c>
      <c r="F131" s="344">
        <v>4870</v>
      </c>
      <c r="G131" s="344">
        <v>5210</v>
      </c>
      <c r="H131" s="344">
        <v>4980</v>
      </c>
      <c r="I131" s="344">
        <v>-120</v>
      </c>
      <c r="J131" s="344">
        <v>-110</v>
      </c>
    </row>
    <row r="132" spans="1:10" s="487" customFormat="1" ht="12.75" customHeight="1" x14ac:dyDescent="0.2">
      <c r="A132" s="497" t="s">
        <v>709</v>
      </c>
      <c r="B132" s="497" t="s">
        <v>709</v>
      </c>
      <c r="C132" s="502" t="str">
        <f>TRIM(ONS2012Q2[[#This Row],[Edited name]])</f>
        <v>Accountant in Bankruptcy</v>
      </c>
      <c r="D132" s="502" t="str">
        <f>VLOOKUP(ONS2012Q2[[#This Row],[Cleaned name]],ONSCollation[Dept detail / Agency],1,0)</f>
        <v>Accountant in Bankruptcy</v>
      </c>
      <c r="E132" s="344">
        <v>150</v>
      </c>
      <c r="F132" s="344">
        <v>150</v>
      </c>
      <c r="G132" s="344">
        <v>160</v>
      </c>
      <c r="H132" s="344">
        <v>150</v>
      </c>
      <c r="I132" s="344" t="s">
        <v>8</v>
      </c>
      <c r="J132" s="344" t="s">
        <v>8</v>
      </c>
    </row>
    <row r="133" spans="1:10" s="487" customFormat="1" ht="12.75" customHeight="1" x14ac:dyDescent="0.2">
      <c r="A133" s="497" t="s">
        <v>710</v>
      </c>
      <c r="B133" s="497" t="s">
        <v>710</v>
      </c>
      <c r="C133" s="502" t="str">
        <f>TRIM(ONS2012Q2[[#This Row],[Edited name]])</f>
        <v>Crown Office and Procurator Fiscal</v>
      </c>
      <c r="D133" s="502" t="str">
        <f>VLOOKUP(ONS2012Q2[[#This Row],[Cleaned name]],ONSCollation[Dept detail / Agency],1,0)</f>
        <v>Crown Office and Procurator Fiscal</v>
      </c>
      <c r="E133" s="344">
        <v>1670</v>
      </c>
      <c r="F133" s="344">
        <v>1550</v>
      </c>
      <c r="G133" s="344">
        <v>1650</v>
      </c>
      <c r="H133" s="344">
        <v>1540</v>
      </c>
      <c r="I133" s="344">
        <v>10</v>
      </c>
      <c r="J133" s="344">
        <v>10</v>
      </c>
    </row>
    <row r="134" spans="1:10" s="487" customFormat="1" ht="12.75" customHeight="1" x14ac:dyDescent="0.2">
      <c r="A134" s="497" t="s">
        <v>108</v>
      </c>
      <c r="B134" s="497" t="s">
        <v>108</v>
      </c>
      <c r="C134" s="502" t="str">
        <f>TRIM(ONS2012Q2[[#This Row],[Edited name]])</f>
        <v>Disclosure Scotland</v>
      </c>
      <c r="D134" s="502" t="str">
        <f>VLOOKUP(ONS2012Q2[[#This Row],[Cleaned name]],ONSCollation[Dept detail / Agency],1,0)</f>
        <v>Disclosure Scotland</v>
      </c>
      <c r="E134" s="344">
        <v>180</v>
      </c>
      <c r="F134" s="344">
        <v>170</v>
      </c>
      <c r="G134" s="344">
        <v>180</v>
      </c>
      <c r="H134" s="344">
        <v>170</v>
      </c>
      <c r="I134" s="344" t="s">
        <v>8</v>
      </c>
      <c r="J134" s="344" t="s">
        <v>8</v>
      </c>
    </row>
    <row r="135" spans="1:10" s="487" customFormat="1" ht="12.75" customHeight="1" x14ac:dyDescent="0.2">
      <c r="A135" s="497" t="s">
        <v>650</v>
      </c>
      <c r="B135" s="497" t="s">
        <v>650</v>
      </c>
      <c r="C135" s="502" t="str">
        <f>TRIM(ONS2012Q2[[#This Row],[Edited name]])</f>
        <v>Education Scotland</v>
      </c>
      <c r="D135" s="502" t="str">
        <f>VLOOKUP(ONS2012Q2[[#This Row],[Cleaned name]],ONSCollation[Dept detail / Agency],1,0)</f>
        <v>Education Scotland</v>
      </c>
      <c r="E135" s="344">
        <v>280</v>
      </c>
      <c r="F135" s="344">
        <v>270</v>
      </c>
      <c r="G135" s="344">
        <v>300</v>
      </c>
      <c r="H135" s="344">
        <v>280</v>
      </c>
      <c r="I135" s="344">
        <v>-10</v>
      </c>
      <c r="J135" s="344">
        <v>-10</v>
      </c>
    </row>
    <row r="136" spans="1:10" s="487" customFormat="1" ht="12.75" customHeight="1" x14ac:dyDescent="0.2">
      <c r="A136" s="497" t="s">
        <v>98</v>
      </c>
      <c r="B136" s="497" t="s">
        <v>98</v>
      </c>
      <c r="C136" s="502" t="str">
        <f>TRIM(ONS2012Q2[[#This Row],[Edited name]])</f>
        <v>Historic Scotland</v>
      </c>
      <c r="D136" s="502" t="str">
        <f>VLOOKUP(ONS2012Q2[[#This Row],[Cleaned name]],ONSCollation[Dept detail / Agency],1,0)</f>
        <v>Historic Scotland</v>
      </c>
      <c r="E136" s="344">
        <v>1210</v>
      </c>
      <c r="F136" s="344">
        <v>1120</v>
      </c>
      <c r="G136" s="344">
        <v>1010</v>
      </c>
      <c r="H136" s="344">
        <v>950</v>
      </c>
      <c r="I136" s="344">
        <v>200</v>
      </c>
      <c r="J136" s="344">
        <v>170</v>
      </c>
    </row>
    <row r="137" spans="1:10" s="487" customFormat="1" ht="12.75" customHeight="1" x14ac:dyDescent="0.2">
      <c r="A137" s="497" t="s">
        <v>584</v>
      </c>
      <c r="B137" s="497" t="s">
        <v>584</v>
      </c>
      <c r="C137" s="502" t="str">
        <f>TRIM(ONS2012Q2[[#This Row],[Edited name]])</f>
        <v>National Records of Scotland</v>
      </c>
      <c r="D137" s="502" t="str">
        <f>VLOOKUP(ONS2012Q2[[#This Row],[Cleaned name]],ONSCollation[Dept detail / Agency],1,0)</f>
        <v>National Records of Scotland</v>
      </c>
      <c r="E137" s="344">
        <v>400</v>
      </c>
      <c r="F137" s="344">
        <v>380</v>
      </c>
      <c r="G137" s="344">
        <v>400</v>
      </c>
      <c r="H137" s="344">
        <v>370</v>
      </c>
      <c r="I137" s="344">
        <v>10</v>
      </c>
      <c r="J137" s="344">
        <v>10</v>
      </c>
    </row>
    <row r="138" spans="1:10" s="487" customFormat="1" ht="12.75" customHeight="1" x14ac:dyDescent="0.2">
      <c r="A138" s="497" t="s">
        <v>159</v>
      </c>
      <c r="B138" s="497" t="s">
        <v>159</v>
      </c>
      <c r="C138" s="502" t="str">
        <f>TRIM(ONS2012Q2[[#This Row],[Edited name]])</f>
        <v>Office for the Scottish Charity Regulator</v>
      </c>
      <c r="D138" s="502" t="str">
        <f>VLOOKUP(ONS2012Q2[[#This Row],[Cleaned name]],ONSCollation[Dept detail / Agency],1,0)</f>
        <v>Office for the Scottish Charity Regulator</v>
      </c>
      <c r="E138" s="344">
        <v>50</v>
      </c>
      <c r="F138" s="344">
        <v>50</v>
      </c>
      <c r="G138" s="344">
        <v>50</v>
      </c>
      <c r="H138" s="344">
        <v>50</v>
      </c>
      <c r="I138" s="344">
        <v>0</v>
      </c>
      <c r="J138" s="344">
        <v>0</v>
      </c>
    </row>
    <row r="139" spans="1:10" s="487" customFormat="1" ht="12.75" customHeight="1" x14ac:dyDescent="0.2">
      <c r="A139" s="497" t="s">
        <v>391</v>
      </c>
      <c r="B139" s="497" t="s">
        <v>391</v>
      </c>
      <c r="C139" s="502" t="str">
        <f>TRIM(ONS2012Q2[[#This Row],[Edited name]])</f>
        <v>Registers of Scotland</v>
      </c>
      <c r="D139" s="502" t="str">
        <f>VLOOKUP(ONS2012Q2[[#This Row],[Cleaned name]],ONSCollation[Dept detail / Agency],1,0)</f>
        <v>Registers of Scotland</v>
      </c>
      <c r="E139" s="344">
        <v>1070</v>
      </c>
      <c r="F139" s="344">
        <v>1000</v>
      </c>
      <c r="G139" s="344">
        <v>1160</v>
      </c>
      <c r="H139" s="344">
        <v>1080</v>
      </c>
      <c r="I139" s="344">
        <v>-90</v>
      </c>
      <c r="J139" s="344">
        <v>-80</v>
      </c>
    </row>
    <row r="140" spans="1:10" s="487" customFormat="1" ht="12.75" customHeight="1" x14ac:dyDescent="0.2">
      <c r="A140" s="497" t="s">
        <v>102</v>
      </c>
      <c r="B140" s="497" t="s">
        <v>102</v>
      </c>
      <c r="C140" s="502" t="str">
        <f>TRIM(ONS2012Q2[[#This Row],[Edited name]])</f>
        <v>Scottish Court Service</v>
      </c>
      <c r="D140" s="502" t="str">
        <f>VLOOKUP(ONS2012Q2[[#This Row],[Cleaned name]],ONSCollation[Dept detail / Agency],1,0)</f>
        <v>Scottish Court Service</v>
      </c>
      <c r="E140" s="344">
        <v>1440</v>
      </c>
      <c r="F140" s="344">
        <v>1320</v>
      </c>
      <c r="G140" s="344">
        <v>1460</v>
      </c>
      <c r="H140" s="344">
        <v>1340</v>
      </c>
      <c r="I140" s="344">
        <v>-20</v>
      </c>
      <c r="J140" s="344">
        <v>-20</v>
      </c>
    </row>
    <row r="141" spans="1:10" s="487" customFormat="1" ht="12.75" customHeight="1" x14ac:dyDescent="0.2">
      <c r="A141" s="497" t="s">
        <v>107</v>
      </c>
      <c r="B141" s="497" t="s">
        <v>107</v>
      </c>
      <c r="C141" s="502" t="str">
        <f>TRIM(ONS2012Q2[[#This Row],[Edited name]])</f>
        <v>Scottish Housing Regulator</v>
      </c>
      <c r="D141" s="502" t="str">
        <f>VLOOKUP(ONS2012Q2[[#This Row],[Cleaned name]],ONSCollation[Dept detail / Agency],1,0)</f>
        <v>Scottish Housing Regulator</v>
      </c>
      <c r="E141" s="344">
        <v>50</v>
      </c>
      <c r="F141" s="344">
        <v>50</v>
      </c>
      <c r="G141" s="344">
        <v>50</v>
      </c>
      <c r="H141" s="344">
        <v>50</v>
      </c>
      <c r="I141" s="344" t="s">
        <v>8</v>
      </c>
      <c r="J141" s="344">
        <v>0</v>
      </c>
    </row>
    <row r="142" spans="1:10" s="487" customFormat="1" ht="12.75" customHeight="1" x14ac:dyDescent="0.2">
      <c r="A142" s="497" t="s">
        <v>158</v>
      </c>
      <c r="B142" s="497" t="s">
        <v>158</v>
      </c>
      <c r="C142" s="502" t="str">
        <f>TRIM(ONS2012Q2[[#This Row],[Edited name]])</f>
        <v>Scottish Prison Service Headquarters</v>
      </c>
      <c r="D142" s="502" t="str">
        <f>VLOOKUP(ONS2012Q2[[#This Row],[Cleaned name]],ONSCollation[Dept detail / Agency],1,0)</f>
        <v>Scottish Prison Service Headquarters</v>
      </c>
      <c r="E142" s="344">
        <v>4200</v>
      </c>
      <c r="F142" s="344">
        <v>4080</v>
      </c>
      <c r="G142" s="344">
        <v>4190</v>
      </c>
      <c r="H142" s="344">
        <v>4080</v>
      </c>
      <c r="I142" s="344">
        <v>10</v>
      </c>
      <c r="J142" s="344">
        <v>10</v>
      </c>
    </row>
    <row r="143" spans="1:10" s="487" customFormat="1" ht="12.75" customHeight="1" x14ac:dyDescent="0.2">
      <c r="A143" s="497" t="s">
        <v>103</v>
      </c>
      <c r="B143" s="497" t="s">
        <v>103</v>
      </c>
      <c r="C143" s="502" t="str">
        <f>TRIM(ONS2012Q2[[#This Row],[Edited name]])</f>
        <v>Scottish Public Pensions Agency</v>
      </c>
      <c r="D143" s="502" t="str">
        <f>VLOOKUP(ONS2012Q2[[#This Row],[Cleaned name]],ONSCollation[Dept detail / Agency],1,0)</f>
        <v>Scottish Public Pensions Agency</v>
      </c>
      <c r="E143" s="344">
        <v>250</v>
      </c>
      <c r="F143" s="344">
        <v>230</v>
      </c>
      <c r="G143" s="344">
        <v>260</v>
      </c>
      <c r="H143" s="344">
        <v>240</v>
      </c>
      <c r="I143" s="344">
        <v>-10</v>
      </c>
      <c r="J143" s="344">
        <v>-10</v>
      </c>
    </row>
    <row r="144" spans="1:10" s="487" customFormat="1" ht="12.75" customHeight="1" x14ac:dyDescent="0.2">
      <c r="A144" s="497" t="s">
        <v>105</v>
      </c>
      <c r="B144" s="497" t="s">
        <v>105</v>
      </c>
      <c r="C144" s="502" t="str">
        <f>TRIM(ONS2012Q2[[#This Row],[Edited name]])</f>
        <v>Student Awards Agency</v>
      </c>
      <c r="D144" s="502" t="str">
        <f>VLOOKUP(ONS2012Q2[[#This Row],[Cleaned name]],ONSCollation[Dept detail / Agency],1,0)</f>
        <v>Student Awards Agency</v>
      </c>
      <c r="E144" s="344">
        <v>170</v>
      </c>
      <c r="F144" s="344">
        <v>170</v>
      </c>
      <c r="G144" s="344">
        <v>160</v>
      </c>
      <c r="H144" s="344">
        <v>150</v>
      </c>
      <c r="I144" s="344">
        <v>10</v>
      </c>
      <c r="J144" s="344">
        <v>10</v>
      </c>
    </row>
    <row r="145" spans="1:10" s="487" customFormat="1" ht="12.75" customHeight="1" x14ac:dyDescent="0.2">
      <c r="A145" s="497" t="s">
        <v>106</v>
      </c>
      <c r="B145" s="497" t="s">
        <v>106</v>
      </c>
      <c r="C145" s="502" t="str">
        <f>TRIM(ONS2012Q2[[#This Row],[Edited name]])</f>
        <v>Transport Scotland</v>
      </c>
      <c r="D145" s="502" t="str">
        <f>VLOOKUP(ONS2012Q2[[#This Row],[Cleaned name]],ONSCollation[Dept detail / Agency],1,0)</f>
        <v>Transport Scotland</v>
      </c>
      <c r="E145" s="344">
        <v>370</v>
      </c>
      <c r="F145" s="344">
        <v>360</v>
      </c>
      <c r="G145" s="344">
        <v>380</v>
      </c>
      <c r="H145" s="344">
        <v>370</v>
      </c>
      <c r="I145" s="344">
        <v>-10</v>
      </c>
      <c r="J145" s="344">
        <v>-10</v>
      </c>
    </row>
    <row r="146" spans="1:10" s="487" customFormat="1" ht="12.75" customHeight="1" x14ac:dyDescent="0.2">
      <c r="A146" s="496" t="s">
        <v>536</v>
      </c>
      <c r="B146" s="496" t="s">
        <v>536</v>
      </c>
      <c r="C146" s="501"/>
      <c r="D146" s="501" t="e">
        <f>VLOOKUP(ONS2012Q2[[#This Row],[Cleaned name]],ONSCollation[Dept detail / Agency],1,0)</f>
        <v>#N/A</v>
      </c>
      <c r="E146" s="344"/>
      <c r="F146" s="344"/>
      <c r="G146" s="344"/>
      <c r="H146" s="344"/>
      <c r="I146" s="344"/>
      <c r="J146" s="344"/>
    </row>
    <row r="147" spans="1:10" s="487" customFormat="1" ht="12.75" customHeight="1" x14ac:dyDescent="0.2">
      <c r="A147" s="497" t="s">
        <v>536</v>
      </c>
      <c r="B147" s="497" t="s">
        <v>536</v>
      </c>
      <c r="C147" s="502" t="str">
        <f>TRIM(ONS2012Q2[[#This Row],[Edited name]])</f>
        <v>Welsh Government</v>
      </c>
      <c r="D147" s="502" t="str">
        <f>VLOOKUP(ONS2012Q2[[#This Row],[Cleaned name]],ONSCollation[Dept detail / Agency],1,0)</f>
        <v>Welsh Government</v>
      </c>
      <c r="E147" s="344">
        <v>5410</v>
      </c>
      <c r="F147" s="344">
        <v>5140</v>
      </c>
      <c r="G147" s="344">
        <v>5330</v>
      </c>
      <c r="H147" s="344">
        <v>5080</v>
      </c>
      <c r="I147" s="344">
        <v>70</v>
      </c>
      <c r="J147" s="344">
        <v>60</v>
      </c>
    </row>
    <row r="148" spans="1:10" s="494" customFormat="1" ht="12.75" customHeight="1" x14ac:dyDescent="0.2">
      <c r="A148" s="498" t="s">
        <v>162</v>
      </c>
      <c r="B148" s="498" t="s">
        <v>162</v>
      </c>
      <c r="C148" s="503" t="str">
        <f>ONS2012Q2[[#This Row],[Edited name]]</f>
        <v>Total employment</v>
      </c>
      <c r="D148" s="503" t="str">
        <f>VLOOKUP(ONS2012Q2[[#This Row],[Cleaned name]],ONSCollation[Dept detail / Agency],1,0)</f>
        <v>Total Employment</v>
      </c>
      <c r="E148" s="488">
        <v>459480</v>
      </c>
      <c r="F148" s="488">
        <v>424220</v>
      </c>
      <c r="G148" s="488">
        <v>464500</v>
      </c>
      <c r="H148" s="488">
        <v>429050</v>
      </c>
      <c r="I148" s="488">
        <v>-5020</v>
      </c>
      <c r="J148" s="488">
        <v>-4830</v>
      </c>
    </row>
    <row r="149" spans="1:10" s="487" customFormat="1" ht="12.75" customHeight="1" x14ac:dyDescent="0.2">
      <c r="A149" s="499"/>
      <c r="B149" s="499"/>
      <c r="C149" s="499"/>
      <c r="D149" s="499"/>
      <c r="E149" s="489"/>
      <c r="F149" s="489"/>
      <c r="G149" s="489"/>
      <c r="H149" s="489"/>
      <c r="I149" s="489"/>
      <c r="J149" s="489"/>
    </row>
    <row r="150" spans="1:10" s="474" customFormat="1" ht="12.75" customHeight="1" x14ac:dyDescent="0.2">
      <c r="E150" s="486"/>
      <c r="F150" s="486"/>
      <c r="G150" s="486"/>
      <c r="H150" s="408"/>
      <c r="I150" s="408"/>
      <c r="J150" s="415" t="s">
        <v>163</v>
      </c>
    </row>
    <row r="151" spans="1:10" s="474" customFormat="1" ht="12.75" customHeight="1" x14ac:dyDescent="0.25">
      <c r="A151" s="416"/>
      <c r="B151" s="485"/>
      <c r="C151" s="485"/>
      <c r="D151" s="485"/>
      <c r="E151" s="486"/>
      <c r="F151" s="486"/>
      <c r="G151" s="486"/>
      <c r="H151" s="486"/>
      <c r="I151" s="486"/>
      <c r="J151" s="486"/>
    </row>
    <row r="152" spans="1:10" s="474" customFormat="1" ht="12.75" customHeight="1" x14ac:dyDescent="0.25">
      <c r="A152" s="490">
        <v>1</v>
      </c>
      <c r="B152" s="797"/>
      <c r="C152" s="797"/>
      <c r="D152" s="797"/>
      <c r="E152" s="797"/>
      <c r="F152" s="797"/>
      <c r="G152" s="797"/>
      <c r="H152" s="797"/>
      <c r="I152" s="486"/>
      <c r="J152" s="486"/>
    </row>
    <row r="153" spans="1:10" s="474" customFormat="1" ht="12.75" customHeight="1" x14ac:dyDescent="0.25">
      <c r="A153" s="465">
        <v>2</v>
      </c>
      <c r="B153" s="797"/>
      <c r="C153" s="797"/>
      <c r="D153" s="797"/>
      <c r="E153" s="797"/>
      <c r="F153" s="797"/>
      <c r="G153" s="797"/>
      <c r="H153" s="797"/>
      <c r="I153" s="486"/>
      <c r="J153" s="486"/>
    </row>
    <row r="154" spans="1:10" s="474" customFormat="1" ht="25.5" customHeight="1" x14ac:dyDescent="0.25">
      <c r="A154" s="465">
        <v>3</v>
      </c>
      <c r="B154" s="797"/>
      <c r="C154" s="797"/>
      <c r="D154" s="797"/>
      <c r="E154" s="797"/>
      <c r="F154" s="797"/>
      <c r="G154" s="797"/>
      <c r="H154" s="797"/>
      <c r="I154" s="486"/>
      <c r="J154" s="486"/>
    </row>
    <row r="155" spans="1:10" s="474" customFormat="1" ht="12.75" customHeight="1" x14ac:dyDescent="0.25">
      <c r="A155" s="465">
        <v>4</v>
      </c>
      <c r="B155" s="797"/>
      <c r="C155" s="797"/>
      <c r="D155" s="797"/>
      <c r="E155" s="797"/>
      <c r="F155" s="797"/>
      <c r="G155" s="797"/>
      <c r="H155" s="797"/>
      <c r="I155" s="486"/>
      <c r="J155" s="486"/>
    </row>
    <row r="156" spans="1:10" s="474" customFormat="1" ht="12.75" customHeight="1" x14ac:dyDescent="0.25">
      <c r="A156" s="465">
        <v>5</v>
      </c>
      <c r="B156" s="797"/>
      <c r="C156" s="797"/>
      <c r="D156" s="797"/>
      <c r="E156" s="797"/>
      <c r="F156" s="797"/>
      <c r="G156" s="797"/>
      <c r="H156" s="797"/>
      <c r="I156" s="486"/>
      <c r="J156" s="486"/>
    </row>
  </sheetData>
  <mergeCells count="9">
    <mergeCell ref="B154:H154"/>
    <mergeCell ref="B155:H155"/>
    <mergeCell ref="B156:H156"/>
    <mergeCell ref="B152:H152"/>
    <mergeCell ref="A1:J1"/>
    <mergeCell ref="E3:F3"/>
    <mergeCell ref="G3:H3"/>
    <mergeCell ref="I3:J3"/>
    <mergeCell ref="B153:H153"/>
  </mergeCells>
  <pageMargins left="0.7" right="0.7" top="0.75" bottom="0.75" header="0.3" footer="0.3"/>
  <pageSetup paperSize="9"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88"/>
  <sheetViews>
    <sheetView workbookViewId="0">
      <selection activeCell="M32" sqref="M32"/>
    </sheetView>
  </sheetViews>
  <sheetFormatPr defaultRowHeight="12" x14ac:dyDescent="0.25"/>
  <cols>
    <col min="1" max="1" width="5" style="507" customWidth="1"/>
    <col min="2" max="2" width="54.7109375" style="507" customWidth="1"/>
    <col min="3" max="8" width="11" style="508" customWidth="1"/>
    <col min="9" max="256" width="9.140625" style="507"/>
    <col min="257" max="257" width="5" style="507" customWidth="1"/>
    <col min="258" max="258" width="54.7109375" style="507" customWidth="1"/>
    <col min="259" max="264" width="11" style="507" customWidth="1"/>
    <col min="265" max="512" width="9.140625" style="507"/>
    <col min="513" max="513" width="5" style="507" customWidth="1"/>
    <col min="514" max="514" width="54.7109375" style="507" customWidth="1"/>
    <col min="515" max="520" width="11" style="507" customWidth="1"/>
    <col min="521" max="768" width="9.140625" style="507"/>
    <col min="769" max="769" width="5" style="507" customWidth="1"/>
    <col min="770" max="770" width="54.7109375" style="507" customWidth="1"/>
    <col min="771" max="776" width="11" style="507" customWidth="1"/>
    <col min="777" max="1024" width="9.140625" style="507"/>
    <col min="1025" max="1025" width="5" style="507" customWidth="1"/>
    <col min="1026" max="1026" width="54.7109375" style="507" customWidth="1"/>
    <col min="1027" max="1032" width="11" style="507" customWidth="1"/>
    <col min="1033" max="1280" width="9.140625" style="507"/>
    <col min="1281" max="1281" width="5" style="507" customWidth="1"/>
    <col min="1282" max="1282" width="54.7109375" style="507" customWidth="1"/>
    <col min="1283" max="1288" width="11" style="507" customWidth="1"/>
    <col min="1289" max="1536" width="9.140625" style="507"/>
    <col min="1537" max="1537" width="5" style="507" customWidth="1"/>
    <col min="1538" max="1538" width="54.7109375" style="507" customWidth="1"/>
    <col min="1539" max="1544" width="11" style="507" customWidth="1"/>
    <col min="1545" max="1792" width="9.140625" style="507"/>
    <col min="1793" max="1793" width="5" style="507" customWidth="1"/>
    <col min="1794" max="1794" width="54.7109375" style="507" customWidth="1"/>
    <col min="1795" max="1800" width="11" style="507" customWidth="1"/>
    <col min="1801" max="2048" width="9.140625" style="507"/>
    <col min="2049" max="2049" width="5" style="507" customWidth="1"/>
    <col min="2050" max="2050" width="54.7109375" style="507" customWidth="1"/>
    <col min="2051" max="2056" width="11" style="507" customWidth="1"/>
    <col min="2057" max="2304" width="9.140625" style="507"/>
    <col min="2305" max="2305" width="5" style="507" customWidth="1"/>
    <col min="2306" max="2306" width="54.7109375" style="507" customWidth="1"/>
    <col min="2307" max="2312" width="11" style="507" customWidth="1"/>
    <col min="2313" max="2560" width="9.140625" style="507"/>
    <col min="2561" max="2561" width="5" style="507" customWidth="1"/>
    <col min="2562" max="2562" width="54.7109375" style="507" customWidth="1"/>
    <col min="2563" max="2568" width="11" style="507" customWidth="1"/>
    <col min="2569" max="2816" width="9.140625" style="507"/>
    <col min="2817" max="2817" width="5" style="507" customWidth="1"/>
    <col min="2818" max="2818" width="54.7109375" style="507" customWidth="1"/>
    <col min="2819" max="2824" width="11" style="507" customWidth="1"/>
    <col min="2825" max="3072" width="9.140625" style="507"/>
    <col min="3073" max="3073" width="5" style="507" customWidth="1"/>
    <col min="3074" max="3074" width="54.7109375" style="507" customWidth="1"/>
    <col min="3075" max="3080" width="11" style="507" customWidth="1"/>
    <col min="3081" max="3328" width="9.140625" style="507"/>
    <col min="3329" max="3329" width="5" style="507" customWidth="1"/>
    <col min="3330" max="3330" width="54.7109375" style="507" customWidth="1"/>
    <col min="3331" max="3336" width="11" style="507" customWidth="1"/>
    <col min="3337" max="3584" width="9.140625" style="507"/>
    <col min="3585" max="3585" width="5" style="507" customWidth="1"/>
    <col min="3586" max="3586" width="54.7109375" style="507" customWidth="1"/>
    <col min="3587" max="3592" width="11" style="507" customWidth="1"/>
    <col min="3593" max="3840" width="9.140625" style="507"/>
    <col min="3841" max="3841" width="5" style="507" customWidth="1"/>
    <col min="3842" max="3842" width="54.7109375" style="507" customWidth="1"/>
    <col min="3843" max="3848" width="11" style="507" customWidth="1"/>
    <col min="3849" max="4096" width="9.140625" style="507"/>
    <col min="4097" max="4097" width="5" style="507" customWidth="1"/>
    <col min="4098" max="4098" width="54.7109375" style="507" customWidth="1"/>
    <col min="4099" max="4104" width="11" style="507" customWidth="1"/>
    <col min="4105" max="4352" width="9.140625" style="507"/>
    <col min="4353" max="4353" width="5" style="507" customWidth="1"/>
    <col min="4354" max="4354" width="54.7109375" style="507" customWidth="1"/>
    <col min="4355" max="4360" width="11" style="507" customWidth="1"/>
    <col min="4361" max="4608" width="9.140625" style="507"/>
    <col min="4609" max="4609" width="5" style="507" customWidth="1"/>
    <col min="4610" max="4610" width="54.7109375" style="507" customWidth="1"/>
    <col min="4611" max="4616" width="11" style="507" customWidth="1"/>
    <col min="4617" max="4864" width="9.140625" style="507"/>
    <col min="4865" max="4865" width="5" style="507" customWidth="1"/>
    <col min="4866" max="4866" width="54.7109375" style="507" customWidth="1"/>
    <col min="4867" max="4872" width="11" style="507" customWidth="1"/>
    <col min="4873" max="5120" width="9.140625" style="507"/>
    <col min="5121" max="5121" width="5" style="507" customWidth="1"/>
    <col min="5122" max="5122" width="54.7109375" style="507" customWidth="1"/>
    <col min="5123" max="5128" width="11" style="507" customWidth="1"/>
    <col min="5129" max="5376" width="9.140625" style="507"/>
    <col min="5377" max="5377" width="5" style="507" customWidth="1"/>
    <col min="5378" max="5378" width="54.7109375" style="507" customWidth="1"/>
    <col min="5379" max="5384" width="11" style="507" customWidth="1"/>
    <col min="5385" max="5632" width="9.140625" style="507"/>
    <col min="5633" max="5633" width="5" style="507" customWidth="1"/>
    <col min="5634" max="5634" width="54.7109375" style="507" customWidth="1"/>
    <col min="5635" max="5640" width="11" style="507" customWidth="1"/>
    <col min="5641" max="5888" width="9.140625" style="507"/>
    <col min="5889" max="5889" width="5" style="507" customWidth="1"/>
    <col min="5890" max="5890" width="54.7109375" style="507" customWidth="1"/>
    <col min="5891" max="5896" width="11" style="507" customWidth="1"/>
    <col min="5897" max="6144" width="9.140625" style="507"/>
    <col min="6145" max="6145" width="5" style="507" customWidth="1"/>
    <col min="6146" max="6146" width="54.7109375" style="507" customWidth="1"/>
    <col min="6147" max="6152" width="11" style="507" customWidth="1"/>
    <col min="6153" max="6400" width="9.140625" style="507"/>
    <col min="6401" max="6401" width="5" style="507" customWidth="1"/>
    <col min="6402" max="6402" width="54.7109375" style="507" customWidth="1"/>
    <col min="6403" max="6408" width="11" style="507" customWidth="1"/>
    <col min="6409" max="6656" width="9.140625" style="507"/>
    <col min="6657" max="6657" width="5" style="507" customWidth="1"/>
    <col min="6658" max="6658" width="54.7109375" style="507" customWidth="1"/>
    <col min="6659" max="6664" width="11" style="507" customWidth="1"/>
    <col min="6665" max="6912" width="9.140625" style="507"/>
    <col min="6913" max="6913" width="5" style="507" customWidth="1"/>
    <col min="6914" max="6914" width="54.7109375" style="507" customWidth="1"/>
    <col min="6915" max="6920" width="11" style="507" customWidth="1"/>
    <col min="6921" max="7168" width="9.140625" style="507"/>
    <col min="7169" max="7169" width="5" style="507" customWidth="1"/>
    <col min="7170" max="7170" width="54.7109375" style="507" customWidth="1"/>
    <col min="7171" max="7176" width="11" style="507" customWidth="1"/>
    <col min="7177" max="7424" width="9.140625" style="507"/>
    <col min="7425" max="7425" width="5" style="507" customWidth="1"/>
    <col min="7426" max="7426" width="54.7109375" style="507" customWidth="1"/>
    <col min="7427" max="7432" width="11" style="507" customWidth="1"/>
    <col min="7433" max="7680" width="9.140625" style="507"/>
    <col min="7681" max="7681" width="5" style="507" customWidth="1"/>
    <col min="7682" max="7682" width="54.7109375" style="507" customWidth="1"/>
    <col min="7683" max="7688" width="11" style="507" customWidth="1"/>
    <col min="7689" max="7936" width="9.140625" style="507"/>
    <col min="7937" max="7937" width="5" style="507" customWidth="1"/>
    <col min="7938" max="7938" width="54.7109375" style="507" customWidth="1"/>
    <col min="7939" max="7944" width="11" style="507" customWidth="1"/>
    <col min="7945" max="8192" width="9.140625" style="507"/>
    <col min="8193" max="8193" width="5" style="507" customWidth="1"/>
    <col min="8194" max="8194" width="54.7109375" style="507" customWidth="1"/>
    <col min="8195" max="8200" width="11" style="507" customWidth="1"/>
    <col min="8201" max="8448" width="9.140625" style="507"/>
    <col min="8449" max="8449" width="5" style="507" customWidth="1"/>
    <col min="8450" max="8450" width="54.7109375" style="507" customWidth="1"/>
    <col min="8451" max="8456" width="11" style="507" customWidth="1"/>
    <col min="8457" max="8704" width="9.140625" style="507"/>
    <col min="8705" max="8705" width="5" style="507" customWidth="1"/>
    <col min="8706" max="8706" width="54.7109375" style="507" customWidth="1"/>
    <col min="8707" max="8712" width="11" style="507" customWidth="1"/>
    <col min="8713" max="8960" width="9.140625" style="507"/>
    <col min="8961" max="8961" width="5" style="507" customWidth="1"/>
    <col min="8962" max="8962" width="54.7109375" style="507" customWidth="1"/>
    <col min="8963" max="8968" width="11" style="507" customWidth="1"/>
    <col min="8969" max="9216" width="9.140625" style="507"/>
    <col min="9217" max="9217" width="5" style="507" customWidth="1"/>
    <col min="9218" max="9218" width="54.7109375" style="507" customWidth="1"/>
    <col min="9219" max="9224" width="11" style="507" customWidth="1"/>
    <col min="9225" max="9472" width="9.140625" style="507"/>
    <col min="9473" max="9473" width="5" style="507" customWidth="1"/>
    <col min="9474" max="9474" width="54.7109375" style="507" customWidth="1"/>
    <col min="9475" max="9480" width="11" style="507" customWidth="1"/>
    <col min="9481" max="9728" width="9.140625" style="507"/>
    <col min="9729" max="9729" width="5" style="507" customWidth="1"/>
    <col min="9730" max="9730" width="54.7109375" style="507" customWidth="1"/>
    <col min="9731" max="9736" width="11" style="507" customWidth="1"/>
    <col min="9737" max="9984" width="9.140625" style="507"/>
    <col min="9985" max="9985" width="5" style="507" customWidth="1"/>
    <col min="9986" max="9986" width="54.7109375" style="507" customWidth="1"/>
    <col min="9987" max="9992" width="11" style="507" customWidth="1"/>
    <col min="9993" max="10240" width="9.140625" style="507"/>
    <col min="10241" max="10241" width="5" style="507" customWidth="1"/>
    <col min="10242" max="10242" width="54.7109375" style="507" customWidth="1"/>
    <col min="10243" max="10248" width="11" style="507" customWidth="1"/>
    <col min="10249" max="10496" width="9.140625" style="507"/>
    <col min="10497" max="10497" width="5" style="507" customWidth="1"/>
    <col min="10498" max="10498" width="54.7109375" style="507" customWidth="1"/>
    <col min="10499" max="10504" width="11" style="507" customWidth="1"/>
    <col min="10505" max="10752" width="9.140625" style="507"/>
    <col min="10753" max="10753" width="5" style="507" customWidth="1"/>
    <col min="10754" max="10754" width="54.7109375" style="507" customWidth="1"/>
    <col min="10755" max="10760" width="11" style="507" customWidth="1"/>
    <col min="10761" max="11008" width="9.140625" style="507"/>
    <col min="11009" max="11009" width="5" style="507" customWidth="1"/>
    <col min="11010" max="11010" width="54.7109375" style="507" customWidth="1"/>
    <col min="11011" max="11016" width="11" style="507" customWidth="1"/>
    <col min="11017" max="11264" width="9.140625" style="507"/>
    <col min="11265" max="11265" width="5" style="507" customWidth="1"/>
    <col min="11266" max="11266" width="54.7109375" style="507" customWidth="1"/>
    <col min="11267" max="11272" width="11" style="507" customWidth="1"/>
    <col min="11273" max="11520" width="9.140625" style="507"/>
    <col min="11521" max="11521" width="5" style="507" customWidth="1"/>
    <col min="11522" max="11522" width="54.7109375" style="507" customWidth="1"/>
    <col min="11523" max="11528" width="11" style="507" customWidth="1"/>
    <col min="11529" max="11776" width="9.140625" style="507"/>
    <col min="11777" max="11777" width="5" style="507" customWidth="1"/>
    <col min="11778" max="11778" width="54.7109375" style="507" customWidth="1"/>
    <col min="11779" max="11784" width="11" style="507" customWidth="1"/>
    <col min="11785" max="12032" width="9.140625" style="507"/>
    <col min="12033" max="12033" width="5" style="507" customWidth="1"/>
    <col min="12034" max="12034" width="54.7109375" style="507" customWidth="1"/>
    <col min="12035" max="12040" width="11" style="507" customWidth="1"/>
    <col min="12041" max="12288" width="9.140625" style="507"/>
    <col min="12289" max="12289" width="5" style="507" customWidth="1"/>
    <col min="12290" max="12290" width="54.7109375" style="507" customWidth="1"/>
    <col min="12291" max="12296" width="11" style="507" customWidth="1"/>
    <col min="12297" max="12544" width="9.140625" style="507"/>
    <col min="12545" max="12545" width="5" style="507" customWidth="1"/>
    <col min="12546" max="12546" width="54.7109375" style="507" customWidth="1"/>
    <col min="12547" max="12552" width="11" style="507" customWidth="1"/>
    <col min="12553" max="12800" width="9.140625" style="507"/>
    <col min="12801" max="12801" width="5" style="507" customWidth="1"/>
    <col min="12802" max="12802" width="54.7109375" style="507" customWidth="1"/>
    <col min="12803" max="12808" width="11" style="507" customWidth="1"/>
    <col min="12809" max="13056" width="9.140625" style="507"/>
    <col min="13057" max="13057" width="5" style="507" customWidth="1"/>
    <col min="13058" max="13058" width="54.7109375" style="507" customWidth="1"/>
    <col min="13059" max="13064" width="11" style="507" customWidth="1"/>
    <col min="13065" max="13312" width="9.140625" style="507"/>
    <col min="13313" max="13313" width="5" style="507" customWidth="1"/>
    <col min="13314" max="13314" width="54.7109375" style="507" customWidth="1"/>
    <col min="13315" max="13320" width="11" style="507" customWidth="1"/>
    <col min="13321" max="13568" width="9.140625" style="507"/>
    <col min="13569" max="13569" width="5" style="507" customWidth="1"/>
    <col min="13570" max="13570" width="54.7109375" style="507" customWidth="1"/>
    <col min="13571" max="13576" width="11" style="507" customWidth="1"/>
    <col min="13577" max="13824" width="9.140625" style="507"/>
    <col min="13825" max="13825" width="5" style="507" customWidth="1"/>
    <col min="13826" max="13826" width="54.7109375" style="507" customWidth="1"/>
    <col min="13827" max="13832" width="11" style="507" customWidth="1"/>
    <col min="13833" max="14080" width="9.140625" style="507"/>
    <col min="14081" max="14081" width="5" style="507" customWidth="1"/>
    <col min="14082" max="14082" width="54.7109375" style="507" customWidth="1"/>
    <col min="14083" max="14088" width="11" style="507" customWidth="1"/>
    <col min="14089" max="14336" width="9.140625" style="507"/>
    <col min="14337" max="14337" width="5" style="507" customWidth="1"/>
    <col min="14338" max="14338" width="54.7109375" style="507" customWidth="1"/>
    <col min="14339" max="14344" width="11" style="507" customWidth="1"/>
    <col min="14345" max="14592" width="9.140625" style="507"/>
    <col min="14593" max="14593" width="5" style="507" customWidth="1"/>
    <col min="14594" max="14594" width="54.7109375" style="507" customWidth="1"/>
    <col min="14595" max="14600" width="11" style="507" customWidth="1"/>
    <col min="14601" max="14848" width="9.140625" style="507"/>
    <col min="14849" max="14849" width="5" style="507" customWidth="1"/>
    <col min="14850" max="14850" width="54.7109375" style="507" customWidth="1"/>
    <col min="14851" max="14856" width="11" style="507" customWidth="1"/>
    <col min="14857" max="15104" width="9.140625" style="507"/>
    <col min="15105" max="15105" width="5" style="507" customWidth="1"/>
    <col min="15106" max="15106" width="54.7109375" style="507" customWidth="1"/>
    <col min="15107" max="15112" width="11" style="507" customWidth="1"/>
    <col min="15113" max="15360" width="9.140625" style="507"/>
    <col min="15361" max="15361" width="5" style="507" customWidth="1"/>
    <col min="15362" max="15362" width="54.7109375" style="507" customWidth="1"/>
    <col min="15363" max="15368" width="11" style="507" customWidth="1"/>
    <col min="15369" max="15616" width="9.140625" style="507"/>
    <col min="15617" max="15617" width="5" style="507" customWidth="1"/>
    <col min="15618" max="15618" width="54.7109375" style="507" customWidth="1"/>
    <col min="15619" max="15624" width="11" style="507" customWidth="1"/>
    <col min="15625" max="15872" width="9.140625" style="507"/>
    <col min="15873" max="15873" width="5" style="507" customWidth="1"/>
    <col min="15874" max="15874" width="54.7109375" style="507" customWidth="1"/>
    <col min="15875" max="15880" width="11" style="507" customWidth="1"/>
    <col min="15881" max="16128" width="9.140625" style="507"/>
    <col min="16129" max="16129" width="5" style="507" customWidth="1"/>
    <col min="16130" max="16130" width="54.7109375" style="507" customWidth="1"/>
    <col min="16131" max="16136" width="11" style="507" customWidth="1"/>
    <col min="16137" max="16384" width="9.140625" style="507"/>
  </cols>
  <sheetData>
    <row r="1" spans="1:9" ht="26.25" customHeight="1" x14ac:dyDescent="0.25">
      <c r="A1" s="792" t="s">
        <v>878</v>
      </c>
      <c r="B1" s="792"/>
      <c r="C1" s="792"/>
      <c r="D1" s="792"/>
      <c r="E1" s="792"/>
      <c r="F1" s="792"/>
      <c r="G1" s="792"/>
      <c r="H1" s="792"/>
      <c r="I1" s="506"/>
    </row>
    <row r="2" spans="1:9" ht="12.75" customHeight="1" x14ac:dyDescent="0.25"/>
    <row r="3" spans="1:9" ht="12.75" customHeight="1" x14ac:dyDescent="0.25">
      <c r="A3" s="793"/>
      <c r="B3" s="793"/>
      <c r="C3" s="794" t="s">
        <v>879</v>
      </c>
      <c r="D3" s="794"/>
      <c r="E3" s="794" t="s">
        <v>835</v>
      </c>
      <c r="F3" s="794"/>
      <c r="G3" s="794" t="s">
        <v>534</v>
      </c>
      <c r="H3" s="794"/>
    </row>
    <row r="4" spans="1:9" ht="25.5" customHeight="1" x14ac:dyDescent="0.25">
      <c r="A4" s="791"/>
      <c r="B4" s="791"/>
      <c r="C4" s="509" t="s">
        <v>0</v>
      </c>
      <c r="D4" s="509" t="s">
        <v>1</v>
      </c>
      <c r="E4" s="509" t="s">
        <v>0</v>
      </c>
      <c r="F4" s="509" t="s">
        <v>1</v>
      </c>
      <c r="G4" s="509" t="s">
        <v>0</v>
      </c>
      <c r="H4" s="509" t="s">
        <v>1</v>
      </c>
    </row>
    <row r="5" spans="1:9" ht="12.75" customHeight="1" x14ac:dyDescent="0.2">
      <c r="A5" s="824"/>
      <c r="B5" s="824"/>
    </row>
    <row r="6" spans="1:9" ht="12.75" customHeight="1" x14ac:dyDescent="0.2">
      <c r="A6" s="806" t="s">
        <v>117</v>
      </c>
      <c r="B6" s="806"/>
    </row>
    <row r="7" spans="1:9" ht="12.75" customHeight="1" x14ac:dyDescent="0.2">
      <c r="A7" s="803" t="s">
        <v>4</v>
      </c>
      <c r="B7" s="803"/>
      <c r="C7" s="508">
        <v>40</v>
      </c>
      <c r="D7" s="508">
        <v>40</v>
      </c>
      <c r="E7" s="508">
        <v>40</v>
      </c>
      <c r="F7" s="508">
        <v>40</v>
      </c>
      <c r="G7" s="508" t="s">
        <v>8</v>
      </c>
      <c r="H7" s="508" t="s">
        <v>8</v>
      </c>
    </row>
    <row r="8" spans="1:9" ht="12.75" customHeight="1" x14ac:dyDescent="0.2">
      <c r="A8" s="803" t="s">
        <v>2</v>
      </c>
      <c r="B8" s="803"/>
      <c r="C8" s="508">
        <v>7330</v>
      </c>
      <c r="D8" s="508">
        <v>6770</v>
      </c>
      <c r="E8" s="508">
        <v>7370</v>
      </c>
      <c r="F8" s="508">
        <v>6810</v>
      </c>
      <c r="G8" s="508">
        <v>-40</v>
      </c>
      <c r="H8" s="508">
        <v>-40</v>
      </c>
    </row>
    <row r="9" spans="1:9" ht="12.75" customHeight="1" x14ac:dyDescent="0.2">
      <c r="A9" s="803" t="s">
        <v>3</v>
      </c>
      <c r="B9" s="803"/>
      <c r="C9" s="508">
        <v>30</v>
      </c>
      <c r="D9" s="508">
        <v>30</v>
      </c>
      <c r="E9" s="508">
        <v>40</v>
      </c>
      <c r="F9" s="508">
        <v>30</v>
      </c>
      <c r="G9" s="508" t="s">
        <v>8</v>
      </c>
      <c r="H9" s="508" t="s">
        <v>8</v>
      </c>
    </row>
    <row r="10" spans="1:9" ht="12.75" customHeight="1" x14ac:dyDescent="0.2">
      <c r="A10" s="803" t="s">
        <v>6</v>
      </c>
      <c r="B10" s="803"/>
      <c r="C10" s="508">
        <v>300</v>
      </c>
      <c r="D10" s="508">
        <v>290</v>
      </c>
      <c r="E10" s="508">
        <v>310</v>
      </c>
      <c r="F10" s="508">
        <v>300</v>
      </c>
      <c r="G10" s="508">
        <v>-10</v>
      </c>
      <c r="H10" s="508">
        <v>-10</v>
      </c>
    </row>
    <row r="11" spans="1:9" ht="12.75" customHeight="1" x14ac:dyDescent="0.2">
      <c r="A11" s="803" t="s">
        <v>7</v>
      </c>
      <c r="B11" s="803"/>
      <c r="C11" s="508">
        <v>1000</v>
      </c>
      <c r="D11" s="508">
        <v>940</v>
      </c>
      <c r="E11" s="508">
        <v>1010</v>
      </c>
      <c r="F11" s="508">
        <v>940</v>
      </c>
      <c r="G11" s="508" t="s">
        <v>8</v>
      </c>
      <c r="H11" s="508" t="s">
        <v>8</v>
      </c>
    </row>
    <row r="12" spans="1:9" ht="12.75" customHeight="1" x14ac:dyDescent="0.2">
      <c r="A12" s="803"/>
      <c r="B12" s="803"/>
    </row>
    <row r="13" spans="1:9" ht="12.75" customHeight="1" x14ac:dyDescent="0.2">
      <c r="A13" s="806" t="s">
        <v>176</v>
      </c>
      <c r="B13" s="806"/>
    </row>
    <row r="14" spans="1:9" ht="12.75" customHeight="1" x14ac:dyDescent="0.2">
      <c r="A14" s="803" t="s">
        <v>836</v>
      </c>
      <c r="B14" s="803"/>
      <c r="C14" s="508">
        <v>3150</v>
      </c>
      <c r="D14" s="508">
        <v>3060</v>
      </c>
      <c r="E14" s="508">
        <v>3110</v>
      </c>
      <c r="F14" s="508">
        <v>3020</v>
      </c>
      <c r="G14" s="508">
        <v>40</v>
      </c>
      <c r="H14" s="508">
        <v>40</v>
      </c>
    </row>
    <row r="15" spans="1:9" ht="12.75" customHeight="1" x14ac:dyDescent="0.2">
      <c r="A15" s="803" t="s">
        <v>9</v>
      </c>
      <c r="B15" s="803"/>
      <c r="C15" s="508">
        <v>870</v>
      </c>
      <c r="D15" s="508">
        <v>800</v>
      </c>
      <c r="E15" s="508">
        <v>850</v>
      </c>
      <c r="F15" s="508">
        <v>790</v>
      </c>
      <c r="G15" s="508">
        <v>20</v>
      </c>
      <c r="H15" s="508">
        <v>20</v>
      </c>
    </row>
    <row r="16" spans="1:9" ht="12.75" customHeight="1" x14ac:dyDescent="0.2">
      <c r="A16" s="803" t="s">
        <v>10</v>
      </c>
      <c r="B16" s="803"/>
      <c r="C16" s="508">
        <v>980</v>
      </c>
      <c r="D16" s="508">
        <v>890</v>
      </c>
      <c r="E16" s="508">
        <v>980</v>
      </c>
      <c r="F16" s="508">
        <v>890</v>
      </c>
      <c r="G16" s="508">
        <v>-10</v>
      </c>
      <c r="H16" s="508" t="s">
        <v>8</v>
      </c>
    </row>
    <row r="17" spans="1:8" ht="12.75" customHeight="1" x14ac:dyDescent="0.2">
      <c r="A17" s="803" t="s">
        <v>11</v>
      </c>
      <c r="B17" s="803"/>
      <c r="C17" s="508">
        <v>2000</v>
      </c>
      <c r="D17" s="508">
        <v>1890</v>
      </c>
      <c r="E17" s="508">
        <v>2010</v>
      </c>
      <c r="F17" s="508">
        <v>1910</v>
      </c>
      <c r="G17" s="508">
        <v>-10</v>
      </c>
      <c r="H17" s="508">
        <v>-20</v>
      </c>
    </row>
    <row r="18" spans="1:8" ht="12.75" customHeight="1" x14ac:dyDescent="0.2">
      <c r="A18" s="803" t="s">
        <v>880</v>
      </c>
      <c r="B18" s="803"/>
      <c r="C18" s="508">
        <v>4510</v>
      </c>
      <c r="D18" s="508">
        <v>4010</v>
      </c>
      <c r="E18" s="508">
        <v>4560</v>
      </c>
      <c r="F18" s="508">
        <v>4060</v>
      </c>
      <c r="G18" s="508">
        <v>-50</v>
      </c>
      <c r="H18" s="508">
        <v>-50</v>
      </c>
    </row>
    <row r="19" spans="1:8" ht="12.75" customHeight="1" x14ac:dyDescent="0.2">
      <c r="A19" s="803" t="s">
        <v>632</v>
      </c>
      <c r="B19" s="803"/>
      <c r="C19" s="508">
        <v>1950</v>
      </c>
      <c r="D19" s="508">
        <v>1880</v>
      </c>
      <c r="E19" s="508">
        <v>1930</v>
      </c>
      <c r="F19" s="508">
        <v>1860</v>
      </c>
      <c r="G19" s="508">
        <v>20</v>
      </c>
      <c r="H19" s="508">
        <v>10</v>
      </c>
    </row>
    <row r="20" spans="1:8" ht="12.75" customHeight="1" x14ac:dyDescent="0.2">
      <c r="A20" s="803" t="s">
        <v>15</v>
      </c>
      <c r="B20" s="803"/>
      <c r="C20" s="508">
        <v>70</v>
      </c>
      <c r="D20" s="508">
        <v>70</v>
      </c>
      <c r="E20" s="508">
        <v>70</v>
      </c>
      <c r="F20" s="508">
        <v>60</v>
      </c>
      <c r="G20" s="508" t="s">
        <v>8</v>
      </c>
      <c r="H20" s="508" t="s">
        <v>8</v>
      </c>
    </row>
    <row r="21" spans="1:8" ht="12.75" customHeight="1" x14ac:dyDescent="0.2">
      <c r="A21" s="803" t="s">
        <v>12</v>
      </c>
      <c r="B21" s="803"/>
      <c r="C21" s="508">
        <v>550</v>
      </c>
      <c r="D21" s="508">
        <v>530</v>
      </c>
      <c r="E21" s="508">
        <v>550</v>
      </c>
      <c r="F21" s="508">
        <v>530</v>
      </c>
      <c r="G21" s="508">
        <v>0</v>
      </c>
      <c r="H21" s="508" t="s">
        <v>8</v>
      </c>
    </row>
    <row r="22" spans="1:8" ht="12.75" customHeight="1" x14ac:dyDescent="0.2">
      <c r="A22" s="803" t="s">
        <v>13</v>
      </c>
      <c r="B22" s="803"/>
      <c r="C22" s="508">
        <v>700</v>
      </c>
      <c r="D22" s="508">
        <v>690</v>
      </c>
      <c r="E22" s="508">
        <v>660</v>
      </c>
      <c r="F22" s="508">
        <v>650</v>
      </c>
      <c r="G22" s="508">
        <v>40</v>
      </c>
      <c r="H22" s="508">
        <v>40</v>
      </c>
    </row>
    <row r="23" spans="1:8" ht="12.75" customHeight="1" x14ac:dyDescent="0.2">
      <c r="A23" s="803" t="s">
        <v>881</v>
      </c>
      <c r="B23" s="803"/>
      <c r="C23" s="508">
        <v>1140</v>
      </c>
      <c r="D23" s="508">
        <v>1100</v>
      </c>
      <c r="E23" s="508">
        <v>1110</v>
      </c>
      <c r="F23" s="508">
        <v>1080</v>
      </c>
      <c r="G23" s="508">
        <v>30</v>
      </c>
      <c r="H23" s="508">
        <v>20</v>
      </c>
    </row>
    <row r="24" spans="1:8" ht="12.75" customHeight="1" x14ac:dyDescent="0.2">
      <c r="A24" s="803" t="s">
        <v>423</v>
      </c>
      <c r="B24" s="803"/>
      <c r="C24" s="508">
        <v>1310</v>
      </c>
      <c r="D24" s="508">
        <v>1280</v>
      </c>
      <c r="E24" s="508">
        <v>1310</v>
      </c>
      <c r="F24" s="508">
        <v>1290</v>
      </c>
      <c r="G24" s="508" t="s">
        <v>8</v>
      </c>
      <c r="H24" s="508" t="s">
        <v>8</v>
      </c>
    </row>
    <row r="25" spans="1:8" ht="12.75" customHeight="1" x14ac:dyDescent="0.2">
      <c r="A25" s="803" t="s">
        <v>16</v>
      </c>
      <c r="B25" s="803"/>
      <c r="C25" s="508">
        <v>980</v>
      </c>
      <c r="D25" s="508">
        <v>930</v>
      </c>
      <c r="E25" s="508">
        <v>980</v>
      </c>
      <c r="F25" s="508">
        <v>920</v>
      </c>
      <c r="G25" s="508">
        <v>10</v>
      </c>
      <c r="H25" s="508">
        <v>10</v>
      </c>
    </row>
    <row r="26" spans="1:8" ht="12.75" customHeight="1" x14ac:dyDescent="0.2">
      <c r="A26" s="803" t="s">
        <v>573</v>
      </c>
      <c r="B26" s="803"/>
      <c r="C26" s="508">
        <v>50</v>
      </c>
      <c r="D26" s="508">
        <v>50</v>
      </c>
      <c r="E26" s="508">
        <v>50</v>
      </c>
      <c r="F26" s="508">
        <v>50</v>
      </c>
      <c r="G26" s="508">
        <v>10</v>
      </c>
      <c r="H26" s="508">
        <v>10</v>
      </c>
    </row>
    <row r="27" spans="1:8" ht="12.75" customHeight="1" x14ac:dyDescent="0.2">
      <c r="A27" s="803"/>
      <c r="B27" s="803"/>
    </row>
    <row r="28" spans="1:8" ht="12.75" customHeight="1" x14ac:dyDescent="0.2">
      <c r="A28" s="806" t="s">
        <v>17</v>
      </c>
      <c r="B28" s="806"/>
    </row>
    <row r="29" spans="1:8" ht="12.75" customHeight="1" x14ac:dyDescent="0.2">
      <c r="A29" s="803" t="s">
        <v>808</v>
      </c>
      <c r="B29" s="803"/>
      <c r="C29" s="508">
        <v>1840</v>
      </c>
      <c r="D29" s="508">
        <v>1810</v>
      </c>
      <c r="E29" s="508">
        <v>1830</v>
      </c>
      <c r="F29" s="508">
        <v>1800</v>
      </c>
      <c r="G29" s="508">
        <v>10</v>
      </c>
      <c r="H29" s="508">
        <v>10</v>
      </c>
    </row>
    <row r="30" spans="1:8" ht="12.75" customHeight="1" x14ac:dyDescent="0.2">
      <c r="A30" s="803"/>
      <c r="B30" s="803"/>
    </row>
    <row r="31" spans="1:8" ht="12.75" customHeight="1" x14ac:dyDescent="0.2">
      <c r="A31" s="806" t="s">
        <v>18</v>
      </c>
      <c r="B31" s="806"/>
    </row>
    <row r="32" spans="1:8" ht="12.75" customHeight="1" x14ac:dyDescent="0.2">
      <c r="A32" s="803" t="s">
        <v>541</v>
      </c>
      <c r="B32" s="803"/>
      <c r="C32" s="508">
        <v>410</v>
      </c>
      <c r="D32" s="508">
        <v>400</v>
      </c>
      <c r="E32" s="508">
        <v>380</v>
      </c>
      <c r="F32" s="508">
        <v>370</v>
      </c>
      <c r="G32" s="508">
        <v>30</v>
      </c>
      <c r="H32" s="508">
        <v>30</v>
      </c>
    </row>
    <row r="33" spans="1:8" ht="12.75" customHeight="1" x14ac:dyDescent="0.2">
      <c r="A33" s="803" t="s">
        <v>882</v>
      </c>
      <c r="B33" s="803"/>
      <c r="C33" s="508">
        <v>110</v>
      </c>
      <c r="D33" s="508">
        <v>100</v>
      </c>
      <c r="E33" s="508">
        <v>100</v>
      </c>
      <c r="F33" s="508">
        <v>100</v>
      </c>
      <c r="G33" s="508" t="s">
        <v>8</v>
      </c>
      <c r="H33" s="508">
        <v>0</v>
      </c>
    </row>
    <row r="34" spans="1:8" ht="12.75" customHeight="1" x14ac:dyDescent="0.2">
      <c r="A34" s="803"/>
      <c r="B34" s="803"/>
    </row>
    <row r="35" spans="1:8" ht="12.75" customHeight="1" x14ac:dyDescent="0.2">
      <c r="A35" s="806" t="s">
        <v>31</v>
      </c>
      <c r="B35" s="806"/>
    </row>
    <row r="36" spans="1:8" ht="12.75" customHeight="1" x14ac:dyDescent="0.2">
      <c r="A36" s="803" t="s">
        <v>32</v>
      </c>
      <c r="B36" s="803"/>
      <c r="C36" s="508">
        <v>330</v>
      </c>
      <c r="D36" s="508">
        <v>310</v>
      </c>
      <c r="E36" s="508">
        <v>330</v>
      </c>
      <c r="F36" s="508">
        <v>310</v>
      </c>
      <c r="G36" s="508" t="s">
        <v>8</v>
      </c>
      <c r="H36" s="508" t="s">
        <v>8</v>
      </c>
    </row>
    <row r="37" spans="1:8" ht="12.75" customHeight="1" x14ac:dyDescent="0.2">
      <c r="A37" s="803"/>
      <c r="B37" s="803"/>
    </row>
    <row r="38" spans="1:8" ht="12.75" customHeight="1" x14ac:dyDescent="0.2">
      <c r="A38" s="806" t="s">
        <v>35</v>
      </c>
      <c r="B38" s="806"/>
    </row>
    <row r="39" spans="1:8" ht="12.75" customHeight="1" x14ac:dyDescent="0.2">
      <c r="A39" s="803" t="s">
        <v>883</v>
      </c>
      <c r="B39" s="803"/>
      <c r="C39" s="508">
        <v>1730</v>
      </c>
      <c r="D39" s="508">
        <v>1680</v>
      </c>
      <c r="E39" s="508">
        <v>1710</v>
      </c>
      <c r="F39" s="508">
        <v>1660</v>
      </c>
      <c r="G39" s="508">
        <v>20</v>
      </c>
      <c r="H39" s="508">
        <v>20</v>
      </c>
    </row>
    <row r="40" spans="1:8" ht="12.75" customHeight="1" x14ac:dyDescent="0.2">
      <c r="A40" s="803" t="s">
        <v>884</v>
      </c>
      <c r="B40" s="803"/>
      <c r="C40" s="508">
        <v>0</v>
      </c>
      <c r="D40" s="508">
        <v>0</v>
      </c>
      <c r="E40" s="508">
        <v>140</v>
      </c>
      <c r="F40" s="508">
        <v>130</v>
      </c>
      <c r="G40" s="508">
        <v>-140</v>
      </c>
      <c r="H40" s="508">
        <v>-130</v>
      </c>
    </row>
    <row r="41" spans="1:8" ht="12.75" customHeight="1" x14ac:dyDescent="0.2">
      <c r="A41" s="803" t="s">
        <v>38</v>
      </c>
      <c r="B41" s="803"/>
      <c r="C41" s="508">
        <v>740</v>
      </c>
      <c r="D41" s="508">
        <v>660</v>
      </c>
      <c r="E41" s="508">
        <v>750</v>
      </c>
      <c r="F41" s="508">
        <v>660</v>
      </c>
      <c r="G41" s="508">
        <v>-10</v>
      </c>
      <c r="H41" s="508">
        <v>-10</v>
      </c>
    </row>
    <row r="42" spans="1:8" ht="12.75" customHeight="1" x14ac:dyDescent="0.2">
      <c r="A42" s="803" t="s">
        <v>39</v>
      </c>
      <c r="B42" s="803"/>
      <c r="C42" s="508">
        <v>50</v>
      </c>
      <c r="D42" s="508">
        <v>50</v>
      </c>
      <c r="E42" s="508">
        <v>40</v>
      </c>
      <c r="F42" s="508">
        <v>40</v>
      </c>
      <c r="G42" s="508" t="s">
        <v>8</v>
      </c>
      <c r="H42" s="508" t="s">
        <v>8</v>
      </c>
    </row>
    <row r="43" spans="1:8" ht="12.75" customHeight="1" x14ac:dyDescent="0.2">
      <c r="A43" s="803"/>
      <c r="B43" s="803"/>
    </row>
    <row r="44" spans="1:8" ht="12.75" customHeight="1" x14ac:dyDescent="0.2">
      <c r="A44" s="806" t="s">
        <v>40</v>
      </c>
      <c r="B44" s="806"/>
    </row>
    <row r="45" spans="1:8" ht="12.75" customHeight="1" x14ac:dyDescent="0.2">
      <c r="A45" s="803" t="s">
        <v>810</v>
      </c>
      <c r="B45" s="803"/>
      <c r="C45" s="508">
        <v>360</v>
      </c>
      <c r="D45" s="508">
        <v>360</v>
      </c>
      <c r="E45" s="508">
        <v>410</v>
      </c>
      <c r="F45" s="508">
        <v>400</v>
      </c>
      <c r="G45" s="508">
        <v>-50</v>
      </c>
      <c r="H45" s="508">
        <v>-50</v>
      </c>
    </row>
    <row r="46" spans="1:8" ht="12.75" customHeight="1" x14ac:dyDescent="0.2">
      <c r="A46" s="803" t="s">
        <v>42</v>
      </c>
      <c r="B46" s="803"/>
      <c r="C46" s="508">
        <v>120</v>
      </c>
      <c r="D46" s="508">
        <v>120</v>
      </c>
      <c r="E46" s="508">
        <v>120</v>
      </c>
      <c r="F46" s="508">
        <v>110</v>
      </c>
      <c r="G46" s="508" t="s">
        <v>8</v>
      </c>
      <c r="H46" s="508" t="s">
        <v>8</v>
      </c>
    </row>
    <row r="47" spans="1:8" ht="12.75" customHeight="1" x14ac:dyDescent="0.2">
      <c r="A47" s="803"/>
      <c r="B47" s="803"/>
    </row>
    <row r="48" spans="1:8" ht="12.75" customHeight="1" x14ac:dyDescent="0.2">
      <c r="A48" s="806" t="s">
        <v>43</v>
      </c>
      <c r="B48" s="806"/>
    </row>
    <row r="49" spans="1:8" ht="12.75" customHeight="1" x14ac:dyDescent="0.2">
      <c r="A49" s="803" t="s">
        <v>811</v>
      </c>
      <c r="B49" s="803"/>
      <c r="C49" s="508">
        <v>50940</v>
      </c>
      <c r="D49" s="508">
        <v>49570</v>
      </c>
      <c r="E49" s="508">
        <v>51540</v>
      </c>
      <c r="F49" s="508">
        <v>50170</v>
      </c>
      <c r="G49" s="508">
        <v>-600</v>
      </c>
      <c r="H49" s="508">
        <v>-600</v>
      </c>
    </row>
    <row r="50" spans="1:8" ht="12.75" customHeight="1" x14ac:dyDescent="0.2">
      <c r="A50" s="803" t="s">
        <v>45</v>
      </c>
      <c r="B50" s="803"/>
      <c r="C50" s="508">
        <v>3830</v>
      </c>
      <c r="D50" s="508">
        <v>3700</v>
      </c>
      <c r="E50" s="508">
        <v>3830</v>
      </c>
      <c r="F50" s="508">
        <v>3700</v>
      </c>
      <c r="G50" s="508">
        <v>0</v>
      </c>
      <c r="H50" s="508">
        <v>0</v>
      </c>
    </row>
    <row r="51" spans="1:8" ht="12.75" customHeight="1" x14ac:dyDescent="0.2">
      <c r="A51" s="803" t="s">
        <v>129</v>
      </c>
      <c r="B51" s="803"/>
      <c r="C51" s="508">
        <v>2440</v>
      </c>
      <c r="D51" s="508">
        <v>2410</v>
      </c>
      <c r="E51" s="508">
        <v>2510</v>
      </c>
      <c r="F51" s="508">
        <v>2470</v>
      </c>
      <c r="G51" s="508">
        <v>-70</v>
      </c>
      <c r="H51" s="508">
        <v>-60</v>
      </c>
    </row>
    <row r="52" spans="1:8" ht="12.75" customHeight="1" x14ac:dyDescent="0.2">
      <c r="A52" s="803" t="s">
        <v>46</v>
      </c>
      <c r="B52" s="803"/>
      <c r="C52" s="508">
        <v>1080</v>
      </c>
      <c r="D52" s="508">
        <v>1030</v>
      </c>
      <c r="E52" s="508">
        <v>1060</v>
      </c>
      <c r="F52" s="508">
        <v>1010</v>
      </c>
      <c r="G52" s="508">
        <v>20</v>
      </c>
      <c r="H52" s="508">
        <v>20</v>
      </c>
    </row>
    <row r="53" spans="1:8" ht="12.75" customHeight="1" x14ac:dyDescent="0.2">
      <c r="A53" s="803"/>
      <c r="B53" s="803"/>
    </row>
    <row r="54" spans="1:8" ht="12.75" customHeight="1" x14ac:dyDescent="0.2">
      <c r="A54" s="806" t="s">
        <v>224</v>
      </c>
      <c r="B54" s="806"/>
    </row>
    <row r="55" spans="1:8" ht="12.75" customHeight="1" x14ac:dyDescent="0.2">
      <c r="A55" s="803" t="s">
        <v>812</v>
      </c>
      <c r="B55" s="803"/>
      <c r="C55" s="508">
        <v>2640</v>
      </c>
      <c r="D55" s="508">
        <v>2520</v>
      </c>
      <c r="E55" s="508">
        <v>2670</v>
      </c>
      <c r="F55" s="508">
        <v>2560</v>
      </c>
      <c r="G55" s="508">
        <v>-40</v>
      </c>
      <c r="H55" s="508">
        <v>-40</v>
      </c>
    </row>
    <row r="56" spans="1:8" ht="12.75" customHeight="1" x14ac:dyDescent="0.2">
      <c r="A56" s="803" t="s">
        <v>753</v>
      </c>
      <c r="B56" s="803"/>
      <c r="C56" s="508">
        <v>700</v>
      </c>
      <c r="D56" s="508">
        <v>680</v>
      </c>
      <c r="E56" s="508">
        <v>670</v>
      </c>
      <c r="F56" s="508">
        <v>650</v>
      </c>
      <c r="G56" s="508">
        <v>30</v>
      </c>
      <c r="H56" s="508">
        <v>30</v>
      </c>
    </row>
    <row r="57" spans="1:8" ht="12.75" customHeight="1" x14ac:dyDescent="0.2">
      <c r="A57" s="803" t="s">
        <v>754</v>
      </c>
      <c r="B57" s="803"/>
      <c r="C57" s="508">
        <v>220</v>
      </c>
      <c r="D57" s="508">
        <v>200</v>
      </c>
      <c r="E57" s="508">
        <v>220</v>
      </c>
      <c r="F57" s="508">
        <v>200</v>
      </c>
      <c r="G57" s="508" t="s">
        <v>8</v>
      </c>
      <c r="H57" s="508" t="s">
        <v>8</v>
      </c>
    </row>
    <row r="58" spans="1:8" ht="12.75" customHeight="1" x14ac:dyDescent="0.2">
      <c r="A58" s="803" t="s">
        <v>720</v>
      </c>
      <c r="B58" s="803"/>
      <c r="C58" s="508">
        <v>90</v>
      </c>
      <c r="D58" s="508">
        <v>90</v>
      </c>
      <c r="E58" s="508">
        <v>90</v>
      </c>
      <c r="F58" s="508">
        <v>90</v>
      </c>
      <c r="G58" s="508" t="s">
        <v>8</v>
      </c>
      <c r="H58" s="508" t="s">
        <v>8</v>
      </c>
    </row>
    <row r="59" spans="1:8" ht="12.75" customHeight="1" x14ac:dyDescent="0.2">
      <c r="A59" s="803" t="s">
        <v>755</v>
      </c>
      <c r="B59" s="803"/>
      <c r="C59" s="508">
        <v>250</v>
      </c>
      <c r="D59" s="508">
        <v>240</v>
      </c>
      <c r="E59" s="508">
        <v>240</v>
      </c>
      <c r="F59" s="508">
        <v>240</v>
      </c>
      <c r="G59" s="508" t="s">
        <v>8</v>
      </c>
      <c r="H59" s="508" t="s">
        <v>8</v>
      </c>
    </row>
    <row r="60" spans="1:8" ht="12.75" customHeight="1" x14ac:dyDescent="0.2">
      <c r="A60" s="803"/>
      <c r="B60" s="803"/>
    </row>
    <row r="61" spans="1:8" ht="12.75" customHeight="1" x14ac:dyDescent="0.2">
      <c r="A61" s="806" t="s">
        <v>47</v>
      </c>
      <c r="B61" s="806"/>
    </row>
    <row r="62" spans="1:8" ht="12.75" customHeight="1" x14ac:dyDescent="0.2">
      <c r="A62" s="803" t="s">
        <v>735</v>
      </c>
      <c r="B62" s="803"/>
      <c r="C62" s="508">
        <v>1460</v>
      </c>
      <c r="D62" s="508">
        <v>1430</v>
      </c>
      <c r="E62" s="508">
        <v>1420</v>
      </c>
      <c r="F62" s="508">
        <v>1390</v>
      </c>
      <c r="G62" s="508">
        <v>40</v>
      </c>
      <c r="H62" s="508">
        <v>40</v>
      </c>
    </row>
    <row r="63" spans="1:8" ht="12.75" customHeight="1" x14ac:dyDescent="0.2">
      <c r="A63" s="803"/>
      <c r="B63" s="803"/>
    </row>
    <row r="64" spans="1:8" ht="12.75" customHeight="1" x14ac:dyDescent="0.2">
      <c r="A64" s="806" t="s">
        <v>49</v>
      </c>
      <c r="B64" s="806"/>
    </row>
    <row r="65" spans="1:8" ht="12.75" customHeight="1" x14ac:dyDescent="0.2">
      <c r="A65" s="803" t="s">
        <v>813</v>
      </c>
      <c r="B65" s="803"/>
      <c r="C65" s="508">
        <v>2170</v>
      </c>
      <c r="D65" s="508">
        <v>2090</v>
      </c>
      <c r="E65" s="508">
        <v>2120</v>
      </c>
      <c r="F65" s="508">
        <v>2040</v>
      </c>
      <c r="G65" s="508">
        <v>60</v>
      </c>
      <c r="H65" s="508">
        <v>60</v>
      </c>
    </row>
    <row r="66" spans="1:8" ht="12.75" customHeight="1" x14ac:dyDescent="0.2">
      <c r="A66" s="803" t="s">
        <v>639</v>
      </c>
      <c r="B66" s="803"/>
      <c r="C66" s="508">
        <v>2350</v>
      </c>
      <c r="D66" s="508">
        <v>2180</v>
      </c>
      <c r="E66" s="508">
        <v>2340</v>
      </c>
      <c r="F66" s="508">
        <v>2180</v>
      </c>
      <c r="G66" s="508" t="s">
        <v>8</v>
      </c>
      <c r="H66" s="508" t="s">
        <v>8</v>
      </c>
    </row>
    <row r="67" spans="1:8" ht="12.75" customHeight="1" x14ac:dyDescent="0.2">
      <c r="A67" s="803" t="s">
        <v>50</v>
      </c>
      <c r="B67" s="803"/>
      <c r="C67" s="508">
        <v>570</v>
      </c>
      <c r="D67" s="508">
        <v>540</v>
      </c>
      <c r="E67" s="508">
        <v>570</v>
      </c>
      <c r="F67" s="508">
        <v>540</v>
      </c>
      <c r="G67" s="508">
        <v>0</v>
      </c>
      <c r="H67" s="508" t="s">
        <v>8</v>
      </c>
    </row>
    <row r="68" spans="1:8" ht="12.75" customHeight="1" x14ac:dyDescent="0.2">
      <c r="A68" s="803" t="s">
        <v>51</v>
      </c>
      <c r="B68" s="803"/>
      <c r="C68" s="508">
        <v>910</v>
      </c>
      <c r="D68" s="508">
        <v>850</v>
      </c>
      <c r="E68" s="508">
        <v>900</v>
      </c>
      <c r="F68" s="508">
        <v>840</v>
      </c>
      <c r="G68" s="508">
        <v>10</v>
      </c>
      <c r="H68" s="508">
        <v>10</v>
      </c>
    </row>
    <row r="69" spans="1:8" ht="12.75" customHeight="1" x14ac:dyDescent="0.2">
      <c r="A69" s="803" t="s">
        <v>135</v>
      </c>
      <c r="B69" s="803"/>
      <c r="C69" s="508">
        <v>190</v>
      </c>
      <c r="D69" s="508">
        <v>180</v>
      </c>
      <c r="E69" s="508">
        <v>190</v>
      </c>
      <c r="F69" s="508">
        <v>180</v>
      </c>
      <c r="G69" s="508" t="s">
        <v>8</v>
      </c>
      <c r="H69" s="508" t="s">
        <v>8</v>
      </c>
    </row>
    <row r="70" spans="1:8" ht="12.75" customHeight="1" x14ac:dyDescent="0.2">
      <c r="A70" s="803" t="s">
        <v>52</v>
      </c>
      <c r="B70" s="803"/>
      <c r="C70" s="508">
        <v>2270</v>
      </c>
      <c r="D70" s="508">
        <v>2100</v>
      </c>
      <c r="E70" s="508">
        <v>2480</v>
      </c>
      <c r="F70" s="508">
        <v>2280</v>
      </c>
      <c r="G70" s="508">
        <v>-210</v>
      </c>
      <c r="H70" s="508">
        <v>-180</v>
      </c>
    </row>
    <row r="71" spans="1:8" ht="12.75" customHeight="1" x14ac:dyDescent="0.2">
      <c r="A71" s="803" t="s">
        <v>55</v>
      </c>
      <c r="B71" s="803"/>
      <c r="C71" s="508">
        <v>150</v>
      </c>
      <c r="D71" s="508">
        <v>150</v>
      </c>
      <c r="E71" s="508">
        <v>150</v>
      </c>
      <c r="F71" s="508">
        <v>150</v>
      </c>
      <c r="G71" s="508" t="s">
        <v>8</v>
      </c>
      <c r="H71" s="508" t="s">
        <v>8</v>
      </c>
    </row>
    <row r="72" spans="1:8" ht="12.75" customHeight="1" x14ac:dyDescent="0.2">
      <c r="A72" s="803"/>
      <c r="B72" s="803"/>
    </row>
    <row r="73" spans="1:8" ht="12.75" customHeight="1" x14ac:dyDescent="0.2">
      <c r="A73" s="806" t="s">
        <v>111</v>
      </c>
      <c r="B73" s="806"/>
    </row>
    <row r="74" spans="1:8" ht="12.75" customHeight="1" x14ac:dyDescent="0.2">
      <c r="A74" s="803" t="s">
        <v>111</v>
      </c>
      <c r="B74" s="803"/>
      <c r="C74" s="508">
        <v>110</v>
      </c>
      <c r="D74" s="508">
        <v>100</v>
      </c>
      <c r="E74" s="508">
        <v>110</v>
      </c>
      <c r="F74" s="508">
        <v>100</v>
      </c>
      <c r="G74" s="508" t="s">
        <v>8</v>
      </c>
      <c r="H74" s="508" t="s">
        <v>8</v>
      </c>
    </row>
    <row r="75" spans="1:8" ht="12.75" customHeight="1" x14ac:dyDescent="0.2">
      <c r="A75" s="803"/>
      <c r="B75" s="803"/>
    </row>
    <row r="76" spans="1:8" ht="12.75" customHeight="1" x14ac:dyDescent="0.2">
      <c r="A76" s="806" t="s">
        <v>56</v>
      </c>
      <c r="B76" s="806"/>
    </row>
    <row r="77" spans="1:8" ht="12.75" customHeight="1" x14ac:dyDescent="0.2">
      <c r="A77" s="803" t="s">
        <v>57</v>
      </c>
      <c r="B77" s="803"/>
      <c r="C77" s="508">
        <v>200</v>
      </c>
      <c r="D77" s="508">
        <v>190</v>
      </c>
      <c r="E77" s="508">
        <v>200</v>
      </c>
      <c r="F77" s="508">
        <v>190</v>
      </c>
      <c r="G77" s="508" t="s">
        <v>8</v>
      </c>
      <c r="H77" s="508" t="s">
        <v>8</v>
      </c>
    </row>
    <row r="78" spans="1:8" ht="12.75" customHeight="1" x14ac:dyDescent="0.2">
      <c r="A78" s="803"/>
      <c r="B78" s="803"/>
    </row>
    <row r="79" spans="1:8" ht="12.75" customHeight="1" x14ac:dyDescent="0.2">
      <c r="A79" s="806" t="s">
        <v>63</v>
      </c>
      <c r="B79" s="806"/>
    </row>
    <row r="80" spans="1:8" ht="12.75" customHeight="1" x14ac:dyDescent="0.2">
      <c r="A80" s="803" t="s">
        <v>63</v>
      </c>
      <c r="B80" s="803"/>
      <c r="C80" s="508">
        <v>1320</v>
      </c>
      <c r="D80" s="508">
        <v>1290</v>
      </c>
      <c r="E80" s="508">
        <v>1320</v>
      </c>
      <c r="F80" s="508">
        <v>1290</v>
      </c>
      <c r="G80" s="508">
        <v>0</v>
      </c>
      <c r="H80" s="508" t="s">
        <v>8</v>
      </c>
    </row>
    <row r="81" spans="1:8" ht="12.75" customHeight="1" x14ac:dyDescent="0.2">
      <c r="A81" s="803"/>
      <c r="B81" s="803"/>
    </row>
    <row r="82" spans="1:8" ht="12.75" customHeight="1" x14ac:dyDescent="0.2">
      <c r="A82" s="806" t="s">
        <v>58</v>
      </c>
      <c r="B82" s="806"/>
    </row>
    <row r="83" spans="1:8" ht="12.75" customHeight="1" x14ac:dyDescent="0.2">
      <c r="A83" s="803" t="s">
        <v>814</v>
      </c>
      <c r="B83" s="803"/>
      <c r="C83" s="508">
        <v>4840</v>
      </c>
      <c r="D83" s="508">
        <v>4770</v>
      </c>
      <c r="E83" s="508">
        <v>4820</v>
      </c>
      <c r="F83" s="508">
        <v>4760</v>
      </c>
      <c r="G83" s="508">
        <v>20</v>
      </c>
      <c r="H83" s="508">
        <v>10</v>
      </c>
    </row>
    <row r="84" spans="1:8" ht="12.75" customHeight="1" x14ac:dyDescent="0.2">
      <c r="A84" s="803" t="s">
        <v>885</v>
      </c>
      <c r="B84" s="803"/>
      <c r="C84" s="508">
        <v>880</v>
      </c>
      <c r="D84" s="508">
        <v>860</v>
      </c>
      <c r="E84" s="508">
        <v>870</v>
      </c>
      <c r="F84" s="508">
        <v>840</v>
      </c>
      <c r="G84" s="508">
        <v>20</v>
      </c>
      <c r="H84" s="508">
        <v>10</v>
      </c>
    </row>
    <row r="85" spans="1:8" ht="12.75" customHeight="1" x14ac:dyDescent="0.2">
      <c r="A85" s="803" t="s">
        <v>60</v>
      </c>
      <c r="B85" s="803"/>
      <c r="C85" s="508">
        <v>80</v>
      </c>
      <c r="D85" s="508">
        <v>70</v>
      </c>
      <c r="E85" s="508">
        <v>80</v>
      </c>
      <c r="F85" s="508">
        <v>80</v>
      </c>
      <c r="G85" s="508" t="s">
        <v>8</v>
      </c>
      <c r="H85" s="508" t="s">
        <v>8</v>
      </c>
    </row>
    <row r="86" spans="1:8" ht="12.75" customHeight="1" x14ac:dyDescent="0.2">
      <c r="A86" s="803"/>
      <c r="B86" s="803"/>
    </row>
    <row r="87" spans="1:8" ht="12.75" customHeight="1" x14ac:dyDescent="0.2">
      <c r="A87" s="806" t="s">
        <v>61</v>
      </c>
      <c r="B87" s="806"/>
    </row>
    <row r="88" spans="1:8" ht="12.75" customHeight="1" x14ac:dyDescent="0.2">
      <c r="A88" s="803" t="s">
        <v>816</v>
      </c>
      <c r="B88" s="803"/>
      <c r="C88" s="508">
        <v>2280</v>
      </c>
      <c r="D88" s="508">
        <v>2200</v>
      </c>
      <c r="E88" s="508">
        <v>2330</v>
      </c>
      <c r="F88" s="508">
        <v>2240</v>
      </c>
      <c r="G88" s="508">
        <v>-40</v>
      </c>
      <c r="H88" s="508">
        <v>-40</v>
      </c>
    </row>
    <row r="89" spans="1:8" ht="12.75" customHeight="1" x14ac:dyDescent="0.2">
      <c r="A89" s="803" t="s">
        <v>362</v>
      </c>
      <c r="B89" s="803"/>
      <c r="C89" s="508">
        <v>940</v>
      </c>
      <c r="D89" s="508">
        <v>900</v>
      </c>
      <c r="E89" s="508">
        <v>930</v>
      </c>
      <c r="F89" s="508">
        <v>890</v>
      </c>
      <c r="G89" s="508">
        <v>10</v>
      </c>
      <c r="H89" s="508">
        <v>10</v>
      </c>
    </row>
    <row r="90" spans="1:8" ht="12.75" customHeight="1" x14ac:dyDescent="0.2">
      <c r="A90" s="803"/>
      <c r="B90" s="803"/>
    </row>
    <row r="91" spans="1:8" ht="12.75" customHeight="1" x14ac:dyDescent="0.2">
      <c r="A91" s="806" t="s">
        <v>23</v>
      </c>
      <c r="B91" s="806"/>
    </row>
    <row r="92" spans="1:8" ht="12.75" customHeight="1" x14ac:dyDescent="0.2">
      <c r="A92" s="803" t="s">
        <v>817</v>
      </c>
      <c r="B92" s="803"/>
      <c r="C92" s="508">
        <v>72740</v>
      </c>
      <c r="D92" s="508">
        <v>64480</v>
      </c>
      <c r="E92" s="508">
        <v>72600</v>
      </c>
      <c r="F92" s="508">
        <v>64360</v>
      </c>
      <c r="G92" s="508">
        <v>140</v>
      </c>
      <c r="H92" s="508">
        <v>110</v>
      </c>
    </row>
    <row r="93" spans="1:8" ht="12.75" customHeight="1" x14ac:dyDescent="0.2">
      <c r="A93" s="803" t="s">
        <v>24</v>
      </c>
      <c r="B93" s="803"/>
      <c r="C93" s="508">
        <v>3820</v>
      </c>
      <c r="D93" s="508">
        <v>3540</v>
      </c>
      <c r="E93" s="508">
        <v>3810</v>
      </c>
      <c r="F93" s="508">
        <v>3520</v>
      </c>
      <c r="G93" s="508">
        <v>10</v>
      </c>
      <c r="H93" s="508">
        <v>10</v>
      </c>
    </row>
    <row r="94" spans="1:8" ht="12.75" customHeight="1" x14ac:dyDescent="0.2">
      <c r="A94" s="803"/>
      <c r="B94" s="803"/>
    </row>
    <row r="95" spans="1:8" ht="12.75" customHeight="1" x14ac:dyDescent="0.2">
      <c r="A95" s="806" t="s">
        <v>22</v>
      </c>
      <c r="B95" s="806"/>
    </row>
    <row r="96" spans="1:8" ht="12.75" customHeight="1" x14ac:dyDescent="0.2">
      <c r="A96" s="803" t="s">
        <v>818</v>
      </c>
      <c r="B96" s="803"/>
      <c r="C96" s="508">
        <v>1170</v>
      </c>
      <c r="D96" s="508">
        <v>1130</v>
      </c>
      <c r="E96" s="508">
        <v>1170</v>
      </c>
      <c r="F96" s="508">
        <v>1130</v>
      </c>
      <c r="G96" s="508" t="s">
        <v>8</v>
      </c>
      <c r="H96" s="508" t="s">
        <v>8</v>
      </c>
    </row>
    <row r="97" spans="1:8" ht="12.75" customHeight="1" x14ac:dyDescent="0.2">
      <c r="A97" s="585" t="s">
        <v>581</v>
      </c>
      <c r="B97" s="585"/>
      <c r="C97" s="508">
        <v>20</v>
      </c>
      <c r="D97" s="508">
        <v>20</v>
      </c>
      <c r="E97" s="508">
        <v>20</v>
      </c>
      <c r="F97" s="508">
        <v>20</v>
      </c>
      <c r="G97" s="508" t="s">
        <v>8</v>
      </c>
      <c r="H97" s="508">
        <v>0</v>
      </c>
    </row>
    <row r="98" spans="1:8" ht="12.75" customHeight="1" x14ac:dyDescent="0.2">
      <c r="A98" s="804"/>
      <c r="B98" s="804"/>
    </row>
    <row r="99" spans="1:8" ht="12.75" customHeight="1" x14ac:dyDescent="0.2">
      <c r="A99" s="802" t="s">
        <v>412</v>
      </c>
      <c r="B99" s="802"/>
    </row>
    <row r="100" spans="1:8" ht="12.75" customHeight="1" x14ac:dyDescent="0.2">
      <c r="A100" s="803" t="s">
        <v>26</v>
      </c>
      <c r="B100" s="803"/>
      <c r="C100" s="508">
        <v>110</v>
      </c>
      <c r="D100" s="508">
        <v>110</v>
      </c>
      <c r="E100" s="508">
        <v>110</v>
      </c>
      <c r="F100" s="508">
        <v>100</v>
      </c>
      <c r="G100" s="508" t="s">
        <v>8</v>
      </c>
      <c r="H100" s="508" t="s">
        <v>8</v>
      </c>
    </row>
    <row r="101" spans="1:8" ht="12.75" customHeight="1" x14ac:dyDescent="0.2">
      <c r="A101" s="803" t="s">
        <v>27</v>
      </c>
      <c r="B101" s="803"/>
      <c r="C101" s="508">
        <v>150</v>
      </c>
      <c r="D101" s="508">
        <v>140</v>
      </c>
      <c r="E101" s="508">
        <v>150</v>
      </c>
      <c r="F101" s="508">
        <v>150</v>
      </c>
      <c r="G101" s="508" t="s">
        <v>8</v>
      </c>
      <c r="H101" s="508" t="s">
        <v>8</v>
      </c>
    </row>
    <row r="102" spans="1:8" ht="12.75" customHeight="1" x14ac:dyDescent="0.2">
      <c r="A102" s="803" t="s">
        <v>28</v>
      </c>
      <c r="B102" s="803"/>
      <c r="C102" s="508">
        <v>180</v>
      </c>
      <c r="D102" s="508">
        <v>170</v>
      </c>
      <c r="E102" s="508">
        <v>180</v>
      </c>
      <c r="F102" s="508">
        <v>170</v>
      </c>
      <c r="G102" s="508" t="s">
        <v>8</v>
      </c>
      <c r="H102" s="508" t="s">
        <v>8</v>
      </c>
    </row>
    <row r="103" spans="1:8" ht="12.75" customHeight="1" x14ac:dyDescent="0.2">
      <c r="A103" s="804"/>
      <c r="B103" s="804"/>
    </row>
    <row r="104" spans="1:8" ht="12.75" customHeight="1" x14ac:dyDescent="0.2">
      <c r="A104" s="802" t="s">
        <v>67</v>
      </c>
      <c r="B104" s="802"/>
    </row>
    <row r="105" spans="1:8" ht="12.75" customHeight="1" x14ac:dyDescent="0.2">
      <c r="A105" s="803" t="s">
        <v>886</v>
      </c>
      <c r="B105" s="803"/>
      <c r="C105" s="508">
        <v>11660</v>
      </c>
      <c r="D105" s="508">
        <v>11150</v>
      </c>
      <c r="E105" s="508">
        <v>11370</v>
      </c>
      <c r="F105" s="508">
        <v>10860</v>
      </c>
      <c r="G105" s="508">
        <v>300</v>
      </c>
      <c r="H105" s="508">
        <v>290</v>
      </c>
    </row>
    <row r="106" spans="1:8" ht="12.75" customHeight="1" x14ac:dyDescent="0.2">
      <c r="A106" s="803" t="s">
        <v>70</v>
      </c>
      <c r="B106" s="803"/>
      <c r="C106" s="508">
        <v>3570</v>
      </c>
      <c r="D106" s="508">
        <v>3180</v>
      </c>
      <c r="E106" s="508">
        <v>3370</v>
      </c>
      <c r="F106" s="508">
        <v>3040</v>
      </c>
      <c r="G106" s="508">
        <v>200</v>
      </c>
      <c r="H106" s="508">
        <v>140</v>
      </c>
    </row>
    <row r="107" spans="1:8" ht="12.75" customHeight="1" x14ac:dyDescent="0.2">
      <c r="A107" s="803" t="s">
        <v>414</v>
      </c>
      <c r="B107" s="803"/>
      <c r="C107" s="508">
        <v>50</v>
      </c>
      <c r="D107" s="508">
        <v>50</v>
      </c>
      <c r="E107" s="508">
        <v>50</v>
      </c>
      <c r="F107" s="508">
        <v>50</v>
      </c>
      <c r="G107" s="508">
        <v>0</v>
      </c>
      <c r="H107" s="508">
        <v>0</v>
      </c>
    </row>
    <row r="108" spans="1:8" ht="12.75" customHeight="1" x14ac:dyDescent="0.2">
      <c r="A108" s="803" t="s">
        <v>887</v>
      </c>
      <c r="B108" s="803"/>
      <c r="C108" s="508">
        <v>11150</v>
      </c>
      <c r="D108" s="508">
        <v>10430</v>
      </c>
      <c r="E108" s="508">
        <v>11400</v>
      </c>
      <c r="F108" s="508">
        <v>10680</v>
      </c>
      <c r="G108" s="508">
        <v>-240</v>
      </c>
      <c r="H108" s="508">
        <v>-250</v>
      </c>
    </row>
    <row r="109" spans="1:8" ht="12.75" customHeight="1" x14ac:dyDescent="0.2">
      <c r="A109" s="804"/>
      <c r="B109" s="804"/>
    </row>
    <row r="110" spans="1:8" ht="12.75" customHeight="1" x14ac:dyDescent="0.2">
      <c r="A110" s="802" t="s">
        <v>80</v>
      </c>
      <c r="B110" s="802"/>
    </row>
    <row r="111" spans="1:8" ht="12.75" customHeight="1" x14ac:dyDescent="0.2">
      <c r="A111" s="803" t="s">
        <v>81</v>
      </c>
      <c r="B111" s="803"/>
      <c r="C111" s="508">
        <v>1810</v>
      </c>
      <c r="D111" s="508">
        <v>1760</v>
      </c>
      <c r="E111" s="508">
        <v>1770</v>
      </c>
      <c r="F111" s="508">
        <v>1730</v>
      </c>
      <c r="G111" s="508">
        <v>40</v>
      </c>
      <c r="H111" s="508">
        <v>40</v>
      </c>
    </row>
    <row r="112" spans="1:8" ht="12.75" customHeight="1" x14ac:dyDescent="0.2">
      <c r="A112" s="804"/>
      <c r="B112" s="804"/>
    </row>
    <row r="113" spans="1:8" ht="12.75" customHeight="1" x14ac:dyDescent="0.2">
      <c r="A113" s="802" t="s">
        <v>71</v>
      </c>
      <c r="B113" s="802"/>
    </row>
    <row r="114" spans="1:8" ht="12.75" customHeight="1" x14ac:dyDescent="0.2">
      <c r="A114" s="803" t="s">
        <v>888</v>
      </c>
      <c r="B114" s="803"/>
      <c r="C114" s="508">
        <v>4490</v>
      </c>
      <c r="D114" s="508">
        <v>4310</v>
      </c>
      <c r="E114" s="508">
        <v>4520</v>
      </c>
      <c r="F114" s="508">
        <v>4340</v>
      </c>
      <c r="G114" s="508">
        <v>-30</v>
      </c>
      <c r="H114" s="508">
        <v>-30</v>
      </c>
    </row>
    <row r="115" spans="1:8" ht="12.75" customHeight="1" x14ac:dyDescent="0.2">
      <c r="A115" s="803" t="s">
        <v>580</v>
      </c>
      <c r="B115" s="803"/>
      <c r="C115" s="508">
        <v>19400</v>
      </c>
      <c r="D115" s="508">
        <v>17310</v>
      </c>
      <c r="E115" s="508">
        <v>19500</v>
      </c>
      <c r="F115" s="508">
        <v>17410</v>
      </c>
      <c r="G115" s="508">
        <v>-100</v>
      </c>
      <c r="H115" s="508">
        <v>-100</v>
      </c>
    </row>
    <row r="116" spans="1:8" ht="12.75" customHeight="1" x14ac:dyDescent="0.2">
      <c r="A116" s="803" t="s">
        <v>74</v>
      </c>
      <c r="B116" s="803"/>
      <c r="C116" s="508">
        <v>620</v>
      </c>
      <c r="D116" s="508">
        <v>590</v>
      </c>
      <c r="E116" s="508">
        <v>640</v>
      </c>
      <c r="F116" s="508">
        <v>610</v>
      </c>
      <c r="G116" s="508">
        <v>-20</v>
      </c>
      <c r="H116" s="508">
        <v>-20</v>
      </c>
    </row>
    <row r="117" spans="1:8" ht="12.75" customHeight="1" x14ac:dyDescent="0.2">
      <c r="A117" s="803" t="s">
        <v>78</v>
      </c>
      <c r="B117" s="803"/>
      <c r="C117" s="508">
        <v>42720</v>
      </c>
      <c r="D117" s="508">
        <v>40650</v>
      </c>
      <c r="E117" s="508">
        <v>43520</v>
      </c>
      <c r="F117" s="508">
        <v>41450</v>
      </c>
      <c r="G117" s="508">
        <v>-790</v>
      </c>
      <c r="H117" s="508">
        <v>-800</v>
      </c>
    </row>
    <row r="118" spans="1:8" ht="12.75" customHeight="1" x14ac:dyDescent="0.2">
      <c r="A118" s="803" t="s">
        <v>389</v>
      </c>
      <c r="B118" s="803"/>
      <c r="C118" s="508">
        <v>480</v>
      </c>
      <c r="D118" s="508">
        <v>460</v>
      </c>
      <c r="E118" s="508">
        <v>480</v>
      </c>
      <c r="F118" s="508">
        <v>460</v>
      </c>
      <c r="G118" s="508">
        <v>0</v>
      </c>
      <c r="H118" s="508" t="s">
        <v>8</v>
      </c>
    </row>
    <row r="119" spans="1:8" ht="12.75" customHeight="1" x14ac:dyDescent="0.2">
      <c r="A119" s="804"/>
      <c r="B119" s="804"/>
    </row>
    <row r="120" spans="1:8" ht="12.75" customHeight="1" x14ac:dyDescent="0.2">
      <c r="A120" s="802" t="s">
        <v>82</v>
      </c>
      <c r="B120" s="802"/>
    </row>
    <row r="121" spans="1:8" ht="12.75" customHeight="1" x14ac:dyDescent="0.2">
      <c r="A121" s="803" t="s">
        <v>82</v>
      </c>
      <c r="B121" s="803"/>
      <c r="C121" s="508">
        <v>90</v>
      </c>
      <c r="D121" s="508">
        <v>90</v>
      </c>
      <c r="E121" s="508">
        <v>90</v>
      </c>
      <c r="F121" s="508">
        <v>90</v>
      </c>
      <c r="G121" s="508" t="s">
        <v>8</v>
      </c>
      <c r="H121" s="508" t="s">
        <v>8</v>
      </c>
    </row>
    <row r="122" spans="1:8" ht="12.75" customHeight="1" x14ac:dyDescent="0.2">
      <c r="A122" s="804"/>
      <c r="B122" s="804"/>
    </row>
    <row r="123" spans="1:8" ht="12.75" customHeight="1" x14ac:dyDescent="0.2">
      <c r="A123" s="802" t="s">
        <v>723</v>
      </c>
      <c r="B123" s="802"/>
    </row>
    <row r="124" spans="1:8" ht="12.75" customHeight="1" x14ac:dyDescent="0.2">
      <c r="A124" s="803" t="s">
        <v>723</v>
      </c>
      <c r="B124" s="803"/>
      <c r="C124" s="508">
        <v>1250</v>
      </c>
      <c r="D124" s="508">
        <v>1210</v>
      </c>
      <c r="E124" s="508">
        <v>1280</v>
      </c>
      <c r="F124" s="508">
        <v>1230</v>
      </c>
      <c r="G124" s="508">
        <v>-30</v>
      </c>
      <c r="H124" s="508">
        <v>-20</v>
      </c>
    </row>
    <row r="125" spans="1:8" ht="12.75" customHeight="1" x14ac:dyDescent="0.2">
      <c r="A125" s="804"/>
      <c r="B125" s="804"/>
    </row>
    <row r="126" spans="1:8" ht="12.75" customHeight="1" x14ac:dyDescent="0.2">
      <c r="A126" s="802" t="s">
        <v>296</v>
      </c>
      <c r="B126" s="802"/>
    </row>
    <row r="127" spans="1:8" ht="12.75" customHeight="1" x14ac:dyDescent="0.2">
      <c r="A127" s="803" t="s">
        <v>296</v>
      </c>
      <c r="B127" s="803"/>
      <c r="C127" s="508">
        <v>180</v>
      </c>
      <c r="D127" s="508">
        <v>170</v>
      </c>
      <c r="E127" s="508">
        <v>170</v>
      </c>
      <c r="F127" s="508">
        <v>170</v>
      </c>
      <c r="G127" s="508">
        <v>10</v>
      </c>
      <c r="H127" s="508">
        <v>10</v>
      </c>
    </row>
    <row r="128" spans="1:8" ht="12.75" customHeight="1" x14ac:dyDescent="0.2">
      <c r="A128" s="804"/>
      <c r="B128" s="804"/>
    </row>
    <row r="129" spans="1:8" ht="12.75" customHeight="1" x14ac:dyDescent="0.2">
      <c r="A129" s="802" t="s">
        <v>643</v>
      </c>
      <c r="B129" s="802"/>
    </row>
    <row r="130" spans="1:8" ht="12.75" customHeight="1" x14ac:dyDescent="0.2">
      <c r="A130" s="803" t="s">
        <v>706</v>
      </c>
      <c r="B130" s="803"/>
      <c r="C130" s="508">
        <v>90</v>
      </c>
      <c r="D130" s="508">
        <v>90</v>
      </c>
      <c r="E130" s="508">
        <v>90</v>
      </c>
      <c r="F130" s="508">
        <v>90</v>
      </c>
      <c r="G130" s="508" t="s">
        <v>8</v>
      </c>
      <c r="H130" s="508">
        <v>-10</v>
      </c>
    </row>
    <row r="131" spans="1:8" ht="12.75" customHeight="1" x14ac:dyDescent="0.2">
      <c r="A131" s="804"/>
      <c r="B131" s="804"/>
    </row>
    <row r="132" spans="1:8" ht="12.75" customHeight="1" x14ac:dyDescent="0.2">
      <c r="A132" s="802" t="s">
        <v>83</v>
      </c>
      <c r="B132" s="802"/>
    </row>
    <row r="133" spans="1:8" ht="12.75" customHeight="1" x14ac:dyDescent="0.2">
      <c r="A133" s="803" t="s">
        <v>83</v>
      </c>
      <c r="B133" s="803"/>
      <c r="C133" s="508">
        <v>5450</v>
      </c>
      <c r="D133" s="508">
        <v>5220</v>
      </c>
      <c r="E133" s="508">
        <v>5440</v>
      </c>
      <c r="F133" s="508">
        <v>5220</v>
      </c>
      <c r="G133" s="508">
        <v>10</v>
      </c>
      <c r="H133" s="508">
        <v>-10</v>
      </c>
    </row>
    <row r="134" spans="1:8" ht="12.75" customHeight="1" x14ac:dyDescent="0.2">
      <c r="A134" s="804"/>
      <c r="B134" s="804"/>
    </row>
    <row r="135" spans="1:8" ht="12.75" customHeight="1" x14ac:dyDescent="0.2">
      <c r="A135" s="802" t="s">
        <v>84</v>
      </c>
      <c r="B135" s="802"/>
    </row>
    <row r="136" spans="1:8" ht="12.75" customHeight="1" x14ac:dyDescent="0.2">
      <c r="A136" s="803" t="s">
        <v>822</v>
      </c>
      <c r="B136" s="803"/>
      <c r="C136" s="508">
        <v>1760</v>
      </c>
      <c r="D136" s="508">
        <v>1710</v>
      </c>
      <c r="E136" s="508">
        <v>1750</v>
      </c>
      <c r="F136" s="508">
        <v>1700</v>
      </c>
      <c r="G136" s="508">
        <v>10</v>
      </c>
      <c r="H136" s="508">
        <v>10</v>
      </c>
    </row>
    <row r="137" spans="1:8" ht="12.75" customHeight="1" x14ac:dyDescent="0.2">
      <c r="A137" s="803" t="s">
        <v>85</v>
      </c>
      <c r="B137" s="803"/>
      <c r="C137" s="508">
        <v>6460</v>
      </c>
      <c r="D137" s="508">
        <v>5860</v>
      </c>
      <c r="E137" s="508">
        <v>6350</v>
      </c>
      <c r="F137" s="508">
        <v>5760</v>
      </c>
      <c r="G137" s="508">
        <v>110</v>
      </c>
      <c r="H137" s="508">
        <v>100</v>
      </c>
    </row>
    <row r="138" spans="1:8" ht="12.75" customHeight="1" x14ac:dyDescent="0.2">
      <c r="A138" s="803" t="s">
        <v>86</v>
      </c>
      <c r="B138" s="803"/>
      <c r="C138" s="508">
        <v>2440</v>
      </c>
      <c r="D138" s="508">
        <v>2270</v>
      </c>
      <c r="E138" s="508">
        <v>2490</v>
      </c>
      <c r="F138" s="508">
        <v>2310</v>
      </c>
      <c r="G138" s="508">
        <v>-50</v>
      </c>
      <c r="H138" s="508">
        <v>-50</v>
      </c>
    </row>
    <row r="139" spans="1:8" ht="12.75" customHeight="1" x14ac:dyDescent="0.2">
      <c r="A139" s="803" t="s">
        <v>87</v>
      </c>
      <c r="B139" s="803"/>
      <c r="C139" s="508">
        <v>90</v>
      </c>
      <c r="D139" s="508">
        <v>80</v>
      </c>
      <c r="E139" s="508">
        <v>100</v>
      </c>
      <c r="F139" s="508">
        <v>90</v>
      </c>
      <c r="G139" s="508" t="s">
        <v>8</v>
      </c>
      <c r="H139" s="508" t="s">
        <v>8</v>
      </c>
    </row>
    <row r="140" spans="1:8" ht="12.75" customHeight="1" x14ac:dyDescent="0.2">
      <c r="A140" s="803" t="s">
        <v>88</v>
      </c>
      <c r="B140" s="803"/>
      <c r="C140" s="508">
        <v>3340</v>
      </c>
      <c r="D140" s="508">
        <v>3220</v>
      </c>
      <c r="E140" s="508">
        <v>3360</v>
      </c>
      <c r="F140" s="508">
        <v>3250</v>
      </c>
      <c r="G140" s="508">
        <v>-30</v>
      </c>
      <c r="H140" s="508">
        <v>-30</v>
      </c>
    </row>
    <row r="141" spans="1:8" ht="12.75" customHeight="1" x14ac:dyDescent="0.2">
      <c r="A141" s="803" t="s">
        <v>89</v>
      </c>
      <c r="B141" s="803"/>
      <c r="C141" s="508">
        <v>1090</v>
      </c>
      <c r="D141" s="508">
        <v>1040</v>
      </c>
      <c r="E141" s="508">
        <v>1120</v>
      </c>
      <c r="F141" s="508">
        <v>1060</v>
      </c>
      <c r="G141" s="508">
        <v>-30</v>
      </c>
      <c r="H141" s="508">
        <v>-20</v>
      </c>
    </row>
    <row r="142" spans="1:8" ht="12.75" customHeight="1" x14ac:dyDescent="0.2">
      <c r="A142" s="803" t="s">
        <v>90</v>
      </c>
      <c r="B142" s="803"/>
      <c r="C142" s="508">
        <v>290</v>
      </c>
      <c r="D142" s="508">
        <v>280</v>
      </c>
      <c r="E142" s="508">
        <v>300</v>
      </c>
      <c r="F142" s="508">
        <v>280</v>
      </c>
      <c r="G142" s="508" t="s">
        <v>8</v>
      </c>
      <c r="H142" s="508" t="s">
        <v>8</v>
      </c>
    </row>
    <row r="143" spans="1:8" ht="12.75" customHeight="1" x14ac:dyDescent="0.2">
      <c r="A143" s="803" t="s">
        <v>91</v>
      </c>
      <c r="B143" s="803"/>
      <c r="C143" s="508">
        <v>160</v>
      </c>
      <c r="D143" s="508">
        <v>150</v>
      </c>
      <c r="E143" s="508">
        <v>160</v>
      </c>
      <c r="F143" s="508">
        <v>150</v>
      </c>
      <c r="G143" s="508" t="s">
        <v>8</v>
      </c>
      <c r="H143" s="508" t="s">
        <v>8</v>
      </c>
    </row>
    <row r="144" spans="1:8" ht="12.75" customHeight="1" x14ac:dyDescent="0.2">
      <c r="A144" s="803" t="s">
        <v>92</v>
      </c>
      <c r="B144" s="803"/>
      <c r="C144" s="508">
        <v>2270</v>
      </c>
      <c r="D144" s="508">
        <v>2180</v>
      </c>
      <c r="E144" s="508">
        <v>2250</v>
      </c>
      <c r="F144" s="508">
        <v>2170</v>
      </c>
      <c r="G144" s="508">
        <v>20</v>
      </c>
      <c r="H144" s="508">
        <v>20</v>
      </c>
    </row>
    <row r="145" spans="1:8" ht="12.75" customHeight="1" x14ac:dyDescent="0.2">
      <c r="A145" s="804"/>
      <c r="B145" s="804"/>
    </row>
    <row r="146" spans="1:8" ht="12.75" customHeight="1" x14ac:dyDescent="0.2">
      <c r="A146" s="802" t="s">
        <v>146</v>
      </c>
      <c r="B146" s="802"/>
    </row>
    <row r="147" spans="1:8" ht="12.75" customHeight="1" x14ac:dyDescent="0.2">
      <c r="A147" s="803" t="s">
        <v>146</v>
      </c>
      <c r="B147" s="803"/>
      <c r="C147" s="508">
        <v>3550</v>
      </c>
      <c r="D147" s="508">
        <v>2910</v>
      </c>
      <c r="E147" s="508">
        <v>3560</v>
      </c>
      <c r="F147" s="508">
        <v>2920</v>
      </c>
      <c r="G147" s="508">
        <v>-20</v>
      </c>
      <c r="H147" s="508">
        <v>-10</v>
      </c>
    </row>
    <row r="148" spans="1:8" ht="12.75" customHeight="1" x14ac:dyDescent="0.2">
      <c r="A148" s="804"/>
      <c r="B148" s="804"/>
    </row>
    <row r="149" spans="1:8" ht="12.75" customHeight="1" x14ac:dyDescent="0.2">
      <c r="A149" s="805" t="s">
        <v>79</v>
      </c>
      <c r="B149" s="805"/>
    </row>
    <row r="150" spans="1:8" ht="12.75" customHeight="1" x14ac:dyDescent="0.2">
      <c r="A150" s="803" t="s">
        <v>79</v>
      </c>
      <c r="B150" s="803"/>
      <c r="C150" s="508">
        <v>50</v>
      </c>
      <c r="D150" s="508">
        <v>50</v>
      </c>
      <c r="E150" s="508">
        <v>50</v>
      </c>
      <c r="F150" s="508">
        <v>50</v>
      </c>
      <c r="G150" s="508" t="s">
        <v>8</v>
      </c>
      <c r="H150" s="508">
        <v>0</v>
      </c>
    </row>
    <row r="151" spans="1:8" ht="12.75" customHeight="1" x14ac:dyDescent="0.2">
      <c r="A151" s="804"/>
      <c r="B151" s="804"/>
    </row>
    <row r="152" spans="1:8" ht="12.75" customHeight="1" x14ac:dyDescent="0.2">
      <c r="A152" s="802" t="s">
        <v>77</v>
      </c>
      <c r="B152" s="802"/>
    </row>
    <row r="153" spans="1:8" ht="12.75" customHeight="1" x14ac:dyDescent="0.2">
      <c r="A153" s="803" t="s">
        <v>645</v>
      </c>
      <c r="B153" s="803"/>
      <c r="C153" s="508">
        <v>60</v>
      </c>
      <c r="D153" s="508">
        <v>60</v>
      </c>
      <c r="E153" s="508">
        <v>50</v>
      </c>
      <c r="F153" s="508">
        <v>50</v>
      </c>
      <c r="G153" s="508">
        <v>10</v>
      </c>
      <c r="H153" s="508">
        <v>10</v>
      </c>
    </row>
    <row r="154" spans="1:8" ht="12.75" customHeight="1" x14ac:dyDescent="0.2">
      <c r="A154" s="804"/>
      <c r="B154" s="804"/>
    </row>
    <row r="155" spans="1:8" ht="12.75" customHeight="1" x14ac:dyDescent="0.2">
      <c r="A155" s="802" t="s">
        <v>148</v>
      </c>
      <c r="B155" s="802"/>
    </row>
    <row r="156" spans="1:8" ht="12.75" customHeight="1" x14ac:dyDescent="0.2">
      <c r="A156" s="803" t="s">
        <v>719</v>
      </c>
      <c r="B156" s="803"/>
      <c r="C156" s="508">
        <v>104890</v>
      </c>
      <c r="D156" s="508">
        <v>92530</v>
      </c>
      <c r="E156" s="508">
        <v>106490</v>
      </c>
      <c r="F156" s="508">
        <v>94100</v>
      </c>
      <c r="G156" s="508">
        <v>-1600</v>
      </c>
      <c r="H156" s="508">
        <v>-1570</v>
      </c>
    </row>
    <row r="157" spans="1:8" ht="12.75" customHeight="1" x14ac:dyDescent="0.2">
      <c r="A157" s="803" t="s">
        <v>95</v>
      </c>
      <c r="B157" s="803"/>
      <c r="C157" s="508">
        <v>3400</v>
      </c>
      <c r="D157" s="508">
        <v>3180</v>
      </c>
      <c r="E157" s="508">
        <v>3400</v>
      </c>
      <c r="F157" s="508">
        <v>3170</v>
      </c>
      <c r="G157" s="508" t="s">
        <v>8</v>
      </c>
      <c r="H157" s="508" t="s">
        <v>8</v>
      </c>
    </row>
    <row r="158" spans="1:8" ht="12.75" customHeight="1" x14ac:dyDescent="0.2">
      <c r="A158" s="804"/>
      <c r="B158" s="804"/>
    </row>
    <row r="159" spans="1:8" ht="12.75" customHeight="1" x14ac:dyDescent="0.2">
      <c r="A159" s="802" t="s">
        <v>153</v>
      </c>
      <c r="B159" s="802"/>
    </row>
    <row r="160" spans="1:8" ht="12.75" customHeight="1" x14ac:dyDescent="0.2">
      <c r="A160" s="803" t="s">
        <v>825</v>
      </c>
      <c r="B160" s="803"/>
      <c r="C160" s="508">
        <v>5130</v>
      </c>
      <c r="D160" s="508">
        <v>4920</v>
      </c>
      <c r="E160" s="508">
        <v>5100</v>
      </c>
      <c r="F160" s="508">
        <v>4890</v>
      </c>
      <c r="G160" s="508">
        <v>30</v>
      </c>
      <c r="H160" s="508">
        <v>30</v>
      </c>
    </row>
    <row r="161" spans="1:8" ht="12.75" customHeight="1" x14ac:dyDescent="0.2">
      <c r="A161" s="803" t="s">
        <v>709</v>
      </c>
      <c r="B161" s="803"/>
      <c r="C161" s="508">
        <v>150</v>
      </c>
      <c r="D161" s="508">
        <v>140</v>
      </c>
      <c r="E161" s="508">
        <v>150</v>
      </c>
      <c r="F161" s="508">
        <v>140</v>
      </c>
      <c r="G161" s="508" t="s">
        <v>8</v>
      </c>
      <c r="H161" s="508" t="s">
        <v>8</v>
      </c>
    </row>
    <row r="162" spans="1:8" ht="12.75" customHeight="1" x14ac:dyDescent="0.2">
      <c r="A162" s="803" t="s">
        <v>710</v>
      </c>
      <c r="B162" s="803"/>
      <c r="C162" s="508">
        <v>1700</v>
      </c>
      <c r="D162" s="508">
        <v>1580</v>
      </c>
      <c r="E162" s="508">
        <v>1670</v>
      </c>
      <c r="F162" s="508">
        <v>1560</v>
      </c>
      <c r="G162" s="508">
        <v>30</v>
      </c>
      <c r="H162" s="508">
        <v>20</v>
      </c>
    </row>
    <row r="163" spans="1:8" ht="12.75" customHeight="1" x14ac:dyDescent="0.2">
      <c r="A163" s="803" t="s">
        <v>108</v>
      </c>
      <c r="B163" s="803"/>
      <c r="C163" s="508">
        <v>180</v>
      </c>
      <c r="D163" s="508">
        <v>170</v>
      </c>
      <c r="E163" s="508">
        <v>180</v>
      </c>
      <c r="F163" s="508">
        <v>170</v>
      </c>
      <c r="G163" s="508" t="s">
        <v>8</v>
      </c>
      <c r="H163" s="508" t="s">
        <v>8</v>
      </c>
    </row>
    <row r="164" spans="1:8" ht="12.75" customHeight="1" x14ac:dyDescent="0.2">
      <c r="A164" s="803" t="s">
        <v>650</v>
      </c>
      <c r="B164" s="803"/>
      <c r="C164" s="508">
        <v>250</v>
      </c>
      <c r="D164" s="508">
        <v>240</v>
      </c>
      <c r="E164" s="508">
        <v>240</v>
      </c>
      <c r="F164" s="508">
        <v>230</v>
      </c>
      <c r="G164" s="508" t="s">
        <v>8</v>
      </c>
      <c r="H164" s="508" t="s">
        <v>8</v>
      </c>
    </row>
    <row r="165" spans="1:8" ht="12.75" customHeight="1" x14ac:dyDescent="0.2">
      <c r="A165" s="803" t="s">
        <v>98</v>
      </c>
      <c r="B165" s="803"/>
      <c r="C165" s="508">
        <v>1050</v>
      </c>
      <c r="D165" s="508">
        <v>990</v>
      </c>
      <c r="E165" s="508">
        <v>1030</v>
      </c>
      <c r="F165" s="508">
        <v>960</v>
      </c>
      <c r="G165" s="508">
        <v>20</v>
      </c>
      <c r="H165" s="508">
        <v>20</v>
      </c>
    </row>
    <row r="166" spans="1:8" ht="12.75" customHeight="1" x14ac:dyDescent="0.2">
      <c r="A166" s="803" t="s">
        <v>584</v>
      </c>
      <c r="B166" s="803"/>
      <c r="C166" s="508">
        <v>400</v>
      </c>
      <c r="D166" s="508">
        <v>380</v>
      </c>
      <c r="E166" s="508">
        <v>400</v>
      </c>
      <c r="F166" s="508">
        <v>380</v>
      </c>
      <c r="G166" s="508">
        <v>0</v>
      </c>
      <c r="H166" s="508" t="s">
        <v>8</v>
      </c>
    </row>
    <row r="167" spans="1:8" ht="12.75" customHeight="1" x14ac:dyDescent="0.2">
      <c r="A167" s="803" t="s">
        <v>159</v>
      </c>
      <c r="B167" s="803"/>
      <c r="C167" s="508">
        <v>50</v>
      </c>
      <c r="D167" s="508">
        <v>50</v>
      </c>
      <c r="E167" s="508">
        <v>50</v>
      </c>
      <c r="F167" s="508">
        <v>50</v>
      </c>
      <c r="G167" s="508" t="s">
        <v>8</v>
      </c>
      <c r="H167" s="508" t="s">
        <v>8</v>
      </c>
    </row>
    <row r="168" spans="1:8" ht="12.75" customHeight="1" x14ac:dyDescent="0.2">
      <c r="A168" s="803" t="s">
        <v>391</v>
      </c>
      <c r="B168" s="803"/>
      <c r="C168" s="508">
        <v>1020</v>
      </c>
      <c r="D168" s="508">
        <v>950</v>
      </c>
      <c r="E168" s="508">
        <v>1010</v>
      </c>
      <c r="F168" s="508">
        <v>950</v>
      </c>
      <c r="G168" s="508">
        <v>10</v>
      </c>
      <c r="H168" s="508">
        <v>10</v>
      </c>
    </row>
    <row r="169" spans="1:8" ht="12.75" customHeight="1" x14ac:dyDescent="0.2">
      <c r="A169" s="803" t="s">
        <v>102</v>
      </c>
      <c r="B169" s="803"/>
      <c r="C169" s="508">
        <v>1470</v>
      </c>
      <c r="D169" s="508">
        <v>1340</v>
      </c>
      <c r="E169" s="508">
        <v>1460</v>
      </c>
      <c r="F169" s="508">
        <v>1340</v>
      </c>
      <c r="G169" s="508">
        <v>10</v>
      </c>
      <c r="H169" s="508" t="s">
        <v>8</v>
      </c>
    </row>
    <row r="170" spans="1:8" ht="12.75" customHeight="1" x14ac:dyDescent="0.2">
      <c r="A170" s="803" t="s">
        <v>107</v>
      </c>
      <c r="B170" s="803"/>
      <c r="C170" s="508">
        <v>50</v>
      </c>
      <c r="D170" s="508">
        <v>40</v>
      </c>
      <c r="E170" s="508">
        <v>50</v>
      </c>
      <c r="F170" s="508">
        <v>50</v>
      </c>
      <c r="G170" s="508" t="s">
        <v>8</v>
      </c>
      <c r="H170" s="508" t="s">
        <v>8</v>
      </c>
    </row>
    <row r="171" spans="1:8" ht="12.75" customHeight="1" x14ac:dyDescent="0.2">
      <c r="A171" s="803" t="s">
        <v>158</v>
      </c>
      <c r="B171" s="803"/>
      <c r="C171" s="508">
        <v>4340</v>
      </c>
      <c r="D171" s="508">
        <v>4210</v>
      </c>
      <c r="E171" s="508">
        <v>4310</v>
      </c>
      <c r="F171" s="508">
        <v>4180</v>
      </c>
      <c r="G171" s="508">
        <v>30</v>
      </c>
      <c r="H171" s="508">
        <v>20</v>
      </c>
    </row>
    <row r="172" spans="1:8" ht="12.75" customHeight="1" x14ac:dyDescent="0.2">
      <c r="A172" s="803" t="s">
        <v>103</v>
      </c>
      <c r="B172" s="803"/>
      <c r="C172" s="508">
        <v>260</v>
      </c>
      <c r="D172" s="508">
        <v>250</v>
      </c>
      <c r="E172" s="508">
        <v>260</v>
      </c>
      <c r="F172" s="508">
        <v>240</v>
      </c>
      <c r="G172" s="508">
        <v>10</v>
      </c>
      <c r="H172" s="508">
        <v>10</v>
      </c>
    </row>
    <row r="173" spans="1:8" ht="12.75" customHeight="1" x14ac:dyDescent="0.2">
      <c r="A173" s="803" t="s">
        <v>105</v>
      </c>
      <c r="B173" s="803"/>
      <c r="C173" s="508">
        <v>200</v>
      </c>
      <c r="D173" s="508">
        <v>190</v>
      </c>
      <c r="E173" s="508">
        <v>160</v>
      </c>
      <c r="F173" s="508">
        <v>150</v>
      </c>
      <c r="G173" s="508">
        <v>40</v>
      </c>
      <c r="H173" s="508">
        <v>40</v>
      </c>
    </row>
    <row r="174" spans="1:8" ht="12.75" customHeight="1" x14ac:dyDescent="0.2">
      <c r="A174" s="803" t="s">
        <v>106</v>
      </c>
      <c r="B174" s="803"/>
      <c r="C174" s="508">
        <v>380</v>
      </c>
      <c r="D174" s="508">
        <v>370</v>
      </c>
      <c r="E174" s="508">
        <v>380</v>
      </c>
      <c r="F174" s="508">
        <v>370</v>
      </c>
      <c r="G174" s="508" t="s">
        <v>8</v>
      </c>
      <c r="H174" s="508" t="s">
        <v>8</v>
      </c>
    </row>
    <row r="175" spans="1:8" ht="12.75" customHeight="1" x14ac:dyDescent="0.2">
      <c r="A175" s="804"/>
      <c r="B175" s="804"/>
    </row>
    <row r="176" spans="1:8" ht="12.75" customHeight="1" x14ac:dyDescent="0.2">
      <c r="A176" s="802" t="s">
        <v>536</v>
      </c>
      <c r="B176" s="802"/>
    </row>
    <row r="177" spans="1:9" ht="12.75" customHeight="1" x14ac:dyDescent="0.2">
      <c r="A177" s="803" t="s">
        <v>889</v>
      </c>
      <c r="B177" s="803"/>
      <c r="C177" s="508">
        <v>5560</v>
      </c>
      <c r="D177" s="508">
        <v>5290</v>
      </c>
      <c r="E177" s="508">
        <v>5490</v>
      </c>
      <c r="F177" s="508">
        <v>5210</v>
      </c>
      <c r="G177" s="508">
        <v>80</v>
      </c>
      <c r="H177" s="508">
        <v>80</v>
      </c>
    </row>
    <row r="178" spans="1:9" ht="12.75" customHeight="1" x14ac:dyDescent="0.2">
      <c r="A178" s="804"/>
      <c r="B178" s="804"/>
    </row>
    <row r="179" spans="1:9" ht="12.75" customHeight="1" x14ac:dyDescent="0.2">
      <c r="A179" s="805" t="s">
        <v>162</v>
      </c>
      <c r="B179" s="805"/>
      <c r="C179" s="510">
        <v>448710</v>
      </c>
      <c r="D179" s="510">
        <v>413850</v>
      </c>
      <c r="E179" s="510">
        <v>451420</v>
      </c>
      <c r="F179" s="510">
        <v>416650</v>
      </c>
      <c r="G179" s="510">
        <v>-2710</v>
      </c>
      <c r="H179" s="510">
        <v>-2800</v>
      </c>
    </row>
    <row r="180" spans="1:9" ht="12.75" customHeight="1" x14ac:dyDescent="0.25">
      <c r="A180" s="825"/>
      <c r="B180" s="825"/>
      <c r="C180" s="512"/>
      <c r="D180" s="512"/>
      <c r="E180" s="512"/>
      <c r="F180" s="512"/>
      <c r="G180" s="512"/>
      <c r="H180" s="512"/>
    </row>
    <row r="181" spans="1:9" ht="12.75" customHeight="1" x14ac:dyDescent="0.2">
      <c r="F181" s="513"/>
      <c r="G181" s="513"/>
      <c r="H181" s="514" t="s">
        <v>163</v>
      </c>
    </row>
    <row r="182" spans="1:9" ht="12.75" customHeight="1" x14ac:dyDescent="0.25">
      <c r="A182" s="515"/>
      <c r="B182" s="592"/>
    </row>
    <row r="183" spans="1:9" ht="12.75" customHeight="1" x14ac:dyDescent="0.25">
      <c r="A183" s="562">
        <v>1</v>
      </c>
      <c r="B183" s="796" t="s">
        <v>555</v>
      </c>
      <c r="C183" s="796"/>
      <c r="D183" s="796"/>
      <c r="E183" s="796"/>
      <c r="F183" s="796"/>
      <c r="G183" s="796"/>
      <c r="H183" s="796"/>
      <c r="I183" s="605"/>
    </row>
    <row r="184" spans="1:9" ht="12.75" customHeight="1" x14ac:dyDescent="0.25">
      <c r="A184" s="562">
        <v>2</v>
      </c>
      <c r="B184" s="796" t="s">
        <v>890</v>
      </c>
      <c r="C184" s="796"/>
      <c r="D184" s="796"/>
      <c r="E184" s="796"/>
      <c r="F184" s="796"/>
      <c r="G184" s="796"/>
      <c r="H184" s="796"/>
    </row>
    <row r="185" spans="1:9" ht="25.5" customHeight="1" x14ac:dyDescent="0.25">
      <c r="A185" s="562">
        <v>3</v>
      </c>
      <c r="B185" s="796" t="s">
        <v>891</v>
      </c>
      <c r="C185" s="796"/>
      <c r="D185" s="796"/>
      <c r="E185" s="796"/>
      <c r="F185" s="796"/>
      <c r="G185" s="796"/>
      <c r="H185" s="796"/>
    </row>
    <row r="186" spans="1:9" ht="12.75" customHeight="1" x14ac:dyDescent="0.25">
      <c r="A186" s="562">
        <v>4</v>
      </c>
      <c r="B186" s="796" t="s">
        <v>892</v>
      </c>
      <c r="C186" s="796"/>
      <c r="D186" s="796"/>
      <c r="E186" s="796"/>
      <c r="F186" s="796"/>
      <c r="G186" s="796"/>
      <c r="H186" s="592"/>
    </row>
    <row r="187" spans="1:9" ht="25.5" customHeight="1" x14ac:dyDescent="0.25">
      <c r="A187" s="520">
        <v>5</v>
      </c>
      <c r="B187" s="795" t="s">
        <v>893</v>
      </c>
      <c r="C187" s="795"/>
      <c r="D187" s="795"/>
      <c r="E187" s="795"/>
      <c r="F187" s="795"/>
      <c r="G187" s="795"/>
      <c r="H187" s="795"/>
    </row>
    <row r="188" spans="1:9" ht="25.5" customHeight="1" x14ac:dyDescent="0.25">
      <c r="A188" s="520">
        <v>6</v>
      </c>
      <c r="B188" s="795" t="s">
        <v>894</v>
      </c>
      <c r="C188" s="795"/>
      <c r="D188" s="795"/>
      <c r="E188" s="795"/>
      <c r="F188" s="795"/>
      <c r="G188" s="795"/>
      <c r="H188" s="795"/>
    </row>
  </sheetData>
  <mergeCells count="187">
    <mergeCell ref="B188:H188"/>
    <mergeCell ref="A180:B180"/>
    <mergeCell ref="B183:H183"/>
    <mergeCell ref="B184:H184"/>
    <mergeCell ref="B185:H185"/>
    <mergeCell ref="B186:G186"/>
    <mergeCell ref="B187:H187"/>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5:B95"/>
    <mergeCell ref="A96:B96"/>
    <mergeCell ref="A98:B98"/>
    <mergeCell ref="A99:B99"/>
    <mergeCell ref="A100:B100"/>
    <mergeCell ref="A101:B101"/>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4:B14"/>
    <mergeCell ref="A15:B15"/>
    <mergeCell ref="A16:B16"/>
    <mergeCell ref="A5:B5"/>
    <mergeCell ref="A6:B6"/>
    <mergeCell ref="A7:B7"/>
    <mergeCell ref="A8:B8"/>
    <mergeCell ref="A9:B9"/>
    <mergeCell ref="A10:B10"/>
    <mergeCell ref="A1:H1"/>
    <mergeCell ref="A3:B3"/>
    <mergeCell ref="C3:D3"/>
    <mergeCell ref="E3:F3"/>
    <mergeCell ref="G3:H3"/>
    <mergeCell ref="A4:B4"/>
    <mergeCell ref="A11:B11"/>
    <mergeCell ref="A12:B12"/>
    <mergeCell ref="A13:B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194"/>
  <sheetViews>
    <sheetView showGridLines="0" zoomScaleNormal="100" workbookViewId="0">
      <pane ySplit="4" topLeftCell="A26" activePane="bottomLeft" state="frozen"/>
      <selection pane="bottomLeft" activeCell="E47" sqref="E47"/>
    </sheetView>
  </sheetViews>
  <sheetFormatPr defaultRowHeight="12.75" customHeight="1" x14ac:dyDescent="0.2"/>
  <cols>
    <col min="1" max="1" width="5" style="648" customWidth="1"/>
    <col min="2" max="2" width="56.140625" style="648" customWidth="1"/>
    <col min="3" max="8" width="11" style="651" customWidth="1"/>
    <col min="9" max="256" width="9.140625" style="648"/>
    <col min="257" max="257" width="5" style="648" customWidth="1"/>
    <col min="258" max="258" width="56.140625" style="648" customWidth="1"/>
    <col min="259" max="264" width="11" style="648" customWidth="1"/>
    <col min="265" max="512" width="9.140625" style="648"/>
    <col min="513" max="513" width="5" style="648" customWidth="1"/>
    <col min="514" max="514" width="56.140625" style="648" customWidth="1"/>
    <col min="515" max="520" width="11" style="648" customWidth="1"/>
    <col min="521" max="768" width="9.140625" style="648"/>
    <col min="769" max="769" width="5" style="648" customWidth="1"/>
    <col min="770" max="770" width="56.140625" style="648" customWidth="1"/>
    <col min="771" max="776" width="11" style="648" customWidth="1"/>
    <col min="777" max="1024" width="9.140625" style="648"/>
    <col min="1025" max="1025" width="5" style="648" customWidth="1"/>
    <col min="1026" max="1026" width="56.140625" style="648" customWidth="1"/>
    <col min="1027" max="1032" width="11" style="648" customWidth="1"/>
    <col min="1033" max="1280" width="9.140625" style="648"/>
    <col min="1281" max="1281" width="5" style="648" customWidth="1"/>
    <col min="1282" max="1282" width="56.140625" style="648" customWidth="1"/>
    <col min="1283" max="1288" width="11" style="648" customWidth="1"/>
    <col min="1289" max="1536" width="9.140625" style="648"/>
    <col min="1537" max="1537" width="5" style="648" customWidth="1"/>
    <col min="1538" max="1538" width="56.140625" style="648" customWidth="1"/>
    <col min="1539" max="1544" width="11" style="648" customWidth="1"/>
    <col min="1545" max="1792" width="9.140625" style="648"/>
    <col min="1793" max="1793" width="5" style="648" customWidth="1"/>
    <col min="1794" max="1794" width="56.140625" style="648" customWidth="1"/>
    <col min="1795" max="1800" width="11" style="648" customWidth="1"/>
    <col min="1801" max="2048" width="9.140625" style="648"/>
    <col min="2049" max="2049" width="5" style="648" customWidth="1"/>
    <col min="2050" max="2050" width="56.140625" style="648" customWidth="1"/>
    <col min="2051" max="2056" width="11" style="648" customWidth="1"/>
    <col min="2057" max="2304" width="9.140625" style="648"/>
    <col min="2305" max="2305" width="5" style="648" customWidth="1"/>
    <col min="2306" max="2306" width="56.140625" style="648" customWidth="1"/>
    <col min="2307" max="2312" width="11" style="648" customWidth="1"/>
    <col min="2313" max="2560" width="9.140625" style="648"/>
    <col min="2561" max="2561" width="5" style="648" customWidth="1"/>
    <col min="2562" max="2562" width="56.140625" style="648" customWidth="1"/>
    <col min="2563" max="2568" width="11" style="648" customWidth="1"/>
    <col min="2569" max="2816" width="9.140625" style="648"/>
    <col min="2817" max="2817" width="5" style="648" customWidth="1"/>
    <col min="2818" max="2818" width="56.140625" style="648" customWidth="1"/>
    <col min="2819" max="2824" width="11" style="648" customWidth="1"/>
    <col min="2825" max="3072" width="9.140625" style="648"/>
    <col min="3073" max="3073" width="5" style="648" customWidth="1"/>
    <col min="3074" max="3074" width="56.140625" style="648" customWidth="1"/>
    <col min="3075" max="3080" width="11" style="648" customWidth="1"/>
    <col min="3081" max="3328" width="9.140625" style="648"/>
    <col min="3329" max="3329" width="5" style="648" customWidth="1"/>
    <col min="3330" max="3330" width="56.140625" style="648" customWidth="1"/>
    <col min="3331" max="3336" width="11" style="648" customWidth="1"/>
    <col min="3337" max="3584" width="9.140625" style="648"/>
    <col min="3585" max="3585" width="5" style="648" customWidth="1"/>
    <col min="3586" max="3586" width="56.140625" style="648" customWidth="1"/>
    <col min="3587" max="3592" width="11" style="648" customWidth="1"/>
    <col min="3593" max="3840" width="9.140625" style="648"/>
    <col min="3841" max="3841" width="5" style="648" customWidth="1"/>
    <col min="3842" max="3842" width="56.140625" style="648" customWidth="1"/>
    <col min="3843" max="3848" width="11" style="648" customWidth="1"/>
    <col min="3849" max="4096" width="9.140625" style="648"/>
    <col min="4097" max="4097" width="5" style="648" customWidth="1"/>
    <col min="4098" max="4098" width="56.140625" style="648" customWidth="1"/>
    <col min="4099" max="4104" width="11" style="648" customWidth="1"/>
    <col min="4105" max="4352" width="9.140625" style="648"/>
    <col min="4353" max="4353" width="5" style="648" customWidth="1"/>
    <col min="4354" max="4354" width="56.140625" style="648" customWidth="1"/>
    <col min="4355" max="4360" width="11" style="648" customWidth="1"/>
    <col min="4361" max="4608" width="9.140625" style="648"/>
    <col min="4609" max="4609" width="5" style="648" customWidth="1"/>
    <col min="4610" max="4610" width="56.140625" style="648" customWidth="1"/>
    <col min="4611" max="4616" width="11" style="648" customWidth="1"/>
    <col min="4617" max="4864" width="9.140625" style="648"/>
    <col min="4865" max="4865" width="5" style="648" customWidth="1"/>
    <col min="4866" max="4866" width="56.140625" style="648" customWidth="1"/>
    <col min="4867" max="4872" width="11" style="648" customWidth="1"/>
    <col min="4873" max="5120" width="9.140625" style="648"/>
    <col min="5121" max="5121" width="5" style="648" customWidth="1"/>
    <col min="5122" max="5122" width="56.140625" style="648" customWidth="1"/>
    <col min="5123" max="5128" width="11" style="648" customWidth="1"/>
    <col min="5129" max="5376" width="9.140625" style="648"/>
    <col min="5377" max="5377" width="5" style="648" customWidth="1"/>
    <col min="5378" max="5378" width="56.140625" style="648" customWidth="1"/>
    <col min="5379" max="5384" width="11" style="648" customWidth="1"/>
    <col min="5385" max="5632" width="9.140625" style="648"/>
    <col min="5633" max="5633" width="5" style="648" customWidth="1"/>
    <col min="5634" max="5634" width="56.140625" style="648" customWidth="1"/>
    <col min="5635" max="5640" width="11" style="648" customWidth="1"/>
    <col min="5641" max="5888" width="9.140625" style="648"/>
    <col min="5889" max="5889" width="5" style="648" customWidth="1"/>
    <col min="5890" max="5890" width="56.140625" style="648" customWidth="1"/>
    <col min="5891" max="5896" width="11" style="648" customWidth="1"/>
    <col min="5897" max="6144" width="9.140625" style="648"/>
    <col min="6145" max="6145" width="5" style="648" customWidth="1"/>
    <col min="6146" max="6146" width="56.140625" style="648" customWidth="1"/>
    <col min="6147" max="6152" width="11" style="648" customWidth="1"/>
    <col min="6153" max="6400" width="9.140625" style="648"/>
    <col min="6401" max="6401" width="5" style="648" customWidth="1"/>
    <col min="6402" max="6402" width="56.140625" style="648" customWidth="1"/>
    <col min="6403" max="6408" width="11" style="648" customWidth="1"/>
    <col min="6409" max="6656" width="9.140625" style="648"/>
    <col min="6657" max="6657" width="5" style="648" customWidth="1"/>
    <col min="6658" max="6658" width="56.140625" style="648" customWidth="1"/>
    <col min="6659" max="6664" width="11" style="648" customWidth="1"/>
    <col min="6665" max="6912" width="9.140625" style="648"/>
    <col min="6913" max="6913" width="5" style="648" customWidth="1"/>
    <col min="6914" max="6914" width="56.140625" style="648" customWidth="1"/>
    <col min="6915" max="6920" width="11" style="648" customWidth="1"/>
    <col min="6921" max="7168" width="9.140625" style="648"/>
    <col min="7169" max="7169" width="5" style="648" customWidth="1"/>
    <col min="7170" max="7170" width="56.140625" style="648" customWidth="1"/>
    <col min="7171" max="7176" width="11" style="648" customWidth="1"/>
    <col min="7177" max="7424" width="9.140625" style="648"/>
    <col min="7425" max="7425" width="5" style="648" customWidth="1"/>
    <col min="7426" max="7426" width="56.140625" style="648" customWidth="1"/>
    <col min="7427" max="7432" width="11" style="648" customWidth="1"/>
    <col min="7433" max="7680" width="9.140625" style="648"/>
    <col min="7681" max="7681" width="5" style="648" customWidth="1"/>
    <col min="7682" max="7682" width="56.140625" style="648" customWidth="1"/>
    <col min="7683" max="7688" width="11" style="648" customWidth="1"/>
    <col min="7689" max="7936" width="9.140625" style="648"/>
    <col min="7937" max="7937" width="5" style="648" customWidth="1"/>
    <col min="7938" max="7938" width="56.140625" style="648" customWidth="1"/>
    <col min="7939" max="7944" width="11" style="648" customWidth="1"/>
    <col min="7945" max="8192" width="9.140625" style="648"/>
    <col min="8193" max="8193" width="5" style="648" customWidth="1"/>
    <col min="8194" max="8194" width="56.140625" style="648" customWidth="1"/>
    <col min="8195" max="8200" width="11" style="648" customWidth="1"/>
    <col min="8201" max="8448" width="9.140625" style="648"/>
    <col min="8449" max="8449" width="5" style="648" customWidth="1"/>
    <col min="8450" max="8450" width="56.140625" style="648" customWidth="1"/>
    <col min="8451" max="8456" width="11" style="648" customWidth="1"/>
    <col min="8457" max="8704" width="9.140625" style="648"/>
    <col min="8705" max="8705" width="5" style="648" customWidth="1"/>
    <col min="8706" max="8706" width="56.140625" style="648" customWidth="1"/>
    <col min="8707" max="8712" width="11" style="648" customWidth="1"/>
    <col min="8713" max="8960" width="9.140625" style="648"/>
    <col min="8961" max="8961" width="5" style="648" customWidth="1"/>
    <col min="8962" max="8962" width="56.140625" style="648" customWidth="1"/>
    <col min="8963" max="8968" width="11" style="648" customWidth="1"/>
    <col min="8969" max="9216" width="9.140625" style="648"/>
    <col min="9217" max="9217" width="5" style="648" customWidth="1"/>
    <col min="9218" max="9218" width="56.140625" style="648" customWidth="1"/>
    <col min="9219" max="9224" width="11" style="648" customWidth="1"/>
    <col min="9225" max="9472" width="9.140625" style="648"/>
    <col min="9473" max="9473" width="5" style="648" customWidth="1"/>
    <col min="9474" max="9474" width="56.140625" style="648" customWidth="1"/>
    <col min="9475" max="9480" width="11" style="648" customWidth="1"/>
    <col min="9481" max="9728" width="9.140625" style="648"/>
    <col min="9729" max="9729" width="5" style="648" customWidth="1"/>
    <col min="9730" max="9730" width="56.140625" style="648" customWidth="1"/>
    <col min="9731" max="9736" width="11" style="648" customWidth="1"/>
    <col min="9737" max="9984" width="9.140625" style="648"/>
    <col min="9985" max="9985" width="5" style="648" customWidth="1"/>
    <col min="9986" max="9986" width="56.140625" style="648" customWidth="1"/>
    <col min="9987" max="9992" width="11" style="648" customWidth="1"/>
    <col min="9993" max="10240" width="9.140625" style="648"/>
    <col min="10241" max="10241" width="5" style="648" customWidth="1"/>
    <col min="10242" max="10242" width="56.140625" style="648" customWidth="1"/>
    <col min="10243" max="10248" width="11" style="648" customWidth="1"/>
    <col min="10249" max="10496" width="9.140625" style="648"/>
    <col min="10497" max="10497" width="5" style="648" customWidth="1"/>
    <col min="10498" max="10498" width="56.140625" style="648" customWidth="1"/>
    <col min="10499" max="10504" width="11" style="648" customWidth="1"/>
    <col min="10505" max="10752" width="9.140625" style="648"/>
    <col min="10753" max="10753" width="5" style="648" customWidth="1"/>
    <col min="10754" max="10754" width="56.140625" style="648" customWidth="1"/>
    <col min="10755" max="10760" width="11" style="648" customWidth="1"/>
    <col min="10761" max="11008" width="9.140625" style="648"/>
    <col min="11009" max="11009" width="5" style="648" customWidth="1"/>
    <col min="11010" max="11010" width="56.140625" style="648" customWidth="1"/>
    <col min="11011" max="11016" width="11" style="648" customWidth="1"/>
    <col min="11017" max="11264" width="9.140625" style="648"/>
    <col min="11265" max="11265" width="5" style="648" customWidth="1"/>
    <col min="11266" max="11266" width="56.140625" style="648" customWidth="1"/>
    <col min="11267" max="11272" width="11" style="648" customWidth="1"/>
    <col min="11273" max="11520" width="9.140625" style="648"/>
    <col min="11521" max="11521" width="5" style="648" customWidth="1"/>
    <col min="11522" max="11522" width="56.140625" style="648" customWidth="1"/>
    <col min="11523" max="11528" width="11" style="648" customWidth="1"/>
    <col min="11529" max="11776" width="9.140625" style="648"/>
    <col min="11777" max="11777" width="5" style="648" customWidth="1"/>
    <col min="11778" max="11778" width="56.140625" style="648" customWidth="1"/>
    <col min="11779" max="11784" width="11" style="648" customWidth="1"/>
    <col min="11785" max="12032" width="9.140625" style="648"/>
    <col min="12033" max="12033" width="5" style="648" customWidth="1"/>
    <col min="12034" max="12034" width="56.140625" style="648" customWidth="1"/>
    <col min="12035" max="12040" width="11" style="648" customWidth="1"/>
    <col min="12041" max="12288" width="9.140625" style="648"/>
    <col min="12289" max="12289" width="5" style="648" customWidth="1"/>
    <col min="12290" max="12290" width="56.140625" style="648" customWidth="1"/>
    <col min="12291" max="12296" width="11" style="648" customWidth="1"/>
    <col min="12297" max="12544" width="9.140625" style="648"/>
    <col min="12545" max="12545" width="5" style="648" customWidth="1"/>
    <col min="12546" max="12546" width="56.140625" style="648" customWidth="1"/>
    <col min="12547" max="12552" width="11" style="648" customWidth="1"/>
    <col min="12553" max="12800" width="9.140625" style="648"/>
    <col min="12801" max="12801" width="5" style="648" customWidth="1"/>
    <col min="12802" max="12802" width="56.140625" style="648" customWidth="1"/>
    <col min="12803" max="12808" width="11" style="648" customWidth="1"/>
    <col min="12809" max="13056" width="9.140625" style="648"/>
    <col min="13057" max="13057" width="5" style="648" customWidth="1"/>
    <col min="13058" max="13058" width="56.140625" style="648" customWidth="1"/>
    <col min="13059" max="13064" width="11" style="648" customWidth="1"/>
    <col min="13065" max="13312" width="9.140625" style="648"/>
    <col min="13313" max="13313" width="5" style="648" customWidth="1"/>
    <col min="13314" max="13314" width="56.140625" style="648" customWidth="1"/>
    <col min="13315" max="13320" width="11" style="648" customWidth="1"/>
    <col min="13321" max="13568" width="9.140625" style="648"/>
    <col min="13569" max="13569" width="5" style="648" customWidth="1"/>
    <col min="13570" max="13570" width="56.140625" style="648" customWidth="1"/>
    <col min="13571" max="13576" width="11" style="648" customWidth="1"/>
    <col min="13577" max="13824" width="9.140625" style="648"/>
    <col min="13825" max="13825" width="5" style="648" customWidth="1"/>
    <col min="13826" max="13826" width="56.140625" style="648" customWidth="1"/>
    <col min="13827" max="13832" width="11" style="648" customWidth="1"/>
    <col min="13833" max="14080" width="9.140625" style="648"/>
    <col min="14081" max="14081" width="5" style="648" customWidth="1"/>
    <col min="14082" max="14082" width="56.140625" style="648" customWidth="1"/>
    <col min="14083" max="14088" width="11" style="648" customWidth="1"/>
    <col min="14089" max="14336" width="9.140625" style="648"/>
    <col min="14337" max="14337" width="5" style="648" customWidth="1"/>
    <col min="14338" max="14338" width="56.140625" style="648" customWidth="1"/>
    <col min="14339" max="14344" width="11" style="648" customWidth="1"/>
    <col min="14345" max="14592" width="9.140625" style="648"/>
    <col min="14593" max="14593" width="5" style="648" customWidth="1"/>
    <col min="14594" max="14594" width="56.140625" style="648" customWidth="1"/>
    <col min="14595" max="14600" width="11" style="648" customWidth="1"/>
    <col min="14601" max="14848" width="9.140625" style="648"/>
    <col min="14849" max="14849" width="5" style="648" customWidth="1"/>
    <col min="14850" max="14850" width="56.140625" style="648" customWidth="1"/>
    <col min="14851" max="14856" width="11" style="648" customWidth="1"/>
    <col min="14857" max="15104" width="9.140625" style="648"/>
    <col min="15105" max="15105" width="5" style="648" customWidth="1"/>
    <col min="15106" max="15106" width="56.140625" style="648" customWidth="1"/>
    <col min="15107" max="15112" width="11" style="648" customWidth="1"/>
    <col min="15113" max="15360" width="9.140625" style="648"/>
    <col min="15361" max="15361" width="5" style="648" customWidth="1"/>
    <col min="15362" max="15362" width="56.140625" style="648" customWidth="1"/>
    <col min="15363" max="15368" width="11" style="648" customWidth="1"/>
    <col min="15369" max="15616" width="9.140625" style="648"/>
    <col min="15617" max="15617" width="5" style="648" customWidth="1"/>
    <col min="15618" max="15618" width="56.140625" style="648" customWidth="1"/>
    <col min="15619" max="15624" width="11" style="648" customWidth="1"/>
    <col min="15625" max="15872" width="9.140625" style="648"/>
    <col min="15873" max="15873" width="5" style="648" customWidth="1"/>
    <col min="15874" max="15874" width="56.140625" style="648" customWidth="1"/>
    <col min="15875" max="15880" width="11" style="648" customWidth="1"/>
    <col min="15881" max="16128" width="9.140625" style="648"/>
    <col min="16129" max="16129" width="5" style="648" customWidth="1"/>
    <col min="16130" max="16130" width="56.140625" style="648" customWidth="1"/>
    <col min="16131" max="16136" width="11" style="648" customWidth="1"/>
    <col min="16137" max="16384" width="9.140625" style="648"/>
  </cols>
  <sheetData>
    <row r="1" spans="1:9" ht="30" customHeight="1" x14ac:dyDescent="0.35">
      <c r="A1" s="785" t="s">
        <v>878</v>
      </c>
      <c r="B1" s="785"/>
      <c r="C1" s="785"/>
      <c r="D1" s="785"/>
      <c r="E1" s="785"/>
      <c r="F1" s="785"/>
      <c r="G1" s="785"/>
      <c r="H1" s="785"/>
      <c r="I1" s="647"/>
    </row>
    <row r="3" spans="1:9" ht="12.75" customHeight="1" x14ac:dyDescent="0.2">
      <c r="A3" s="786"/>
      <c r="B3" s="786"/>
      <c r="C3" s="787" t="s">
        <v>916</v>
      </c>
      <c r="D3" s="787"/>
      <c r="E3" s="787" t="s">
        <v>879</v>
      </c>
      <c r="F3" s="787"/>
      <c r="G3" s="787" t="s">
        <v>534</v>
      </c>
      <c r="H3" s="787"/>
    </row>
    <row r="4" spans="1:9" s="650" customFormat="1" ht="25.5" customHeight="1" x14ac:dyDescent="0.25">
      <c r="A4" s="759"/>
      <c r="B4" s="759"/>
      <c r="C4" s="649" t="s">
        <v>0</v>
      </c>
      <c r="D4" s="649" t="s">
        <v>1</v>
      </c>
      <c r="E4" s="649" t="s">
        <v>0</v>
      </c>
      <c r="F4" s="649" t="s">
        <v>1</v>
      </c>
      <c r="G4" s="649" t="s">
        <v>0</v>
      </c>
      <c r="H4" s="649" t="s">
        <v>1</v>
      </c>
    </row>
    <row r="5" spans="1:9" ht="12.75" customHeight="1" x14ac:dyDescent="0.2">
      <c r="A5" s="752"/>
      <c r="B5" s="752"/>
    </row>
    <row r="6" spans="1:9" ht="12.75" customHeight="1" x14ac:dyDescent="0.2">
      <c r="A6" s="753" t="s">
        <v>117</v>
      </c>
      <c r="B6" s="753"/>
    </row>
    <row r="7" spans="1:9" ht="12.75" customHeight="1" x14ac:dyDescent="0.2">
      <c r="A7" s="754" t="s">
        <v>4</v>
      </c>
      <c r="B7" s="754"/>
      <c r="C7" s="651">
        <v>40</v>
      </c>
      <c r="D7" s="651">
        <v>40</v>
      </c>
      <c r="E7" s="651">
        <v>40</v>
      </c>
      <c r="F7" s="651">
        <v>40</v>
      </c>
      <c r="G7" s="651" t="s">
        <v>8</v>
      </c>
      <c r="H7" s="651" t="s">
        <v>8</v>
      </c>
    </row>
    <row r="8" spans="1:9" ht="12.75" customHeight="1" x14ac:dyDescent="0.2">
      <c r="A8" s="754" t="s">
        <v>2</v>
      </c>
      <c r="B8" s="754"/>
      <c r="C8" s="651">
        <v>7000</v>
      </c>
      <c r="D8" s="651">
        <v>6470</v>
      </c>
      <c r="E8" s="651">
        <v>7330</v>
      </c>
      <c r="F8" s="651">
        <v>6770</v>
      </c>
      <c r="G8" s="651">
        <v>-330</v>
      </c>
      <c r="H8" s="651">
        <v>-300</v>
      </c>
    </row>
    <row r="9" spans="1:9" ht="12.75" customHeight="1" x14ac:dyDescent="0.2">
      <c r="A9" s="754" t="s">
        <v>3</v>
      </c>
      <c r="B9" s="754"/>
      <c r="C9" s="651">
        <v>30</v>
      </c>
      <c r="D9" s="651">
        <v>30</v>
      </c>
      <c r="E9" s="651">
        <v>30</v>
      </c>
      <c r="F9" s="651">
        <v>30</v>
      </c>
      <c r="G9" s="651" t="s">
        <v>8</v>
      </c>
      <c r="H9" s="651" t="s">
        <v>8</v>
      </c>
    </row>
    <row r="10" spans="1:9" ht="12.75" customHeight="1" x14ac:dyDescent="0.2">
      <c r="A10" s="754" t="s">
        <v>6</v>
      </c>
      <c r="B10" s="754"/>
      <c r="C10" s="651">
        <v>290</v>
      </c>
      <c r="D10" s="651">
        <v>280</v>
      </c>
      <c r="E10" s="651">
        <v>300</v>
      </c>
      <c r="F10" s="651">
        <v>290</v>
      </c>
      <c r="G10" s="651">
        <v>-10</v>
      </c>
      <c r="H10" s="651">
        <v>-10</v>
      </c>
    </row>
    <row r="11" spans="1:9" ht="12.75" customHeight="1" x14ac:dyDescent="0.2">
      <c r="A11" s="754" t="s">
        <v>917</v>
      </c>
      <c r="B11" s="754"/>
      <c r="C11" s="651">
        <v>1070</v>
      </c>
      <c r="D11" s="651">
        <v>990</v>
      </c>
      <c r="E11" s="651">
        <v>1000</v>
      </c>
      <c r="F11" s="651">
        <v>940</v>
      </c>
      <c r="G11" s="651">
        <v>70</v>
      </c>
      <c r="H11" s="651">
        <v>60</v>
      </c>
    </row>
    <row r="12" spans="1:9" ht="12.75" customHeight="1" x14ac:dyDescent="0.2">
      <c r="A12" s="754"/>
      <c r="B12" s="754"/>
    </row>
    <row r="13" spans="1:9" ht="12.75" customHeight="1" x14ac:dyDescent="0.2">
      <c r="A13" s="753" t="s">
        <v>176</v>
      </c>
      <c r="B13" s="753"/>
    </row>
    <row r="14" spans="1:9" ht="12.75" customHeight="1" x14ac:dyDescent="0.2">
      <c r="A14" s="754" t="s">
        <v>836</v>
      </c>
      <c r="B14" s="754"/>
      <c r="C14" s="651">
        <v>3100</v>
      </c>
      <c r="D14" s="651">
        <v>3000</v>
      </c>
      <c r="E14" s="651">
        <v>3150</v>
      </c>
      <c r="F14" s="651">
        <v>3060</v>
      </c>
      <c r="G14" s="651">
        <v>-50</v>
      </c>
      <c r="H14" s="651">
        <v>-60</v>
      </c>
    </row>
    <row r="15" spans="1:9" ht="12.75" customHeight="1" x14ac:dyDescent="0.2">
      <c r="A15" s="754" t="s">
        <v>9</v>
      </c>
      <c r="B15" s="754"/>
      <c r="C15" s="651">
        <v>870</v>
      </c>
      <c r="D15" s="651">
        <v>800</v>
      </c>
      <c r="E15" s="651">
        <v>870</v>
      </c>
      <c r="F15" s="651">
        <v>800</v>
      </c>
      <c r="G15" s="651">
        <v>0</v>
      </c>
      <c r="H15" s="651">
        <v>-10</v>
      </c>
    </row>
    <row r="16" spans="1:9" ht="12.75" customHeight="1" x14ac:dyDescent="0.2">
      <c r="A16" s="754" t="s">
        <v>10</v>
      </c>
      <c r="B16" s="754"/>
      <c r="C16" s="651">
        <v>970</v>
      </c>
      <c r="D16" s="651">
        <v>880</v>
      </c>
      <c r="E16" s="651">
        <v>980</v>
      </c>
      <c r="F16" s="651">
        <v>890</v>
      </c>
      <c r="G16" s="651">
        <v>-10</v>
      </c>
      <c r="H16" s="651">
        <v>-10</v>
      </c>
    </row>
    <row r="17" spans="1:8" ht="12.75" customHeight="1" x14ac:dyDescent="0.2">
      <c r="A17" s="754" t="s">
        <v>11</v>
      </c>
      <c r="B17" s="754"/>
      <c r="C17" s="651">
        <v>1950</v>
      </c>
      <c r="D17" s="651">
        <v>1840</v>
      </c>
      <c r="E17" s="651">
        <v>2000</v>
      </c>
      <c r="F17" s="651">
        <v>1890</v>
      </c>
      <c r="G17" s="651">
        <v>-50</v>
      </c>
      <c r="H17" s="651">
        <v>-50</v>
      </c>
    </row>
    <row r="18" spans="1:8" ht="12.75" customHeight="1" x14ac:dyDescent="0.2">
      <c r="A18" s="754" t="s">
        <v>918</v>
      </c>
      <c r="B18" s="754"/>
      <c r="C18" s="651">
        <v>4480</v>
      </c>
      <c r="D18" s="651">
        <v>3970</v>
      </c>
      <c r="E18" s="651">
        <v>4510</v>
      </c>
      <c r="F18" s="651">
        <v>4010</v>
      </c>
      <c r="G18" s="651">
        <v>-30</v>
      </c>
      <c r="H18" s="651">
        <v>-40</v>
      </c>
    </row>
    <row r="19" spans="1:8" ht="12.75" customHeight="1" x14ac:dyDescent="0.2">
      <c r="A19" s="754" t="s">
        <v>632</v>
      </c>
      <c r="B19" s="754"/>
      <c r="C19" s="651">
        <v>1990</v>
      </c>
      <c r="D19" s="651">
        <v>1910</v>
      </c>
      <c r="E19" s="651">
        <v>1950</v>
      </c>
      <c r="F19" s="651">
        <v>1880</v>
      </c>
      <c r="G19" s="651">
        <v>40</v>
      </c>
      <c r="H19" s="651">
        <v>40</v>
      </c>
    </row>
    <row r="20" spans="1:8" ht="12.75" customHeight="1" x14ac:dyDescent="0.2">
      <c r="A20" s="754" t="s">
        <v>15</v>
      </c>
      <c r="B20" s="754"/>
      <c r="C20" s="651">
        <v>70</v>
      </c>
      <c r="D20" s="651">
        <v>70</v>
      </c>
      <c r="E20" s="651">
        <v>70</v>
      </c>
      <c r="F20" s="651">
        <v>70</v>
      </c>
      <c r="G20" s="651" t="s">
        <v>8</v>
      </c>
      <c r="H20" s="651" t="s">
        <v>8</v>
      </c>
    </row>
    <row r="21" spans="1:8" ht="12.75" customHeight="1" x14ac:dyDescent="0.2">
      <c r="A21" s="754" t="s">
        <v>12</v>
      </c>
      <c r="B21" s="754"/>
      <c r="C21" s="651">
        <v>540</v>
      </c>
      <c r="D21" s="651">
        <v>520</v>
      </c>
      <c r="E21" s="651">
        <v>550</v>
      </c>
      <c r="F21" s="651">
        <v>530</v>
      </c>
      <c r="G21" s="651">
        <v>-20</v>
      </c>
      <c r="H21" s="651">
        <v>-20</v>
      </c>
    </row>
    <row r="22" spans="1:8" ht="12.75" customHeight="1" x14ac:dyDescent="0.2">
      <c r="A22" s="754" t="s">
        <v>13</v>
      </c>
      <c r="B22" s="754"/>
      <c r="C22" s="651">
        <v>740</v>
      </c>
      <c r="D22" s="651">
        <v>730</v>
      </c>
      <c r="E22" s="651">
        <v>710</v>
      </c>
      <c r="F22" s="651">
        <v>690</v>
      </c>
      <c r="G22" s="651">
        <v>40</v>
      </c>
      <c r="H22" s="651">
        <v>40</v>
      </c>
    </row>
    <row r="23" spans="1:8" ht="12.75" customHeight="1" x14ac:dyDescent="0.2">
      <c r="A23" s="754" t="s">
        <v>37</v>
      </c>
      <c r="B23" s="754"/>
      <c r="C23" s="651">
        <v>1130</v>
      </c>
      <c r="D23" s="651">
        <v>1100</v>
      </c>
      <c r="E23" s="651">
        <v>1140</v>
      </c>
      <c r="F23" s="651">
        <v>1100</v>
      </c>
      <c r="G23" s="651" t="s">
        <v>8</v>
      </c>
      <c r="H23" s="651" t="s">
        <v>8</v>
      </c>
    </row>
    <row r="24" spans="1:8" ht="12.75" customHeight="1" x14ac:dyDescent="0.2">
      <c r="A24" s="754" t="s">
        <v>423</v>
      </c>
      <c r="B24" s="754"/>
      <c r="C24" s="651">
        <v>1310</v>
      </c>
      <c r="D24" s="651">
        <v>1280</v>
      </c>
      <c r="E24" s="651">
        <v>1310</v>
      </c>
      <c r="F24" s="651">
        <v>1280</v>
      </c>
      <c r="G24" s="651" t="s">
        <v>8</v>
      </c>
      <c r="H24" s="651" t="s">
        <v>8</v>
      </c>
    </row>
    <row r="25" spans="1:8" ht="12.75" customHeight="1" x14ac:dyDescent="0.2">
      <c r="A25" s="754" t="s">
        <v>16</v>
      </c>
      <c r="B25" s="754"/>
      <c r="C25" s="651">
        <v>1000</v>
      </c>
      <c r="D25" s="651">
        <v>940</v>
      </c>
      <c r="E25" s="651">
        <v>980</v>
      </c>
      <c r="F25" s="651">
        <v>930</v>
      </c>
      <c r="G25" s="651">
        <v>20</v>
      </c>
      <c r="H25" s="651">
        <v>20</v>
      </c>
    </row>
    <row r="26" spans="1:8" ht="12.75" customHeight="1" x14ac:dyDescent="0.2">
      <c r="A26" s="754" t="s">
        <v>573</v>
      </c>
      <c r="B26" s="754"/>
      <c r="C26" s="651">
        <v>50</v>
      </c>
      <c r="D26" s="651">
        <v>50</v>
      </c>
      <c r="E26" s="651">
        <v>50</v>
      </c>
      <c r="F26" s="651">
        <v>50</v>
      </c>
      <c r="G26" s="651">
        <v>-10</v>
      </c>
      <c r="H26" s="651" t="s">
        <v>8</v>
      </c>
    </row>
    <row r="27" spans="1:8" ht="12.75" customHeight="1" x14ac:dyDescent="0.2">
      <c r="A27" s="754"/>
      <c r="B27" s="754"/>
    </row>
    <row r="28" spans="1:8" ht="12.75" customHeight="1" x14ac:dyDescent="0.2">
      <c r="A28" s="753" t="s">
        <v>17</v>
      </c>
      <c r="B28" s="753"/>
    </row>
    <row r="29" spans="1:8" ht="12.75" customHeight="1" x14ac:dyDescent="0.2">
      <c r="A29" s="754" t="s">
        <v>808</v>
      </c>
      <c r="B29" s="754"/>
      <c r="C29" s="651">
        <v>1920</v>
      </c>
      <c r="D29" s="651">
        <v>1880</v>
      </c>
      <c r="E29" s="651">
        <v>1840</v>
      </c>
      <c r="F29" s="651">
        <v>1810</v>
      </c>
      <c r="G29" s="651">
        <v>80</v>
      </c>
      <c r="H29" s="651">
        <v>70</v>
      </c>
    </row>
    <row r="30" spans="1:8" ht="12.75" customHeight="1" x14ac:dyDescent="0.2">
      <c r="A30" s="754"/>
      <c r="B30" s="754"/>
    </row>
    <row r="31" spans="1:8" ht="12.75" customHeight="1" x14ac:dyDescent="0.2">
      <c r="A31" s="753" t="s">
        <v>18</v>
      </c>
      <c r="B31" s="753"/>
    </row>
    <row r="32" spans="1:8" ht="12.75" customHeight="1" x14ac:dyDescent="0.2">
      <c r="A32" s="754" t="s">
        <v>541</v>
      </c>
      <c r="B32" s="754"/>
      <c r="C32" s="651">
        <v>400</v>
      </c>
      <c r="D32" s="651">
        <v>390</v>
      </c>
      <c r="E32" s="651">
        <v>390</v>
      </c>
      <c r="F32" s="651">
        <v>370</v>
      </c>
      <c r="G32" s="651">
        <v>10</v>
      </c>
      <c r="H32" s="651">
        <v>10</v>
      </c>
    </row>
    <row r="33" spans="1:8" ht="12.75" customHeight="1" x14ac:dyDescent="0.2">
      <c r="A33" s="754" t="s">
        <v>882</v>
      </c>
      <c r="B33" s="754"/>
      <c r="C33" s="651">
        <v>100</v>
      </c>
      <c r="D33" s="651">
        <v>100</v>
      </c>
      <c r="E33" s="651">
        <v>110</v>
      </c>
      <c r="F33" s="651">
        <v>100</v>
      </c>
      <c r="G33" s="651" t="s">
        <v>8</v>
      </c>
      <c r="H33" s="651" t="s">
        <v>8</v>
      </c>
    </row>
    <row r="34" spans="1:8" ht="12.75" customHeight="1" x14ac:dyDescent="0.2">
      <c r="A34" s="754"/>
      <c r="B34" s="754"/>
    </row>
    <row r="35" spans="1:8" ht="12.75" customHeight="1" x14ac:dyDescent="0.2">
      <c r="A35" s="753" t="s">
        <v>31</v>
      </c>
      <c r="B35" s="753"/>
    </row>
    <row r="36" spans="1:8" ht="12.75" customHeight="1" x14ac:dyDescent="0.2">
      <c r="A36" s="754" t="s">
        <v>32</v>
      </c>
      <c r="B36" s="754"/>
      <c r="C36" s="651">
        <v>320</v>
      </c>
      <c r="D36" s="651">
        <v>300</v>
      </c>
      <c r="E36" s="651">
        <v>330</v>
      </c>
      <c r="F36" s="651">
        <v>310</v>
      </c>
      <c r="G36" s="651" t="s">
        <v>8</v>
      </c>
      <c r="H36" s="651" t="s">
        <v>8</v>
      </c>
    </row>
    <row r="37" spans="1:8" ht="12.75" customHeight="1" x14ac:dyDescent="0.2">
      <c r="A37" s="754"/>
      <c r="B37" s="754"/>
    </row>
    <row r="38" spans="1:8" ht="12.75" customHeight="1" x14ac:dyDescent="0.2">
      <c r="A38" s="753" t="s">
        <v>35</v>
      </c>
      <c r="B38" s="753"/>
    </row>
    <row r="39" spans="1:8" ht="12.75" customHeight="1" x14ac:dyDescent="0.2">
      <c r="A39" s="754" t="s">
        <v>919</v>
      </c>
      <c r="B39" s="754"/>
      <c r="C39" s="651">
        <v>1650</v>
      </c>
      <c r="D39" s="651">
        <v>1600</v>
      </c>
      <c r="E39" s="651">
        <v>1730</v>
      </c>
      <c r="F39" s="651">
        <v>1680</v>
      </c>
      <c r="G39" s="651">
        <v>-80</v>
      </c>
      <c r="H39" s="651">
        <v>-80</v>
      </c>
    </row>
    <row r="40" spans="1:8" ht="12.75" customHeight="1" x14ac:dyDescent="0.2">
      <c r="A40" s="754" t="s">
        <v>38</v>
      </c>
      <c r="B40" s="754"/>
      <c r="C40" s="651">
        <v>740</v>
      </c>
      <c r="D40" s="651">
        <v>660</v>
      </c>
      <c r="E40" s="651">
        <v>740</v>
      </c>
      <c r="F40" s="651">
        <v>660</v>
      </c>
      <c r="G40" s="651" t="s">
        <v>8</v>
      </c>
      <c r="H40" s="651" t="s">
        <v>8</v>
      </c>
    </row>
    <row r="41" spans="1:8" ht="12.75" customHeight="1" x14ac:dyDescent="0.2">
      <c r="A41" s="754" t="s">
        <v>39</v>
      </c>
      <c r="B41" s="754"/>
      <c r="C41" s="651">
        <v>50</v>
      </c>
      <c r="D41" s="651">
        <v>50</v>
      </c>
      <c r="E41" s="651">
        <v>50</v>
      </c>
      <c r="F41" s="651">
        <v>50</v>
      </c>
      <c r="G41" s="651">
        <v>0</v>
      </c>
      <c r="H41" s="651">
        <v>0</v>
      </c>
    </row>
    <row r="42" spans="1:8" ht="12.75" customHeight="1" x14ac:dyDescent="0.2">
      <c r="A42" s="754"/>
      <c r="B42" s="754"/>
    </row>
    <row r="43" spans="1:8" ht="12.75" customHeight="1" x14ac:dyDescent="0.2">
      <c r="A43" s="753" t="s">
        <v>40</v>
      </c>
      <c r="B43" s="753"/>
    </row>
    <row r="44" spans="1:8" ht="12.75" customHeight="1" x14ac:dyDescent="0.2">
      <c r="A44" s="754" t="s">
        <v>810</v>
      </c>
      <c r="B44" s="754"/>
      <c r="C44" s="651">
        <v>480</v>
      </c>
      <c r="D44" s="651">
        <v>470</v>
      </c>
      <c r="E44" s="651">
        <v>400</v>
      </c>
      <c r="F44" s="651">
        <v>390</v>
      </c>
      <c r="G44" s="651">
        <v>80</v>
      </c>
      <c r="H44" s="651">
        <v>70</v>
      </c>
    </row>
    <row r="45" spans="1:8" ht="12.75" customHeight="1" x14ac:dyDescent="0.2">
      <c r="A45" s="754" t="s">
        <v>42</v>
      </c>
      <c r="B45" s="754"/>
      <c r="C45" s="651">
        <v>110</v>
      </c>
      <c r="D45" s="651">
        <v>110</v>
      </c>
      <c r="E45" s="651">
        <v>120</v>
      </c>
      <c r="F45" s="651">
        <v>120</v>
      </c>
      <c r="G45" s="651">
        <v>-10</v>
      </c>
      <c r="H45" s="651" t="s">
        <v>8</v>
      </c>
    </row>
    <row r="46" spans="1:8" ht="12.75" customHeight="1" x14ac:dyDescent="0.2">
      <c r="A46" s="754"/>
      <c r="B46" s="754"/>
    </row>
    <row r="47" spans="1:8" ht="12.75" customHeight="1" x14ac:dyDescent="0.2">
      <c r="A47" s="753" t="s">
        <v>43</v>
      </c>
      <c r="B47" s="753"/>
    </row>
    <row r="48" spans="1:8" ht="12.75" customHeight="1" x14ac:dyDescent="0.2">
      <c r="A48" s="754" t="s">
        <v>811</v>
      </c>
      <c r="B48" s="754"/>
      <c r="C48" s="651">
        <v>50630</v>
      </c>
      <c r="D48" s="651">
        <v>49250</v>
      </c>
      <c r="E48" s="651">
        <v>50940</v>
      </c>
      <c r="F48" s="651">
        <v>49570</v>
      </c>
      <c r="G48" s="651">
        <v>-310</v>
      </c>
      <c r="H48" s="651">
        <v>-320</v>
      </c>
    </row>
    <row r="49" spans="1:8" ht="12.75" customHeight="1" x14ac:dyDescent="0.2">
      <c r="A49" s="754" t="s">
        <v>45</v>
      </c>
      <c r="B49" s="754"/>
      <c r="C49" s="651">
        <v>3850</v>
      </c>
      <c r="D49" s="651">
        <v>3710</v>
      </c>
      <c r="E49" s="651">
        <v>3830</v>
      </c>
      <c r="F49" s="651">
        <v>3700</v>
      </c>
      <c r="G49" s="651">
        <v>20</v>
      </c>
      <c r="H49" s="651">
        <v>10</v>
      </c>
    </row>
    <row r="50" spans="1:8" ht="12.75" customHeight="1" x14ac:dyDescent="0.2">
      <c r="A50" s="754" t="s">
        <v>129</v>
      </c>
      <c r="B50" s="754"/>
      <c r="C50" s="651">
        <v>2440</v>
      </c>
      <c r="D50" s="651">
        <v>2410</v>
      </c>
      <c r="E50" s="651">
        <v>2440</v>
      </c>
      <c r="F50" s="651">
        <v>2410</v>
      </c>
      <c r="G50" s="651">
        <v>0</v>
      </c>
      <c r="H50" s="651">
        <v>0</v>
      </c>
    </row>
    <row r="51" spans="1:8" ht="12.75" customHeight="1" x14ac:dyDescent="0.2">
      <c r="A51" s="754" t="s">
        <v>46</v>
      </c>
      <c r="B51" s="754"/>
      <c r="C51" s="651">
        <v>1080</v>
      </c>
      <c r="D51" s="651">
        <v>1020</v>
      </c>
      <c r="E51" s="651">
        <v>1080</v>
      </c>
      <c r="F51" s="651">
        <v>1030</v>
      </c>
      <c r="G51" s="651">
        <v>0</v>
      </c>
      <c r="H51" s="651">
        <v>-10</v>
      </c>
    </row>
    <row r="52" spans="1:8" ht="12.75" customHeight="1" x14ac:dyDescent="0.2">
      <c r="A52" s="754"/>
      <c r="B52" s="754"/>
    </row>
    <row r="53" spans="1:8" ht="12.75" customHeight="1" x14ac:dyDescent="0.2">
      <c r="A53" s="753" t="s">
        <v>224</v>
      </c>
      <c r="B53" s="753"/>
    </row>
    <row r="54" spans="1:8" ht="12.75" customHeight="1" x14ac:dyDescent="0.2">
      <c r="A54" s="754" t="s">
        <v>812</v>
      </c>
      <c r="B54" s="754"/>
      <c r="C54" s="651">
        <v>2470</v>
      </c>
      <c r="D54" s="651">
        <v>2360</v>
      </c>
      <c r="E54" s="651">
        <v>2640</v>
      </c>
      <c r="F54" s="651">
        <v>2520</v>
      </c>
      <c r="G54" s="651">
        <v>-170</v>
      </c>
      <c r="H54" s="651">
        <v>-160</v>
      </c>
    </row>
    <row r="55" spans="1:8" ht="12.75" customHeight="1" x14ac:dyDescent="0.2">
      <c r="A55" s="754" t="s">
        <v>753</v>
      </c>
      <c r="B55" s="754"/>
      <c r="C55" s="651">
        <v>720</v>
      </c>
      <c r="D55" s="651">
        <v>700</v>
      </c>
      <c r="E55" s="651">
        <v>700</v>
      </c>
      <c r="F55" s="651">
        <v>680</v>
      </c>
      <c r="G55" s="651">
        <v>20</v>
      </c>
      <c r="H55" s="651">
        <v>20</v>
      </c>
    </row>
    <row r="56" spans="1:8" ht="12.75" customHeight="1" x14ac:dyDescent="0.2">
      <c r="A56" s="754" t="s">
        <v>920</v>
      </c>
      <c r="B56" s="754"/>
      <c r="C56" s="651">
        <v>0</v>
      </c>
      <c r="D56" s="651">
        <v>0</v>
      </c>
      <c r="E56" s="651">
        <v>220</v>
      </c>
      <c r="F56" s="651">
        <v>200</v>
      </c>
      <c r="G56" s="651">
        <v>-220</v>
      </c>
      <c r="H56" s="651">
        <v>-200</v>
      </c>
    </row>
    <row r="57" spans="1:8" ht="12.75" customHeight="1" x14ac:dyDescent="0.2">
      <c r="A57" s="754" t="s">
        <v>720</v>
      </c>
      <c r="B57" s="754"/>
      <c r="C57" s="651">
        <v>100</v>
      </c>
      <c r="D57" s="651">
        <v>90</v>
      </c>
      <c r="E57" s="651">
        <v>90</v>
      </c>
      <c r="F57" s="651">
        <v>90</v>
      </c>
      <c r="G57" s="651">
        <v>10</v>
      </c>
      <c r="H57" s="651">
        <v>10</v>
      </c>
    </row>
    <row r="58" spans="1:8" ht="12.75" customHeight="1" x14ac:dyDescent="0.2">
      <c r="A58" s="754" t="s">
        <v>921</v>
      </c>
      <c r="B58" s="754"/>
      <c r="C58" s="651">
        <v>0</v>
      </c>
      <c r="D58" s="651">
        <v>0</v>
      </c>
      <c r="E58" s="651">
        <v>250</v>
      </c>
      <c r="F58" s="651">
        <v>240</v>
      </c>
      <c r="G58" s="651">
        <v>-250</v>
      </c>
      <c r="H58" s="651">
        <v>-240</v>
      </c>
    </row>
    <row r="59" spans="1:8" ht="12.75" customHeight="1" x14ac:dyDescent="0.2">
      <c r="A59" s="754" t="s">
        <v>922</v>
      </c>
      <c r="B59" s="754"/>
      <c r="C59" s="651">
        <v>430</v>
      </c>
      <c r="D59" s="651">
        <v>420</v>
      </c>
      <c r="E59" s="651">
        <v>0</v>
      </c>
      <c r="F59" s="651">
        <v>0</v>
      </c>
      <c r="G59" s="651">
        <v>430</v>
      </c>
      <c r="H59" s="651">
        <v>420</v>
      </c>
    </row>
    <row r="60" spans="1:8" ht="12.75" customHeight="1" x14ac:dyDescent="0.2">
      <c r="A60" s="754"/>
      <c r="B60" s="754"/>
    </row>
    <row r="61" spans="1:8" ht="12.75" customHeight="1" x14ac:dyDescent="0.2">
      <c r="A61" s="753" t="s">
        <v>47</v>
      </c>
      <c r="B61" s="753"/>
    </row>
    <row r="62" spans="1:8" ht="12.75" customHeight="1" x14ac:dyDescent="0.2">
      <c r="A62" s="754" t="s">
        <v>735</v>
      </c>
      <c r="B62" s="754"/>
      <c r="C62" s="651">
        <v>1510</v>
      </c>
      <c r="D62" s="651">
        <v>1480</v>
      </c>
      <c r="E62" s="651">
        <v>1460</v>
      </c>
      <c r="F62" s="651">
        <v>1430</v>
      </c>
      <c r="G62" s="651">
        <v>50</v>
      </c>
      <c r="H62" s="651">
        <v>40</v>
      </c>
    </row>
    <row r="63" spans="1:8" ht="12.75" customHeight="1" x14ac:dyDescent="0.2">
      <c r="A63" s="754"/>
      <c r="B63" s="754"/>
    </row>
    <row r="64" spans="1:8" ht="12.75" customHeight="1" x14ac:dyDescent="0.2">
      <c r="A64" s="753" t="s">
        <v>49</v>
      </c>
      <c r="B64" s="753"/>
    </row>
    <row r="65" spans="1:8" ht="12.75" customHeight="1" x14ac:dyDescent="0.2">
      <c r="A65" s="754" t="s">
        <v>813</v>
      </c>
      <c r="B65" s="754"/>
      <c r="C65" s="651">
        <v>2220</v>
      </c>
      <c r="D65" s="651">
        <v>2140</v>
      </c>
      <c r="E65" s="651">
        <v>2170</v>
      </c>
      <c r="F65" s="651">
        <v>2090</v>
      </c>
      <c r="G65" s="651">
        <v>50</v>
      </c>
      <c r="H65" s="651">
        <v>50</v>
      </c>
    </row>
    <row r="66" spans="1:8" ht="12.75" customHeight="1" x14ac:dyDescent="0.2">
      <c r="A66" s="754" t="s">
        <v>639</v>
      </c>
      <c r="B66" s="754"/>
      <c r="C66" s="651">
        <v>2230</v>
      </c>
      <c r="D66" s="651">
        <v>2080</v>
      </c>
      <c r="E66" s="651">
        <v>2350</v>
      </c>
      <c r="F66" s="651">
        <v>2180</v>
      </c>
      <c r="G66" s="651">
        <v>-110</v>
      </c>
      <c r="H66" s="651">
        <v>-100</v>
      </c>
    </row>
    <row r="67" spans="1:8" ht="12.75" customHeight="1" x14ac:dyDescent="0.2">
      <c r="A67" s="754" t="s">
        <v>50</v>
      </c>
      <c r="B67" s="754"/>
      <c r="C67" s="651">
        <v>570</v>
      </c>
      <c r="D67" s="651">
        <v>540</v>
      </c>
      <c r="E67" s="651">
        <v>570</v>
      </c>
      <c r="F67" s="651">
        <v>540</v>
      </c>
      <c r="G67" s="651" t="s">
        <v>8</v>
      </c>
      <c r="H67" s="651" t="s">
        <v>8</v>
      </c>
    </row>
    <row r="68" spans="1:8" ht="12.75" customHeight="1" x14ac:dyDescent="0.2">
      <c r="A68" s="754" t="s">
        <v>51</v>
      </c>
      <c r="B68" s="754"/>
      <c r="C68" s="651">
        <v>940</v>
      </c>
      <c r="D68" s="651">
        <v>880</v>
      </c>
      <c r="E68" s="651">
        <v>910</v>
      </c>
      <c r="F68" s="651">
        <v>850</v>
      </c>
      <c r="G68" s="651">
        <v>40</v>
      </c>
      <c r="H68" s="651">
        <v>30</v>
      </c>
    </row>
    <row r="69" spans="1:8" ht="12.75" customHeight="1" x14ac:dyDescent="0.2">
      <c r="A69" s="754" t="s">
        <v>135</v>
      </c>
      <c r="B69" s="754"/>
      <c r="C69" s="651">
        <v>200</v>
      </c>
      <c r="D69" s="651">
        <v>190</v>
      </c>
      <c r="E69" s="651">
        <v>190</v>
      </c>
      <c r="F69" s="651">
        <v>180</v>
      </c>
      <c r="G69" s="651">
        <v>10</v>
      </c>
      <c r="H69" s="651">
        <v>10</v>
      </c>
    </row>
    <row r="70" spans="1:8" ht="12.75" customHeight="1" x14ac:dyDescent="0.2">
      <c r="A70" s="754" t="s">
        <v>52</v>
      </c>
      <c r="B70" s="754"/>
      <c r="C70" s="651">
        <v>2250</v>
      </c>
      <c r="D70" s="651">
        <v>2080</v>
      </c>
      <c r="E70" s="651">
        <v>2270</v>
      </c>
      <c r="F70" s="651">
        <v>2100</v>
      </c>
      <c r="G70" s="651">
        <v>-20</v>
      </c>
      <c r="H70" s="651">
        <v>-20</v>
      </c>
    </row>
    <row r="71" spans="1:8" ht="12.75" customHeight="1" x14ac:dyDescent="0.2">
      <c r="A71" s="754" t="s">
        <v>55</v>
      </c>
      <c r="B71" s="754"/>
      <c r="C71" s="651">
        <v>160</v>
      </c>
      <c r="D71" s="651">
        <v>160</v>
      </c>
      <c r="E71" s="651">
        <v>150</v>
      </c>
      <c r="F71" s="651">
        <v>150</v>
      </c>
      <c r="G71" s="651">
        <v>10</v>
      </c>
      <c r="H71" s="651">
        <v>10</v>
      </c>
    </row>
    <row r="72" spans="1:8" ht="12.75" customHeight="1" x14ac:dyDescent="0.2">
      <c r="A72" s="754"/>
      <c r="B72" s="754"/>
    </row>
    <row r="73" spans="1:8" ht="12.75" customHeight="1" x14ac:dyDescent="0.2">
      <c r="A73" s="753" t="s">
        <v>111</v>
      </c>
      <c r="B73" s="753"/>
    </row>
    <row r="74" spans="1:8" ht="12.75" customHeight="1" x14ac:dyDescent="0.2">
      <c r="A74" s="754" t="s">
        <v>111</v>
      </c>
      <c r="B74" s="754"/>
      <c r="C74" s="651">
        <v>110</v>
      </c>
      <c r="D74" s="651">
        <v>100</v>
      </c>
      <c r="E74" s="651">
        <v>110</v>
      </c>
      <c r="F74" s="651">
        <v>100</v>
      </c>
      <c r="G74" s="651" t="s">
        <v>8</v>
      </c>
      <c r="H74" s="651" t="s">
        <v>8</v>
      </c>
    </row>
    <row r="75" spans="1:8" ht="12.75" customHeight="1" x14ac:dyDescent="0.2">
      <c r="A75" s="754"/>
      <c r="B75" s="754"/>
    </row>
    <row r="76" spans="1:8" ht="12.75" customHeight="1" x14ac:dyDescent="0.2">
      <c r="A76" s="753" t="s">
        <v>56</v>
      </c>
      <c r="B76" s="753"/>
    </row>
    <row r="77" spans="1:8" ht="12.75" customHeight="1" x14ac:dyDescent="0.2">
      <c r="A77" s="754" t="s">
        <v>57</v>
      </c>
      <c r="B77" s="754"/>
      <c r="C77" s="651">
        <v>200</v>
      </c>
      <c r="D77" s="651">
        <v>190</v>
      </c>
      <c r="E77" s="651">
        <v>200</v>
      </c>
      <c r="F77" s="651">
        <v>190</v>
      </c>
      <c r="G77" s="651" t="s">
        <v>8</v>
      </c>
      <c r="H77" s="651" t="s">
        <v>8</v>
      </c>
    </row>
    <row r="78" spans="1:8" ht="12.75" customHeight="1" x14ac:dyDescent="0.2">
      <c r="A78" s="754"/>
      <c r="B78" s="754"/>
    </row>
    <row r="79" spans="1:8" ht="12.75" customHeight="1" x14ac:dyDescent="0.2">
      <c r="A79" s="753" t="s">
        <v>63</v>
      </c>
      <c r="B79" s="753"/>
    </row>
    <row r="80" spans="1:8" ht="12.75" customHeight="1" x14ac:dyDescent="0.2">
      <c r="A80" s="754" t="s">
        <v>63</v>
      </c>
      <c r="B80" s="754"/>
      <c r="C80" s="651">
        <v>1310</v>
      </c>
      <c r="D80" s="651">
        <v>1280</v>
      </c>
      <c r="E80" s="651">
        <v>1320</v>
      </c>
      <c r="F80" s="651">
        <v>1290</v>
      </c>
      <c r="G80" s="651">
        <v>-10</v>
      </c>
      <c r="H80" s="651">
        <v>-10</v>
      </c>
    </row>
    <row r="81" spans="1:8" ht="12.75" customHeight="1" x14ac:dyDescent="0.2">
      <c r="A81" s="754"/>
      <c r="B81" s="754"/>
    </row>
    <row r="82" spans="1:8" ht="12.75" customHeight="1" x14ac:dyDescent="0.2">
      <c r="A82" s="753" t="s">
        <v>58</v>
      </c>
      <c r="B82" s="753"/>
    </row>
    <row r="83" spans="1:8" ht="12.75" customHeight="1" x14ac:dyDescent="0.2">
      <c r="A83" s="754" t="s">
        <v>814</v>
      </c>
      <c r="B83" s="754"/>
      <c r="C83" s="651">
        <v>4810</v>
      </c>
      <c r="D83" s="651">
        <v>4740</v>
      </c>
      <c r="E83" s="651">
        <v>4840</v>
      </c>
      <c r="F83" s="651">
        <v>4770</v>
      </c>
      <c r="G83" s="651">
        <v>-30</v>
      </c>
      <c r="H83" s="651">
        <v>-30</v>
      </c>
    </row>
    <row r="84" spans="1:8" ht="12.75" customHeight="1" x14ac:dyDescent="0.2">
      <c r="A84" s="754" t="s">
        <v>885</v>
      </c>
      <c r="B84" s="754"/>
      <c r="C84" s="651">
        <v>890</v>
      </c>
      <c r="D84" s="651">
        <v>870</v>
      </c>
      <c r="E84" s="651">
        <v>880</v>
      </c>
      <c r="F84" s="651">
        <v>860</v>
      </c>
      <c r="G84" s="651">
        <v>10</v>
      </c>
      <c r="H84" s="651">
        <v>10</v>
      </c>
    </row>
    <row r="85" spans="1:8" ht="12.75" customHeight="1" x14ac:dyDescent="0.2">
      <c r="A85" s="754" t="s">
        <v>60</v>
      </c>
      <c r="B85" s="754"/>
      <c r="C85" s="651">
        <v>80</v>
      </c>
      <c r="D85" s="651">
        <v>80</v>
      </c>
      <c r="E85" s="651">
        <v>80</v>
      </c>
      <c r="F85" s="651">
        <v>70</v>
      </c>
      <c r="G85" s="651" t="s">
        <v>8</v>
      </c>
      <c r="H85" s="651" t="s">
        <v>8</v>
      </c>
    </row>
    <row r="86" spans="1:8" ht="12.75" customHeight="1" x14ac:dyDescent="0.2">
      <c r="A86" s="754"/>
      <c r="B86" s="754"/>
    </row>
    <row r="87" spans="1:8" ht="12.75" customHeight="1" x14ac:dyDescent="0.2">
      <c r="A87" s="753" t="s">
        <v>61</v>
      </c>
      <c r="B87" s="753"/>
    </row>
    <row r="88" spans="1:8" ht="12.75" customHeight="1" x14ac:dyDescent="0.2">
      <c r="A88" s="754" t="s">
        <v>816</v>
      </c>
      <c r="B88" s="754"/>
      <c r="C88" s="651">
        <v>1940</v>
      </c>
      <c r="D88" s="651">
        <v>1870</v>
      </c>
      <c r="E88" s="651">
        <v>2280</v>
      </c>
      <c r="F88" s="651">
        <v>2200</v>
      </c>
      <c r="G88" s="651">
        <v>-350</v>
      </c>
      <c r="H88" s="651">
        <v>-330</v>
      </c>
    </row>
    <row r="89" spans="1:8" ht="12.75" customHeight="1" x14ac:dyDescent="0.2">
      <c r="A89" s="754" t="s">
        <v>362</v>
      </c>
      <c r="B89" s="754"/>
      <c r="C89" s="651">
        <v>1230</v>
      </c>
      <c r="D89" s="651">
        <v>1180</v>
      </c>
      <c r="E89" s="651">
        <v>940</v>
      </c>
      <c r="F89" s="651">
        <v>900</v>
      </c>
      <c r="G89" s="651">
        <v>290</v>
      </c>
      <c r="H89" s="651">
        <v>280</v>
      </c>
    </row>
    <row r="90" spans="1:8" ht="12.75" customHeight="1" x14ac:dyDescent="0.2">
      <c r="A90" s="754" t="s">
        <v>923</v>
      </c>
      <c r="B90" s="754"/>
      <c r="C90" s="651">
        <v>5120</v>
      </c>
      <c r="D90" s="651">
        <v>4800</v>
      </c>
      <c r="E90" s="651">
        <v>0</v>
      </c>
      <c r="F90" s="651">
        <v>0</v>
      </c>
      <c r="G90" s="651">
        <v>5120</v>
      </c>
      <c r="H90" s="651">
        <v>4800</v>
      </c>
    </row>
    <row r="91" spans="1:8" ht="12.75" customHeight="1" x14ac:dyDescent="0.2">
      <c r="A91" s="754"/>
      <c r="B91" s="754"/>
    </row>
    <row r="92" spans="1:8" ht="12.75" customHeight="1" x14ac:dyDescent="0.2">
      <c r="A92" s="753" t="s">
        <v>23</v>
      </c>
      <c r="B92" s="753"/>
    </row>
    <row r="93" spans="1:8" ht="12.75" customHeight="1" x14ac:dyDescent="0.2">
      <c r="A93" s="754" t="s">
        <v>817</v>
      </c>
      <c r="B93" s="754"/>
      <c r="C93" s="651">
        <v>72100</v>
      </c>
      <c r="D93" s="651">
        <v>63850</v>
      </c>
      <c r="E93" s="651">
        <v>72740</v>
      </c>
      <c r="F93" s="651">
        <v>64480</v>
      </c>
      <c r="G93" s="651">
        <v>-650</v>
      </c>
      <c r="H93" s="651">
        <v>-630</v>
      </c>
    </row>
    <row r="94" spans="1:8" ht="12.75" customHeight="1" x14ac:dyDescent="0.2">
      <c r="A94" s="754" t="s">
        <v>24</v>
      </c>
      <c r="B94" s="754"/>
      <c r="C94" s="651">
        <v>3810</v>
      </c>
      <c r="D94" s="651">
        <v>3530</v>
      </c>
      <c r="E94" s="651">
        <v>3820</v>
      </c>
      <c r="F94" s="651">
        <v>3540</v>
      </c>
      <c r="G94" s="651">
        <v>-10</v>
      </c>
      <c r="H94" s="651">
        <v>-10</v>
      </c>
    </row>
    <row r="95" spans="1:8" ht="12.75" customHeight="1" x14ac:dyDescent="0.2">
      <c r="A95" s="754"/>
      <c r="B95" s="754"/>
    </row>
    <row r="96" spans="1:8" ht="12.75" customHeight="1" x14ac:dyDescent="0.2">
      <c r="A96" s="753" t="s">
        <v>22</v>
      </c>
      <c r="B96" s="753"/>
    </row>
    <row r="97" spans="1:8" ht="12.75" customHeight="1" x14ac:dyDescent="0.2">
      <c r="A97" s="754" t="s">
        <v>818</v>
      </c>
      <c r="B97" s="754"/>
      <c r="C97" s="651">
        <v>1140</v>
      </c>
      <c r="D97" s="651">
        <v>1100</v>
      </c>
      <c r="E97" s="651">
        <v>1170</v>
      </c>
      <c r="F97" s="651">
        <v>1130</v>
      </c>
      <c r="G97" s="651">
        <v>-30</v>
      </c>
      <c r="H97" s="651">
        <v>-30</v>
      </c>
    </row>
    <row r="98" spans="1:8" ht="12.75" customHeight="1" x14ac:dyDescent="0.2">
      <c r="A98" s="652" t="s">
        <v>581</v>
      </c>
      <c r="B98" s="652"/>
      <c r="C98" s="651">
        <v>20</v>
      </c>
      <c r="D98" s="651">
        <v>20</v>
      </c>
      <c r="E98" s="651">
        <v>20</v>
      </c>
      <c r="F98" s="651">
        <v>20</v>
      </c>
      <c r="G98" s="651" t="s">
        <v>8</v>
      </c>
      <c r="H98" s="651" t="s">
        <v>8</v>
      </c>
    </row>
    <row r="99" spans="1:8" ht="12.75" customHeight="1" x14ac:dyDescent="0.2">
      <c r="A99" s="754"/>
      <c r="B99" s="754"/>
    </row>
    <row r="100" spans="1:8" ht="12.75" customHeight="1" x14ac:dyDescent="0.2">
      <c r="A100" s="753" t="s">
        <v>412</v>
      </c>
      <c r="B100" s="753"/>
    </row>
    <row r="101" spans="1:8" ht="12.75" customHeight="1" x14ac:dyDescent="0.2">
      <c r="A101" s="754" t="s">
        <v>26</v>
      </c>
      <c r="B101" s="754"/>
      <c r="C101" s="651">
        <v>110</v>
      </c>
      <c r="D101" s="651">
        <v>100</v>
      </c>
      <c r="E101" s="651">
        <v>110</v>
      </c>
      <c r="F101" s="651">
        <v>110</v>
      </c>
      <c r="G101" s="651">
        <v>-10</v>
      </c>
      <c r="H101" s="651">
        <v>-10</v>
      </c>
    </row>
    <row r="102" spans="1:8" ht="12.75" customHeight="1" x14ac:dyDescent="0.2">
      <c r="A102" s="754" t="s">
        <v>27</v>
      </c>
      <c r="B102" s="754"/>
      <c r="C102" s="651">
        <v>150</v>
      </c>
      <c r="D102" s="651">
        <v>140</v>
      </c>
      <c r="E102" s="651">
        <v>120</v>
      </c>
      <c r="F102" s="651">
        <v>120</v>
      </c>
      <c r="G102" s="651">
        <v>30</v>
      </c>
      <c r="H102" s="651">
        <v>30</v>
      </c>
    </row>
    <row r="103" spans="1:8" ht="12.75" customHeight="1" x14ac:dyDescent="0.2">
      <c r="A103" s="754" t="s">
        <v>28</v>
      </c>
      <c r="B103" s="754"/>
      <c r="C103" s="651">
        <v>170</v>
      </c>
      <c r="D103" s="651">
        <v>170</v>
      </c>
      <c r="E103" s="651">
        <v>180</v>
      </c>
      <c r="F103" s="651">
        <v>170</v>
      </c>
      <c r="G103" s="651">
        <v>-10</v>
      </c>
      <c r="H103" s="651">
        <v>-10</v>
      </c>
    </row>
    <row r="104" spans="1:8" ht="12.75" customHeight="1" x14ac:dyDescent="0.2">
      <c r="A104" s="754"/>
      <c r="B104" s="754"/>
    </row>
    <row r="105" spans="1:8" ht="12.75" customHeight="1" x14ac:dyDescent="0.2">
      <c r="A105" s="753" t="s">
        <v>67</v>
      </c>
      <c r="B105" s="753"/>
    </row>
    <row r="106" spans="1:8" ht="12.75" customHeight="1" x14ac:dyDescent="0.2">
      <c r="A106" s="754" t="s">
        <v>924</v>
      </c>
      <c r="B106" s="754"/>
      <c r="C106" s="651">
        <v>22800</v>
      </c>
      <c r="D106" s="651">
        <v>21560</v>
      </c>
      <c r="E106" s="651">
        <v>11660</v>
      </c>
      <c r="F106" s="651">
        <v>11150</v>
      </c>
      <c r="G106" s="651">
        <v>11130</v>
      </c>
      <c r="H106" s="651">
        <v>10410</v>
      </c>
    </row>
    <row r="107" spans="1:8" ht="12.75" customHeight="1" x14ac:dyDescent="0.2">
      <c r="A107" s="754" t="s">
        <v>70</v>
      </c>
      <c r="B107" s="754"/>
      <c r="C107" s="651">
        <v>3630</v>
      </c>
      <c r="D107" s="651">
        <v>3230</v>
      </c>
      <c r="E107" s="651">
        <v>3570</v>
      </c>
      <c r="F107" s="651">
        <v>3180</v>
      </c>
      <c r="G107" s="651">
        <v>60</v>
      </c>
      <c r="H107" s="651">
        <v>50</v>
      </c>
    </row>
    <row r="108" spans="1:8" ht="12.75" customHeight="1" x14ac:dyDescent="0.2">
      <c r="A108" s="754" t="s">
        <v>414</v>
      </c>
      <c r="B108" s="754"/>
      <c r="C108" s="651">
        <v>50</v>
      </c>
      <c r="D108" s="651">
        <v>50</v>
      </c>
      <c r="E108" s="651">
        <v>50</v>
      </c>
      <c r="F108" s="651">
        <v>50</v>
      </c>
      <c r="G108" s="651" t="s">
        <v>8</v>
      </c>
      <c r="H108" s="651" t="s">
        <v>8</v>
      </c>
    </row>
    <row r="109" spans="1:8" ht="12.75" customHeight="1" x14ac:dyDescent="0.2">
      <c r="A109" s="754" t="s">
        <v>887</v>
      </c>
      <c r="B109" s="754"/>
      <c r="C109" s="651">
        <v>0</v>
      </c>
      <c r="D109" s="651">
        <v>0</v>
      </c>
      <c r="E109" s="651">
        <v>11150</v>
      </c>
      <c r="F109" s="651">
        <v>10430</v>
      </c>
      <c r="G109" s="651">
        <v>-11150</v>
      </c>
      <c r="H109" s="651">
        <v>-10430</v>
      </c>
    </row>
    <row r="110" spans="1:8" ht="12.75" customHeight="1" x14ac:dyDescent="0.2">
      <c r="A110" s="754"/>
      <c r="B110" s="754"/>
    </row>
    <row r="111" spans="1:8" ht="12.75" customHeight="1" x14ac:dyDescent="0.2">
      <c r="A111" s="753" t="s">
        <v>80</v>
      </c>
      <c r="B111" s="753"/>
    </row>
    <row r="112" spans="1:8" ht="12.75" customHeight="1" x14ac:dyDescent="0.2">
      <c r="A112" s="754" t="s">
        <v>81</v>
      </c>
      <c r="B112" s="754"/>
      <c r="C112" s="651">
        <v>1860</v>
      </c>
      <c r="D112" s="651">
        <v>1810</v>
      </c>
      <c r="E112" s="651">
        <v>1810</v>
      </c>
      <c r="F112" s="651">
        <v>1760</v>
      </c>
      <c r="G112" s="651">
        <v>40</v>
      </c>
      <c r="H112" s="651">
        <v>40</v>
      </c>
    </row>
    <row r="113" spans="1:8" ht="12.75" customHeight="1" x14ac:dyDescent="0.2">
      <c r="A113" s="754"/>
      <c r="B113" s="754"/>
    </row>
    <row r="114" spans="1:8" ht="12.75" customHeight="1" x14ac:dyDescent="0.2">
      <c r="A114" s="753" t="s">
        <v>71</v>
      </c>
      <c r="B114" s="753"/>
    </row>
    <row r="115" spans="1:8" ht="12.75" customHeight="1" x14ac:dyDescent="0.2">
      <c r="A115" s="754" t="s">
        <v>888</v>
      </c>
      <c r="B115" s="754"/>
      <c r="C115" s="651">
        <v>4510</v>
      </c>
      <c r="D115" s="651">
        <v>4340</v>
      </c>
      <c r="E115" s="651">
        <v>4490</v>
      </c>
      <c r="F115" s="651">
        <v>4310</v>
      </c>
      <c r="G115" s="651">
        <v>20</v>
      </c>
      <c r="H115" s="651">
        <v>30</v>
      </c>
    </row>
    <row r="116" spans="1:8" ht="12.75" customHeight="1" x14ac:dyDescent="0.2">
      <c r="A116" s="754" t="s">
        <v>580</v>
      </c>
      <c r="B116" s="754"/>
      <c r="C116" s="651">
        <v>19220</v>
      </c>
      <c r="D116" s="651">
        <v>17150</v>
      </c>
      <c r="E116" s="651">
        <v>19400</v>
      </c>
      <c r="F116" s="651">
        <v>17310</v>
      </c>
      <c r="G116" s="651">
        <v>-180</v>
      </c>
      <c r="H116" s="651">
        <v>-160</v>
      </c>
    </row>
    <row r="117" spans="1:8" ht="12.75" customHeight="1" x14ac:dyDescent="0.2">
      <c r="A117" s="754" t="s">
        <v>74</v>
      </c>
      <c r="B117" s="754"/>
      <c r="C117" s="651">
        <v>620</v>
      </c>
      <c r="D117" s="651">
        <v>590</v>
      </c>
      <c r="E117" s="651">
        <v>620</v>
      </c>
      <c r="F117" s="651">
        <v>590</v>
      </c>
      <c r="G117" s="651" t="s">
        <v>8</v>
      </c>
      <c r="H117" s="651" t="s">
        <v>8</v>
      </c>
    </row>
    <row r="118" spans="1:8" ht="12.75" customHeight="1" x14ac:dyDescent="0.2">
      <c r="A118" s="754" t="s">
        <v>78</v>
      </c>
      <c r="B118" s="754"/>
      <c r="C118" s="651">
        <v>41350</v>
      </c>
      <c r="D118" s="651">
        <v>39510</v>
      </c>
      <c r="E118" s="651">
        <v>42690</v>
      </c>
      <c r="F118" s="651">
        <v>40620</v>
      </c>
      <c r="G118" s="651">
        <v>-1340</v>
      </c>
      <c r="H118" s="651">
        <v>-1120</v>
      </c>
    </row>
    <row r="119" spans="1:8" ht="12.75" customHeight="1" x14ac:dyDescent="0.2">
      <c r="A119" s="754" t="s">
        <v>389</v>
      </c>
      <c r="B119" s="754"/>
      <c r="C119" s="651">
        <v>530</v>
      </c>
      <c r="D119" s="651">
        <v>510</v>
      </c>
      <c r="E119" s="651">
        <v>480</v>
      </c>
      <c r="F119" s="651">
        <v>460</v>
      </c>
      <c r="G119" s="651">
        <v>50</v>
      </c>
      <c r="H119" s="651">
        <v>50</v>
      </c>
    </row>
    <row r="120" spans="1:8" ht="12.75" customHeight="1" x14ac:dyDescent="0.2">
      <c r="A120" s="754" t="s">
        <v>925</v>
      </c>
      <c r="B120" s="754"/>
      <c r="C120" s="651">
        <v>1560</v>
      </c>
      <c r="D120" s="651">
        <v>1480</v>
      </c>
      <c r="E120" s="651">
        <v>0</v>
      </c>
      <c r="F120" s="651">
        <v>0</v>
      </c>
      <c r="G120" s="651">
        <v>1560</v>
      </c>
      <c r="H120" s="651">
        <v>1480</v>
      </c>
    </row>
    <row r="121" spans="1:8" ht="12.75" customHeight="1" x14ac:dyDescent="0.2">
      <c r="A121" s="754"/>
      <c r="B121" s="754"/>
    </row>
    <row r="122" spans="1:8" ht="12.75" customHeight="1" x14ac:dyDescent="0.2">
      <c r="A122" s="753" t="s">
        <v>82</v>
      </c>
      <c r="B122" s="753"/>
    </row>
    <row r="123" spans="1:8" ht="12.75" customHeight="1" x14ac:dyDescent="0.2">
      <c r="A123" s="754" t="s">
        <v>82</v>
      </c>
      <c r="B123" s="754"/>
      <c r="C123" s="651">
        <v>100</v>
      </c>
      <c r="D123" s="651">
        <v>90</v>
      </c>
      <c r="E123" s="651">
        <v>90</v>
      </c>
      <c r="F123" s="651">
        <v>90</v>
      </c>
      <c r="G123" s="651" t="s">
        <v>8</v>
      </c>
      <c r="H123" s="651" t="s">
        <v>8</v>
      </c>
    </row>
    <row r="124" spans="1:8" ht="12.75" customHeight="1" x14ac:dyDescent="0.2">
      <c r="A124" s="754"/>
      <c r="B124" s="754"/>
    </row>
    <row r="125" spans="1:8" ht="12.75" customHeight="1" x14ac:dyDescent="0.2">
      <c r="A125" s="753" t="s">
        <v>723</v>
      </c>
      <c r="B125" s="753"/>
    </row>
    <row r="126" spans="1:8" ht="12.75" customHeight="1" x14ac:dyDescent="0.2">
      <c r="A126" s="754" t="s">
        <v>723</v>
      </c>
      <c r="B126" s="754"/>
      <c r="C126" s="651">
        <v>1250</v>
      </c>
      <c r="D126" s="651">
        <v>1210</v>
      </c>
      <c r="E126" s="651">
        <v>1250</v>
      </c>
      <c r="F126" s="651">
        <v>1210</v>
      </c>
      <c r="G126" s="651" t="s">
        <v>8</v>
      </c>
      <c r="H126" s="651" t="s">
        <v>8</v>
      </c>
    </row>
    <row r="127" spans="1:8" ht="12.75" customHeight="1" x14ac:dyDescent="0.2">
      <c r="A127" s="754"/>
      <c r="B127" s="754"/>
    </row>
    <row r="128" spans="1:8" ht="12.75" customHeight="1" x14ac:dyDescent="0.2">
      <c r="A128" s="753" t="s">
        <v>296</v>
      </c>
      <c r="B128" s="753"/>
    </row>
    <row r="129" spans="1:8" ht="12.75" customHeight="1" x14ac:dyDescent="0.2">
      <c r="A129" s="754" t="s">
        <v>296</v>
      </c>
      <c r="B129" s="754"/>
      <c r="C129" s="651">
        <v>180</v>
      </c>
      <c r="D129" s="651">
        <v>180</v>
      </c>
      <c r="E129" s="651">
        <v>180</v>
      </c>
      <c r="F129" s="651">
        <v>170</v>
      </c>
      <c r="G129" s="651">
        <v>10</v>
      </c>
      <c r="H129" s="651" t="s">
        <v>8</v>
      </c>
    </row>
    <row r="130" spans="1:8" ht="12.75" customHeight="1" x14ac:dyDescent="0.2">
      <c r="A130" s="754"/>
      <c r="B130" s="754"/>
    </row>
    <row r="131" spans="1:8" ht="12.75" customHeight="1" x14ac:dyDescent="0.2">
      <c r="A131" s="753" t="s">
        <v>643</v>
      </c>
      <c r="B131" s="753"/>
    </row>
    <row r="132" spans="1:8" ht="12.75" customHeight="1" x14ac:dyDescent="0.2">
      <c r="A132" s="754" t="s">
        <v>706</v>
      </c>
      <c r="B132" s="754"/>
      <c r="C132" s="651">
        <v>90</v>
      </c>
      <c r="D132" s="651">
        <v>90</v>
      </c>
      <c r="E132" s="651">
        <v>90</v>
      </c>
      <c r="F132" s="651">
        <v>90</v>
      </c>
      <c r="G132" s="651" t="s">
        <v>8</v>
      </c>
      <c r="H132" s="651" t="s">
        <v>8</v>
      </c>
    </row>
    <row r="133" spans="1:8" ht="12.75" customHeight="1" x14ac:dyDescent="0.2">
      <c r="A133" s="754"/>
      <c r="B133" s="754"/>
    </row>
    <row r="134" spans="1:8" ht="12.75" customHeight="1" x14ac:dyDescent="0.2">
      <c r="A134" s="753" t="s">
        <v>83</v>
      </c>
      <c r="B134" s="753"/>
    </row>
    <row r="135" spans="1:8" ht="12.75" customHeight="1" x14ac:dyDescent="0.2">
      <c r="A135" s="754" t="s">
        <v>83</v>
      </c>
      <c r="B135" s="754"/>
      <c r="C135" s="651">
        <v>5480</v>
      </c>
      <c r="D135" s="651">
        <v>5240</v>
      </c>
      <c r="E135" s="651">
        <v>5450</v>
      </c>
      <c r="F135" s="651">
        <v>5220</v>
      </c>
      <c r="G135" s="651">
        <v>30</v>
      </c>
      <c r="H135" s="651">
        <v>30</v>
      </c>
    </row>
    <row r="136" spans="1:8" ht="12.75" customHeight="1" x14ac:dyDescent="0.2">
      <c r="A136" s="754"/>
      <c r="B136" s="754"/>
    </row>
    <row r="137" spans="1:8" ht="12.75" customHeight="1" x14ac:dyDescent="0.2">
      <c r="A137" s="753" t="s">
        <v>84</v>
      </c>
      <c r="B137" s="753"/>
    </row>
    <row r="138" spans="1:8" ht="12.75" customHeight="1" x14ac:dyDescent="0.2">
      <c r="A138" s="754" t="s">
        <v>926</v>
      </c>
      <c r="B138" s="754"/>
      <c r="C138" s="651">
        <v>1830</v>
      </c>
      <c r="D138" s="651">
        <v>1770</v>
      </c>
      <c r="E138" s="651">
        <v>1760</v>
      </c>
      <c r="F138" s="651">
        <v>1710</v>
      </c>
      <c r="G138" s="651">
        <v>70</v>
      </c>
      <c r="H138" s="651">
        <v>60</v>
      </c>
    </row>
    <row r="139" spans="1:8" ht="12.75" customHeight="1" x14ac:dyDescent="0.2">
      <c r="A139" s="754" t="s">
        <v>85</v>
      </c>
      <c r="B139" s="754"/>
      <c r="C139" s="651">
        <v>6230</v>
      </c>
      <c r="D139" s="651">
        <v>5650</v>
      </c>
      <c r="E139" s="651">
        <v>6460</v>
      </c>
      <c r="F139" s="651">
        <v>5860</v>
      </c>
      <c r="G139" s="651">
        <v>-230</v>
      </c>
      <c r="H139" s="651">
        <v>-210</v>
      </c>
    </row>
    <row r="140" spans="1:8" ht="12.75" customHeight="1" x14ac:dyDescent="0.2">
      <c r="A140" s="754" t="s">
        <v>86</v>
      </c>
      <c r="B140" s="754"/>
      <c r="C140" s="651">
        <v>2380</v>
      </c>
      <c r="D140" s="651">
        <v>2210</v>
      </c>
      <c r="E140" s="651">
        <v>2440</v>
      </c>
      <c r="F140" s="651">
        <v>2270</v>
      </c>
      <c r="G140" s="651">
        <v>-60</v>
      </c>
      <c r="H140" s="651">
        <v>-50</v>
      </c>
    </row>
    <row r="141" spans="1:8" ht="12.75" customHeight="1" x14ac:dyDescent="0.2">
      <c r="A141" s="754" t="s">
        <v>927</v>
      </c>
      <c r="B141" s="754"/>
      <c r="C141" s="651">
        <v>0</v>
      </c>
      <c r="D141" s="651">
        <v>0</v>
      </c>
      <c r="E141" s="651">
        <v>90</v>
      </c>
      <c r="F141" s="651">
        <v>80</v>
      </c>
      <c r="G141" s="651">
        <v>-90</v>
      </c>
      <c r="H141" s="651">
        <v>-80</v>
      </c>
    </row>
    <row r="142" spans="1:8" ht="12.75" customHeight="1" x14ac:dyDescent="0.2">
      <c r="A142" s="754" t="s">
        <v>88</v>
      </c>
      <c r="B142" s="754"/>
      <c r="C142" s="651">
        <v>3350</v>
      </c>
      <c r="D142" s="651">
        <v>3230</v>
      </c>
      <c r="E142" s="651">
        <v>3340</v>
      </c>
      <c r="F142" s="651">
        <v>3220</v>
      </c>
      <c r="G142" s="651">
        <v>10</v>
      </c>
      <c r="H142" s="651">
        <v>10</v>
      </c>
    </row>
    <row r="143" spans="1:8" ht="12.75" customHeight="1" x14ac:dyDescent="0.2">
      <c r="A143" s="754" t="s">
        <v>89</v>
      </c>
      <c r="B143" s="754"/>
      <c r="C143" s="651">
        <v>1050</v>
      </c>
      <c r="D143" s="651">
        <v>1000</v>
      </c>
      <c r="E143" s="651">
        <v>1090</v>
      </c>
      <c r="F143" s="651">
        <v>1040</v>
      </c>
      <c r="G143" s="651">
        <v>-30</v>
      </c>
      <c r="H143" s="651">
        <v>-30</v>
      </c>
    </row>
    <row r="144" spans="1:8" ht="12.75" customHeight="1" x14ac:dyDescent="0.2">
      <c r="A144" s="754" t="s">
        <v>90</v>
      </c>
      <c r="B144" s="754"/>
      <c r="C144" s="651">
        <v>290</v>
      </c>
      <c r="D144" s="651">
        <v>270</v>
      </c>
      <c r="E144" s="651">
        <v>290</v>
      </c>
      <c r="F144" s="651">
        <v>280</v>
      </c>
      <c r="G144" s="651" t="s">
        <v>8</v>
      </c>
      <c r="H144" s="651" t="s">
        <v>8</v>
      </c>
    </row>
    <row r="145" spans="1:8" ht="12.75" customHeight="1" x14ac:dyDescent="0.2">
      <c r="A145" s="754" t="s">
        <v>91</v>
      </c>
      <c r="B145" s="754"/>
      <c r="C145" s="651">
        <v>160</v>
      </c>
      <c r="D145" s="651">
        <v>150</v>
      </c>
      <c r="E145" s="651">
        <v>160</v>
      </c>
      <c r="F145" s="651">
        <v>150</v>
      </c>
      <c r="G145" s="651" t="s">
        <v>8</v>
      </c>
      <c r="H145" s="651">
        <v>0</v>
      </c>
    </row>
    <row r="146" spans="1:8" ht="12.75" customHeight="1" x14ac:dyDescent="0.2">
      <c r="A146" s="754" t="s">
        <v>92</v>
      </c>
      <c r="B146" s="754"/>
      <c r="C146" s="651">
        <v>2280</v>
      </c>
      <c r="D146" s="651">
        <v>2190</v>
      </c>
      <c r="E146" s="651">
        <v>2270</v>
      </c>
      <c r="F146" s="651">
        <v>2180</v>
      </c>
      <c r="G146" s="651">
        <v>10</v>
      </c>
      <c r="H146" s="651">
        <v>10</v>
      </c>
    </row>
    <row r="147" spans="1:8" ht="12.75" customHeight="1" x14ac:dyDescent="0.2">
      <c r="A147" s="754"/>
      <c r="B147" s="754"/>
    </row>
    <row r="148" spans="1:8" ht="12.75" customHeight="1" x14ac:dyDescent="0.2">
      <c r="A148" s="753" t="s">
        <v>146</v>
      </c>
      <c r="B148" s="753"/>
    </row>
    <row r="149" spans="1:8" ht="12.75" customHeight="1" x14ac:dyDescent="0.2">
      <c r="A149" s="754" t="s">
        <v>146</v>
      </c>
      <c r="B149" s="754"/>
      <c r="C149" s="651">
        <v>3550</v>
      </c>
      <c r="D149" s="651">
        <v>2900</v>
      </c>
      <c r="E149" s="651">
        <v>3550</v>
      </c>
      <c r="F149" s="651">
        <v>2910</v>
      </c>
      <c r="G149" s="651" t="s">
        <v>8</v>
      </c>
      <c r="H149" s="651">
        <v>-10</v>
      </c>
    </row>
    <row r="150" spans="1:8" ht="12.75" customHeight="1" x14ac:dyDescent="0.2">
      <c r="A150" s="754"/>
      <c r="B150" s="754"/>
    </row>
    <row r="151" spans="1:8" ht="12.75" customHeight="1" x14ac:dyDescent="0.2">
      <c r="A151" s="826" t="s">
        <v>79</v>
      </c>
      <c r="B151" s="826"/>
    </row>
    <row r="152" spans="1:8" ht="12.75" customHeight="1" x14ac:dyDescent="0.2">
      <c r="A152" s="754" t="s">
        <v>79</v>
      </c>
      <c r="B152" s="754"/>
      <c r="C152" s="651">
        <v>50</v>
      </c>
      <c r="D152" s="651">
        <v>50</v>
      </c>
      <c r="E152" s="651">
        <v>50</v>
      </c>
      <c r="F152" s="651">
        <v>50</v>
      </c>
      <c r="G152" s="651">
        <v>0</v>
      </c>
      <c r="H152" s="651">
        <v>0</v>
      </c>
    </row>
    <row r="153" spans="1:8" ht="12.75" customHeight="1" x14ac:dyDescent="0.2">
      <c r="A153" s="754"/>
      <c r="B153" s="754"/>
    </row>
    <row r="154" spans="1:8" ht="12.75" customHeight="1" x14ac:dyDescent="0.2">
      <c r="A154" s="753" t="s">
        <v>77</v>
      </c>
      <c r="B154" s="753"/>
    </row>
    <row r="155" spans="1:8" ht="12.75" customHeight="1" x14ac:dyDescent="0.2">
      <c r="A155" s="754" t="s">
        <v>645</v>
      </c>
      <c r="B155" s="754"/>
      <c r="C155" s="651">
        <v>50</v>
      </c>
      <c r="D155" s="651">
        <v>50</v>
      </c>
      <c r="E155" s="651">
        <v>50</v>
      </c>
      <c r="F155" s="651">
        <v>50</v>
      </c>
      <c r="G155" s="651" t="s">
        <v>8</v>
      </c>
      <c r="H155" s="651">
        <v>0</v>
      </c>
    </row>
    <row r="156" spans="1:8" ht="12.75" customHeight="1" x14ac:dyDescent="0.2">
      <c r="A156" s="754"/>
      <c r="B156" s="754"/>
    </row>
    <row r="157" spans="1:8" ht="12.75" customHeight="1" x14ac:dyDescent="0.2">
      <c r="A157" s="753" t="s">
        <v>148</v>
      </c>
      <c r="B157" s="753"/>
    </row>
    <row r="158" spans="1:8" ht="12.75" customHeight="1" x14ac:dyDescent="0.2">
      <c r="A158" s="754" t="s">
        <v>928</v>
      </c>
      <c r="B158" s="754"/>
      <c r="C158" s="651">
        <v>102990</v>
      </c>
      <c r="D158" s="651">
        <v>90640</v>
      </c>
      <c r="E158" s="651">
        <v>104890</v>
      </c>
      <c r="F158" s="651">
        <v>92530</v>
      </c>
      <c r="G158" s="651">
        <v>-1900</v>
      </c>
      <c r="H158" s="651">
        <v>-1890</v>
      </c>
    </row>
    <row r="159" spans="1:8" ht="12.75" customHeight="1" x14ac:dyDescent="0.2">
      <c r="A159" s="754" t="s">
        <v>95</v>
      </c>
      <c r="B159" s="754"/>
      <c r="C159" s="651">
        <v>3360</v>
      </c>
      <c r="D159" s="651">
        <v>3140</v>
      </c>
      <c r="E159" s="651">
        <v>3400</v>
      </c>
      <c r="F159" s="651">
        <v>3180</v>
      </c>
      <c r="G159" s="651">
        <v>-40</v>
      </c>
      <c r="H159" s="651">
        <v>-40</v>
      </c>
    </row>
    <row r="160" spans="1:8" ht="12.75" customHeight="1" x14ac:dyDescent="0.2">
      <c r="A160" s="754"/>
      <c r="B160" s="754"/>
    </row>
    <row r="161" spans="1:8" ht="12.75" customHeight="1" x14ac:dyDescent="0.2">
      <c r="A161" s="753" t="s">
        <v>153</v>
      </c>
      <c r="B161" s="753"/>
    </row>
    <row r="162" spans="1:8" ht="12.75" customHeight="1" x14ac:dyDescent="0.2">
      <c r="A162" s="754" t="s">
        <v>825</v>
      </c>
      <c r="B162" s="754"/>
      <c r="C162" s="651">
        <v>5070</v>
      </c>
      <c r="D162" s="651">
        <v>4860</v>
      </c>
      <c r="E162" s="651">
        <v>5130</v>
      </c>
      <c r="F162" s="651">
        <v>4920</v>
      </c>
      <c r="G162" s="651">
        <v>-60</v>
      </c>
      <c r="H162" s="651">
        <v>-60</v>
      </c>
    </row>
    <row r="163" spans="1:8" ht="12.75" customHeight="1" x14ac:dyDescent="0.2">
      <c r="A163" s="754" t="s">
        <v>709</v>
      </c>
      <c r="B163" s="754"/>
      <c r="C163" s="651">
        <v>140</v>
      </c>
      <c r="D163" s="651">
        <v>130</v>
      </c>
      <c r="E163" s="651">
        <v>150</v>
      </c>
      <c r="F163" s="651">
        <v>140</v>
      </c>
      <c r="G163" s="651">
        <v>-10</v>
      </c>
      <c r="H163" s="651">
        <v>-10</v>
      </c>
    </row>
    <row r="164" spans="1:8" ht="12.75" customHeight="1" x14ac:dyDescent="0.2">
      <c r="A164" s="754" t="s">
        <v>710</v>
      </c>
      <c r="B164" s="754"/>
      <c r="C164" s="651">
        <v>1680</v>
      </c>
      <c r="D164" s="651">
        <v>1560</v>
      </c>
      <c r="E164" s="651">
        <v>1700</v>
      </c>
      <c r="F164" s="651">
        <v>1580</v>
      </c>
      <c r="G164" s="651">
        <v>-20</v>
      </c>
      <c r="H164" s="651">
        <v>-20</v>
      </c>
    </row>
    <row r="165" spans="1:8" ht="12.75" customHeight="1" x14ac:dyDescent="0.2">
      <c r="A165" s="754" t="s">
        <v>108</v>
      </c>
      <c r="B165" s="754"/>
      <c r="C165" s="651">
        <v>210</v>
      </c>
      <c r="D165" s="651">
        <v>200</v>
      </c>
      <c r="E165" s="651">
        <v>180</v>
      </c>
      <c r="F165" s="651">
        <v>170</v>
      </c>
      <c r="G165" s="651">
        <v>30</v>
      </c>
      <c r="H165" s="651">
        <v>30</v>
      </c>
    </row>
    <row r="166" spans="1:8" ht="12.75" customHeight="1" x14ac:dyDescent="0.2">
      <c r="A166" s="754" t="s">
        <v>650</v>
      </c>
      <c r="B166" s="754"/>
      <c r="C166" s="651">
        <v>260</v>
      </c>
      <c r="D166" s="651">
        <v>250</v>
      </c>
      <c r="E166" s="651">
        <v>250</v>
      </c>
      <c r="F166" s="651">
        <v>240</v>
      </c>
      <c r="G166" s="651">
        <v>10</v>
      </c>
      <c r="H166" s="651">
        <v>20</v>
      </c>
    </row>
    <row r="167" spans="1:8" ht="12.75" customHeight="1" x14ac:dyDescent="0.2">
      <c r="A167" s="754" t="s">
        <v>98</v>
      </c>
      <c r="B167" s="754"/>
      <c r="C167" s="651">
        <v>1230</v>
      </c>
      <c r="D167" s="651">
        <v>1140</v>
      </c>
      <c r="E167" s="651">
        <v>1050</v>
      </c>
      <c r="F167" s="651">
        <v>990</v>
      </c>
      <c r="G167" s="651">
        <v>180</v>
      </c>
      <c r="H167" s="651">
        <v>150</v>
      </c>
    </row>
    <row r="168" spans="1:8" ht="12.75" customHeight="1" x14ac:dyDescent="0.2">
      <c r="A168" s="754" t="s">
        <v>584</v>
      </c>
      <c r="B168" s="754"/>
      <c r="C168" s="651">
        <v>400</v>
      </c>
      <c r="D168" s="651">
        <v>380</v>
      </c>
      <c r="E168" s="651">
        <v>400</v>
      </c>
      <c r="F168" s="651">
        <v>380</v>
      </c>
      <c r="G168" s="651" t="s">
        <v>8</v>
      </c>
      <c r="H168" s="651" t="s">
        <v>8</v>
      </c>
    </row>
    <row r="169" spans="1:8" ht="12.75" customHeight="1" x14ac:dyDescent="0.2">
      <c r="A169" s="754" t="s">
        <v>159</v>
      </c>
      <c r="B169" s="754"/>
      <c r="C169" s="651">
        <v>50</v>
      </c>
      <c r="D169" s="651">
        <v>50</v>
      </c>
      <c r="E169" s="651">
        <v>50</v>
      </c>
      <c r="F169" s="651">
        <v>50</v>
      </c>
      <c r="G169" s="651">
        <v>10</v>
      </c>
      <c r="H169" s="651" t="s">
        <v>8</v>
      </c>
    </row>
    <row r="170" spans="1:8" ht="12.75" customHeight="1" x14ac:dyDescent="0.2">
      <c r="A170" s="754" t="s">
        <v>391</v>
      </c>
      <c r="B170" s="754"/>
      <c r="C170" s="651">
        <v>930</v>
      </c>
      <c r="D170" s="651">
        <v>870</v>
      </c>
      <c r="E170" s="651">
        <v>1020</v>
      </c>
      <c r="F170" s="651">
        <v>950</v>
      </c>
      <c r="G170" s="651">
        <v>-90</v>
      </c>
      <c r="H170" s="651">
        <v>-80</v>
      </c>
    </row>
    <row r="171" spans="1:8" ht="12.75" customHeight="1" x14ac:dyDescent="0.2">
      <c r="A171" s="754" t="s">
        <v>102</v>
      </c>
      <c r="B171" s="754"/>
      <c r="C171" s="651">
        <v>1470</v>
      </c>
      <c r="D171" s="651">
        <v>1330</v>
      </c>
      <c r="E171" s="651">
        <v>1470</v>
      </c>
      <c r="F171" s="651">
        <v>1340</v>
      </c>
      <c r="G171" s="651" t="s">
        <v>8</v>
      </c>
      <c r="H171" s="651">
        <v>-10</v>
      </c>
    </row>
    <row r="172" spans="1:8" ht="12.75" customHeight="1" x14ac:dyDescent="0.2">
      <c r="A172" s="754" t="s">
        <v>107</v>
      </c>
      <c r="B172" s="754"/>
      <c r="C172" s="651">
        <v>50</v>
      </c>
      <c r="D172" s="651">
        <v>50</v>
      </c>
      <c r="E172" s="651">
        <v>50</v>
      </c>
      <c r="F172" s="651">
        <v>40</v>
      </c>
      <c r="G172" s="651" t="s">
        <v>8</v>
      </c>
      <c r="H172" s="651" t="s">
        <v>8</v>
      </c>
    </row>
    <row r="173" spans="1:8" ht="12.75" customHeight="1" x14ac:dyDescent="0.2">
      <c r="A173" s="754" t="s">
        <v>158</v>
      </c>
      <c r="B173" s="754"/>
      <c r="C173" s="651">
        <v>4380</v>
      </c>
      <c r="D173" s="651">
        <v>4250</v>
      </c>
      <c r="E173" s="651">
        <v>4340</v>
      </c>
      <c r="F173" s="651">
        <v>4210</v>
      </c>
      <c r="G173" s="651">
        <v>50</v>
      </c>
      <c r="H173" s="651">
        <v>40</v>
      </c>
    </row>
    <row r="174" spans="1:8" ht="12.75" customHeight="1" x14ac:dyDescent="0.2">
      <c r="A174" s="754" t="s">
        <v>103</v>
      </c>
      <c r="B174" s="754"/>
      <c r="C174" s="651">
        <v>250</v>
      </c>
      <c r="D174" s="651">
        <v>240</v>
      </c>
      <c r="E174" s="651">
        <v>260</v>
      </c>
      <c r="F174" s="651">
        <v>250</v>
      </c>
      <c r="G174" s="651">
        <v>-10</v>
      </c>
      <c r="H174" s="651">
        <v>-10</v>
      </c>
    </row>
    <row r="175" spans="1:8" ht="12.75" customHeight="1" x14ac:dyDescent="0.2">
      <c r="A175" s="754" t="s">
        <v>105</v>
      </c>
      <c r="B175" s="754"/>
      <c r="C175" s="651">
        <v>200</v>
      </c>
      <c r="D175" s="651">
        <v>190</v>
      </c>
      <c r="E175" s="651">
        <v>200</v>
      </c>
      <c r="F175" s="651">
        <v>190</v>
      </c>
      <c r="G175" s="651" t="s">
        <v>8</v>
      </c>
      <c r="H175" s="651" t="s">
        <v>8</v>
      </c>
    </row>
    <row r="176" spans="1:8" ht="12.75" customHeight="1" x14ac:dyDescent="0.2">
      <c r="A176" s="754" t="s">
        <v>106</v>
      </c>
      <c r="B176" s="754"/>
      <c r="C176" s="651">
        <v>390</v>
      </c>
      <c r="D176" s="651">
        <v>380</v>
      </c>
      <c r="E176" s="651">
        <v>380</v>
      </c>
      <c r="F176" s="651">
        <v>370</v>
      </c>
      <c r="G176" s="651">
        <v>10</v>
      </c>
      <c r="H176" s="651">
        <v>10</v>
      </c>
    </row>
    <row r="177" spans="1:9" ht="12.75" customHeight="1" x14ac:dyDescent="0.2">
      <c r="A177" s="754"/>
      <c r="B177" s="754"/>
    </row>
    <row r="178" spans="1:9" ht="12.75" customHeight="1" x14ac:dyDescent="0.2">
      <c r="A178" s="753" t="s">
        <v>536</v>
      </c>
      <c r="B178" s="753"/>
    </row>
    <row r="179" spans="1:9" ht="12.75" customHeight="1" x14ac:dyDescent="0.2">
      <c r="A179" s="754" t="s">
        <v>929</v>
      </c>
      <c r="B179" s="754"/>
      <c r="C179" s="651">
        <v>5680</v>
      </c>
      <c r="D179" s="651">
        <v>5390</v>
      </c>
      <c r="E179" s="651">
        <v>5560</v>
      </c>
      <c r="F179" s="651">
        <v>5290</v>
      </c>
      <c r="G179" s="651">
        <v>120</v>
      </c>
      <c r="H179" s="651">
        <v>100</v>
      </c>
    </row>
    <row r="180" spans="1:9" ht="12.75" customHeight="1" x14ac:dyDescent="0.2">
      <c r="A180" s="754"/>
      <c r="B180" s="754"/>
    </row>
    <row r="181" spans="1:9" s="654" customFormat="1" ht="12.75" customHeight="1" x14ac:dyDescent="0.2">
      <c r="A181" s="762" t="s">
        <v>162</v>
      </c>
      <c r="B181" s="762"/>
      <c r="C181" s="653">
        <v>450490</v>
      </c>
      <c r="D181" s="653">
        <v>415480</v>
      </c>
      <c r="E181" s="653">
        <v>448670</v>
      </c>
      <c r="F181" s="653">
        <v>413810</v>
      </c>
      <c r="G181" s="653">
        <v>1820</v>
      </c>
      <c r="H181" s="653">
        <v>1670</v>
      </c>
    </row>
    <row r="182" spans="1:9" ht="12.75" customHeight="1" x14ac:dyDescent="0.2">
      <c r="A182" s="790"/>
      <c r="B182" s="790"/>
      <c r="C182" s="655"/>
      <c r="D182" s="655"/>
      <c r="E182" s="655"/>
      <c r="F182" s="655"/>
      <c r="G182" s="655"/>
      <c r="H182" s="655"/>
    </row>
    <row r="183" spans="1:9" ht="12.75" customHeight="1" x14ac:dyDescent="0.2">
      <c r="F183" s="656"/>
      <c r="G183" s="656"/>
      <c r="H183" s="657" t="s">
        <v>163</v>
      </c>
    </row>
    <row r="184" spans="1:9" ht="12.75" customHeight="1" x14ac:dyDescent="0.2">
      <c r="A184" s="658"/>
      <c r="B184" s="659"/>
    </row>
    <row r="185" spans="1:9" ht="12.75" customHeight="1" x14ac:dyDescent="0.2">
      <c r="A185" s="660">
        <v>1</v>
      </c>
      <c r="B185" s="789" t="s">
        <v>555</v>
      </c>
      <c r="C185" s="789"/>
      <c r="D185" s="789"/>
      <c r="E185" s="789"/>
      <c r="F185" s="789"/>
      <c r="G185" s="789"/>
      <c r="H185" s="789"/>
      <c r="I185" s="661"/>
    </row>
    <row r="186" spans="1:9" ht="25.5" customHeight="1" x14ac:dyDescent="0.2">
      <c r="A186" s="660">
        <v>2</v>
      </c>
      <c r="B186" s="789" t="s">
        <v>930</v>
      </c>
      <c r="C186" s="789"/>
      <c r="D186" s="789"/>
      <c r="E186" s="789"/>
      <c r="F186" s="789"/>
      <c r="G186" s="789"/>
      <c r="H186" s="662"/>
    </row>
    <row r="187" spans="1:9" ht="12.75" customHeight="1" x14ac:dyDescent="0.2">
      <c r="A187" s="660">
        <v>3</v>
      </c>
      <c r="B187" s="788" t="s">
        <v>931</v>
      </c>
      <c r="C187" s="788"/>
      <c r="D187" s="788"/>
      <c r="E187" s="788"/>
      <c r="F187" s="788"/>
      <c r="G187" s="788"/>
      <c r="H187" s="788"/>
    </row>
    <row r="188" spans="1:9" ht="25.5" customHeight="1" x14ac:dyDescent="0.2">
      <c r="A188" s="663">
        <v>4</v>
      </c>
      <c r="B188" s="788" t="s">
        <v>932</v>
      </c>
      <c r="C188" s="788"/>
      <c r="D188" s="788"/>
      <c r="E188" s="788"/>
      <c r="F188" s="788"/>
      <c r="G188" s="788"/>
      <c r="H188" s="664"/>
    </row>
    <row r="189" spans="1:9" ht="25.5" customHeight="1" x14ac:dyDescent="0.2">
      <c r="A189" s="663">
        <v>5</v>
      </c>
      <c r="B189" s="788" t="s">
        <v>933</v>
      </c>
      <c r="C189" s="788"/>
      <c r="D189" s="788"/>
      <c r="E189" s="788"/>
      <c r="F189" s="788"/>
      <c r="G189" s="788"/>
      <c r="H189" s="665"/>
    </row>
    <row r="190" spans="1:9" ht="25.5" customHeight="1" x14ac:dyDescent="0.2">
      <c r="A190" s="663">
        <v>6</v>
      </c>
      <c r="B190" s="789" t="s">
        <v>934</v>
      </c>
      <c r="C190" s="789"/>
      <c r="D190" s="789"/>
      <c r="E190" s="789"/>
      <c r="F190" s="789"/>
      <c r="G190" s="789"/>
      <c r="H190" s="662"/>
    </row>
    <row r="191" spans="1:9" ht="25.5" customHeight="1" x14ac:dyDescent="0.2">
      <c r="A191" s="663">
        <v>7</v>
      </c>
      <c r="B191" s="788" t="s">
        <v>935</v>
      </c>
      <c r="C191" s="788"/>
      <c r="D191" s="788"/>
      <c r="E191" s="788"/>
      <c r="F191" s="788"/>
      <c r="G191" s="788"/>
      <c r="H191" s="665"/>
    </row>
    <row r="192" spans="1:9" ht="12.75" customHeight="1" x14ac:dyDescent="0.2">
      <c r="B192" s="666"/>
      <c r="C192" s="666"/>
      <c r="D192" s="666"/>
      <c r="E192" s="666"/>
      <c r="F192" s="666"/>
    </row>
    <row r="193" spans="2:6" ht="12.75" customHeight="1" x14ac:dyDescent="0.2">
      <c r="B193" s="667"/>
      <c r="C193" s="667"/>
      <c r="D193" s="667"/>
      <c r="E193" s="667"/>
      <c r="F193" s="667"/>
    </row>
    <row r="194" spans="2:6" ht="12.75" customHeight="1" x14ac:dyDescent="0.2">
      <c r="B194" s="667"/>
      <c r="C194" s="667"/>
      <c r="D194" s="667"/>
      <c r="E194" s="667"/>
      <c r="F194" s="667"/>
    </row>
  </sheetData>
  <mergeCells count="190">
    <mergeCell ref="B188:G188"/>
    <mergeCell ref="B189:G189"/>
    <mergeCell ref="B190:G190"/>
    <mergeCell ref="B191:G191"/>
    <mergeCell ref="A180:B180"/>
    <mergeCell ref="A181:B181"/>
    <mergeCell ref="A182:B182"/>
    <mergeCell ref="B185:H185"/>
    <mergeCell ref="B186:G186"/>
    <mergeCell ref="B187:H187"/>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5:B95"/>
    <mergeCell ref="A96:B96"/>
    <mergeCell ref="A97:B97"/>
    <mergeCell ref="A99:B99"/>
    <mergeCell ref="A100:B100"/>
    <mergeCell ref="A101:B101"/>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B5"/>
    <mergeCell ref="A6:B6"/>
    <mergeCell ref="A7:B7"/>
    <mergeCell ref="A8:B8"/>
    <mergeCell ref="A9:B9"/>
    <mergeCell ref="A10:B10"/>
    <mergeCell ref="A1:H1"/>
    <mergeCell ref="A3:B3"/>
    <mergeCell ref="C3:D3"/>
    <mergeCell ref="E3:F3"/>
    <mergeCell ref="G3:H3"/>
    <mergeCell ref="A4:B4"/>
  </mergeCells>
  <printOptions horizontalCentered="1"/>
  <pageMargins left="0" right="0" top="0.74803149606299213" bottom="0" header="0.31496062992125984" footer="0.31496062992125984"/>
  <pageSetup paperSize="9" scale="54" orientation="portrait" r:id="rId1"/>
  <rowBreaks count="1" manualBreakCount="1">
    <brk id="9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L190"/>
  <sheetViews>
    <sheetView topLeftCell="A151" workbookViewId="0">
      <selection activeCell="E166" sqref="E166"/>
    </sheetView>
  </sheetViews>
  <sheetFormatPr defaultColWidth="8.85546875" defaultRowHeight="12" x14ac:dyDescent="0.25"/>
  <cols>
    <col min="1" max="1" width="9.28515625" style="507" customWidth="1"/>
    <col min="2" max="2" width="40" style="507" customWidth="1"/>
    <col min="3" max="5" width="18.7109375" style="507" customWidth="1"/>
    <col min="6" max="6" width="12.85546875" style="508" customWidth="1"/>
    <col min="7" max="7" width="13.42578125" style="508" customWidth="1"/>
    <col min="8" max="8" width="12.85546875" style="508" customWidth="1"/>
    <col min="9" max="9" width="13.42578125" style="508" customWidth="1"/>
    <col min="10" max="10" width="12.42578125" style="508" customWidth="1"/>
    <col min="11" max="11" width="13" style="508" customWidth="1"/>
    <col min="12" max="259" width="8.85546875" style="507"/>
    <col min="260" max="260" width="5" style="507" customWidth="1"/>
    <col min="261" max="261" width="54.7109375" style="507" customWidth="1"/>
    <col min="262" max="267" width="11" style="507" customWidth="1"/>
    <col min="268" max="515" width="8.85546875" style="507"/>
    <col min="516" max="516" width="5" style="507" customWidth="1"/>
    <col min="517" max="517" width="54.7109375" style="507" customWidth="1"/>
    <col min="518" max="523" width="11" style="507" customWidth="1"/>
    <col min="524" max="771" width="8.85546875" style="507"/>
    <col min="772" max="772" width="5" style="507" customWidth="1"/>
    <col min="773" max="773" width="54.7109375" style="507" customWidth="1"/>
    <col min="774" max="779" width="11" style="507" customWidth="1"/>
    <col min="780" max="1027" width="8.85546875" style="507"/>
    <col min="1028" max="1028" width="5" style="507" customWidth="1"/>
    <col min="1029" max="1029" width="54.7109375" style="507" customWidth="1"/>
    <col min="1030" max="1035" width="11" style="507" customWidth="1"/>
    <col min="1036" max="1283" width="8.85546875" style="507"/>
    <col min="1284" max="1284" width="5" style="507" customWidth="1"/>
    <col min="1285" max="1285" width="54.7109375" style="507" customWidth="1"/>
    <col min="1286" max="1291" width="11" style="507" customWidth="1"/>
    <col min="1292" max="1539" width="8.85546875" style="507"/>
    <col min="1540" max="1540" width="5" style="507" customWidth="1"/>
    <col min="1541" max="1541" width="54.7109375" style="507" customWidth="1"/>
    <col min="1542" max="1547" width="11" style="507" customWidth="1"/>
    <col min="1548" max="1795" width="8.85546875" style="507"/>
    <col min="1796" max="1796" width="5" style="507" customWidth="1"/>
    <col min="1797" max="1797" width="54.7109375" style="507" customWidth="1"/>
    <col min="1798" max="1803" width="11" style="507" customWidth="1"/>
    <col min="1804" max="2051" width="8.85546875" style="507"/>
    <col min="2052" max="2052" width="5" style="507" customWidth="1"/>
    <col min="2053" max="2053" width="54.7109375" style="507" customWidth="1"/>
    <col min="2054" max="2059" width="11" style="507" customWidth="1"/>
    <col min="2060" max="2307" width="8.85546875" style="507"/>
    <col min="2308" max="2308" width="5" style="507" customWidth="1"/>
    <col min="2309" max="2309" width="54.7109375" style="507" customWidth="1"/>
    <col min="2310" max="2315" width="11" style="507" customWidth="1"/>
    <col min="2316" max="2563" width="8.85546875" style="507"/>
    <col min="2564" max="2564" width="5" style="507" customWidth="1"/>
    <col min="2565" max="2565" width="54.7109375" style="507" customWidth="1"/>
    <col min="2566" max="2571" width="11" style="507" customWidth="1"/>
    <col min="2572" max="2819" width="8.85546875" style="507"/>
    <col min="2820" max="2820" width="5" style="507" customWidth="1"/>
    <col min="2821" max="2821" width="54.7109375" style="507" customWidth="1"/>
    <col min="2822" max="2827" width="11" style="507" customWidth="1"/>
    <col min="2828" max="3075" width="8.85546875" style="507"/>
    <col min="3076" max="3076" width="5" style="507" customWidth="1"/>
    <col min="3077" max="3077" width="54.7109375" style="507" customWidth="1"/>
    <col min="3078" max="3083" width="11" style="507" customWidth="1"/>
    <col min="3084" max="3331" width="8.85546875" style="507"/>
    <col min="3332" max="3332" width="5" style="507" customWidth="1"/>
    <col min="3333" max="3333" width="54.7109375" style="507" customWidth="1"/>
    <col min="3334" max="3339" width="11" style="507" customWidth="1"/>
    <col min="3340" max="3587" width="8.85546875" style="507"/>
    <col min="3588" max="3588" width="5" style="507" customWidth="1"/>
    <col min="3589" max="3589" width="54.7109375" style="507" customWidth="1"/>
    <col min="3590" max="3595" width="11" style="507" customWidth="1"/>
    <col min="3596" max="3843" width="8.85546875" style="507"/>
    <col min="3844" max="3844" width="5" style="507" customWidth="1"/>
    <col min="3845" max="3845" width="54.7109375" style="507" customWidth="1"/>
    <col min="3846" max="3851" width="11" style="507" customWidth="1"/>
    <col min="3852" max="4099" width="8.85546875" style="507"/>
    <col min="4100" max="4100" width="5" style="507" customWidth="1"/>
    <col min="4101" max="4101" width="54.7109375" style="507" customWidth="1"/>
    <col min="4102" max="4107" width="11" style="507" customWidth="1"/>
    <col min="4108" max="4355" width="8.85546875" style="507"/>
    <col min="4356" max="4356" width="5" style="507" customWidth="1"/>
    <col min="4357" max="4357" width="54.7109375" style="507" customWidth="1"/>
    <col min="4358" max="4363" width="11" style="507" customWidth="1"/>
    <col min="4364" max="4611" width="8.85546875" style="507"/>
    <col min="4612" max="4612" width="5" style="507" customWidth="1"/>
    <col min="4613" max="4613" width="54.7109375" style="507" customWidth="1"/>
    <col min="4614" max="4619" width="11" style="507" customWidth="1"/>
    <col min="4620" max="4867" width="8.85546875" style="507"/>
    <col min="4868" max="4868" width="5" style="507" customWidth="1"/>
    <col min="4869" max="4869" width="54.7109375" style="507" customWidth="1"/>
    <col min="4870" max="4875" width="11" style="507" customWidth="1"/>
    <col min="4876" max="5123" width="8.85546875" style="507"/>
    <col min="5124" max="5124" width="5" style="507" customWidth="1"/>
    <col min="5125" max="5125" width="54.7109375" style="507" customWidth="1"/>
    <col min="5126" max="5131" width="11" style="507" customWidth="1"/>
    <col min="5132" max="5379" width="8.85546875" style="507"/>
    <col min="5380" max="5380" width="5" style="507" customWidth="1"/>
    <col min="5381" max="5381" width="54.7109375" style="507" customWidth="1"/>
    <col min="5382" max="5387" width="11" style="507" customWidth="1"/>
    <col min="5388" max="5635" width="8.85546875" style="507"/>
    <col min="5636" max="5636" width="5" style="507" customWidth="1"/>
    <col min="5637" max="5637" width="54.7109375" style="507" customWidth="1"/>
    <col min="5638" max="5643" width="11" style="507" customWidth="1"/>
    <col min="5644" max="5891" width="8.85546875" style="507"/>
    <col min="5892" max="5892" width="5" style="507" customWidth="1"/>
    <col min="5893" max="5893" width="54.7109375" style="507" customWidth="1"/>
    <col min="5894" max="5899" width="11" style="507" customWidth="1"/>
    <col min="5900" max="6147" width="8.85546875" style="507"/>
    <col min="6148" max="6148" width="5" style="507" customWidth="1"/>
    <col min="6149" max="6149" width="54.7109375" style="507" customWidth="1"/>
    <col min="6150" max="6155" width="11" style="507" customWidth="1"/>
    <col min="6156" max="6403" width="8.85546875" style="507"/>
    <col min="6404" max="6404" width="5" style="507" customWidth="1"/>
    <col min="6405" max="6405" width="54.7109375" style="507" customWidth="1"/>
    <col min="6406" max="6411" width="11" style="507" customWidth="1"/>
    <col min="6412" max="6659" width="8.85546875" style="507"/>
    <col min="6660" max="6660" width="5" style="507" customWidth="1"/>
    <col min="6661" max="6661" width="54.7109375" style="507" customWidth="1"/>
    <col min="6662" max="6667" width="11" style="507" customWidth="1"/>
    <col min="6668" max="6915" width="8.85546875" style="507"/>
    <col min="6916" max="6916" width="5" style="507" customWidth="1"/>
    <col min="6917" max="6917" width="54.7109375" style="507" customWidth="1"/>
    <col min="6918" max="6923" width="11" style="507" customWidth="1"/>
    <col min="6924" max="7171" width="8.85546875" style="507"/>
    <col min="7172" max="7172" width="5" style="507" customWidth="1"/>
    <col min="7173" max="7173" width="54.7109375" style="507" customWidth="1"/>
    <col min="7174" max="7179" width="11" style="507" customWidth="1"/>
    <col min="7180" max="7427" width="8.85546875" style="507"/>
    <col min="7428" max="7428" width="5" style="507" customWidth="1"/>
    <col min="7429" max="7429" width="54.7109375" style="507" customWidth="1"/>
    <col min="7430" max="7435" width="11" style="507" customWidth="1"/>
    <col min="7436" max="7683" width="8.85546875" style="507"/>
    <col min="7684" max="7684" width="5" style="507" customWidth="1"/>
    <col min="7685" max="7685" width="54.7109375" style="507" customWidth="1"/>
    <col min="7686" max="7691" width="11" style="507" customWidth="1"/>
    <col min="7692" max="7939" width="8.85546875" style="507"/>
    <col min="7940" max="7940" width="5" style="507" customWidth="1"/>
    <col min="7941" max="7941" width="54.7109375" style="507" customWidth="1"/>
    <col min="7942" max="7947" width="11" style="507" customWidth="1"/>
    <col min="7948" max="8195" width="8.85546875" style="507"/>
    <col min="8196" max="8196" width="5" style="507" customWidth="1"/>
    <col min="8197" max="8197" width="54.7109375" style="507" customWidth="1"/>
    <col min="8198" max="8203" width="11" style="507" customWidth="1"/>
    <col min="8204" max="8451" width="8.85546875" style="507"/>
    <col min="8452" max="8452" width="5" style="507" customWidth="1"/>
    <col min="8453" max="8453" width="54.7109375" style="507" customWidth="1"/>
    <col min="8454" max="8459" width="11" style="507" customWidth="1"/>
    <col min="8460" max="8707" width="8.85546875" style="507"/>
    <col min="8708" max="8708" width="5" style="507" customWidth="1"/>
    <col min="8709" max="8709" width="54.7109375" style="507" customWidth="1"/>
    <col min="8710" max="8715" width="11" style="507" customWidth="1"/>
    <col min="8716" max="8963" width="8.85546875" style="507"/>
    <col min="8964" max="8964" width="5" style="507" customWidth="1"/>
    <col min="8965" max="8965" width="54.7109375" style="507" customWidth="1"/>
    <col min="8966" max="8971" width="11" style="507" customWidth="1"/>
    <col min="8972" max="9219" width="8.85546875" style="507"/>
    <col min="9220" max="9220" width="5" style="507" customWidth="1"/>
    <col min="9221" max="9221" width="54.7109375" style="507" customWidth="1"/>
    <col min="9222" max="9227" width="11" style="507" customWidth="1"/>
    <col min="9228" max="9475" width="8.85546875" style="507"/>
    <col min="9476" max="9476" width="5" style="507" customWidth="1"/>
    <col min="9477" max="9477" width="54.7109375" style="507" customWidth="1"/>
    <col min="9478" max="9483" width="11" style="507" customWidth="1"/>
    <col min="9484" max="9731" width="8.85546875" style="507"/>
    <col min="9732" max="9732" width="5" style="507" customWidth="1"/>
    <col min="9733" max="9733" width="54.7109375" style="507" customWidth="1"/>
    <col min="9734" max="9739" width="11" style="507" customWidth="1"/>
    <col min="9740" max="9987" width="8.85546875" style="507"/>
    <col min="9988" max="9988" width="5" style="507" customWidth="1"/>
    <col min="9989" max="9989" width="54.7109375" style="507" customWidth="1"/>
    <col min="9990" max="9995" width="11" style="507" customWidth="1"/>
    <col min="9996" max="10243" width="8.85546875" style="507"/>
    <col min="10244" max="10244" width="5" style="507" customWidth="1"/>
    <col min="10245" max="10245" width="54.7109375" style="507" customWidth="1"/>
    <col min="10246" max="10251" width="11" style="507" customWidth="1"/>
    <col min="10252" max="10499" width="8.85546875" style="507"/>
    <col min="10500" max="10500" width="5" style="507" customWidth="1"/>
    <col min="10501" max="10501" width="54.7109375" style="507" customWidth="1"/>
    <col min="10502" max="10507" width="11" style="507" customWidth="1"/>
    <col min="10508" max="10755" width="8.85546875" style="507"/>
    <col min="10756" max="10756" width="5" style="507" customWidth="1"/>
    <col min="10757" max="10757" width="54.7109375" style="507" customWidth="1"/>
    <col min="10758" max="10763" width="11" style="507" customWidth="1"/>
    <col min="10764" max="11011" width="8.85546875" style="507"/>
    <col min="11012" max="11012" width="5" style="507" customWidth="1"/>
    <col min="11013" max="11013" width="54.7109375" style="507" customWidth="1"/>
    <col min="11014" max="11019" width="11" style="507" customWidth="1"/>
    <col min="11020" max="11267" width="8.85546875" style="507"/>
    <col min="11268" max="11268" width="5" style="507" customWidth="1"/>
    <col min="11269" max="11269" width="54.7109375" style="507" customWidth="1"/>
    <col min="11270" max="11275" width="11" style="507" customWidth="1"/>
    <col min="11276" max="11523" width="8.85546875" style="507"/>
    <col min="11524" max="11524" width="5" style="507" customWidth="1"/>
    <col min="11525" max="11525" width="54.7109375" style="507" customWidth="1"/>
    <col min="11526" max="11531" width="11" style="507" customWidth="1"/>
    <col min="11532" max="11779" width="8.85546875" style="507"/>
    <col min="11780" max="11780" width="5" style="507" customWidth="1"/>
    <col min="11781" max="11781" width="54.7109375" style="507" customWidth="1"/>
    <col min="11782" max="11787" width="11" style="507" customWidth="1"/>
    <col min="11788" max="12035" width="8.85546875" style="507"/>
    <col min="12036" max="12036" width="5" style="507" customWidth="1"/>
    <col min="12037" max="12037" width="54.7109375" style="507" customWidth="1"/>
    <col min="12038" max="12043" width="11" style="507" customWidth="1"/>
    <col min="12044" max="12291" width="8.85546875" style="507"/>
    <col min="12292" max="12292" width="5" style="507" customWidth="1"/>
    <col min="12293" max="12293" width="54.7109375" style="507" customWidth="1"/>
    <col min="12294" max="12299" width="11" style="507" customWidth="1"/>
    <col min="12300" max="12547" width="8.85546875" style="507"/>
    <col min="12548" max="12548" width="5" style="507" customWidth="1"/>
    <col min="12549" max="12549" width="54.7109375" style="507" customWidth="1"/>
    <col min="12550" max="12555" width="11" style="507" customWidth="1"/>
    <col min="12556" max="12803" width="8.85546875" style="507"/>
    <col min="12804" max="12804" width="5" style="507" customWidth="1"/>
    <col min="12805" max="12805" width="54.7109375" style="507" customWidth="1"/>
    <col min="12806" max="12811" width="11" style="507" customWidth="1"/>
    <col min="12812" max="13059" width="8.85546875" style="507"/>
    <col min="13060" max="13060" width="5" style="507" customWidth="1"/>
    <col min="13061" max="13061" width="54.7109375" style="507" customWidth="1"/>
    <col min="13062" max="13067" width="11" style="507" customWidth="1"/>
    <col min="13068" max="13315" width="8.85546875" style="507"/>
    <col min="13316" max="13316" width="5" style="507" customWidth="1"/>
    <col min="13317" max="13317" width="54.7109375" style="507" customWidth="1"/>
    <col min="13318" max="13323" width="11" style="507" customWidth="1"/>
    <col min="13324" max="13571" width="8.85546875" style="507"/>
    <col min="13572" max="13572" width="5" style="507" customWidth="1"/>
    <col min="13573" max="13573" width="54.7109375" style="507" customWidth="1"/>
    <col min="13574" max="13579" width="11" style="507" customWidth="1"/>
    <col min="13580" max="13827" width="8.85546875" style="507"/>
    <col min="13828" max="13828" width="5" style="507" customWidth="1"/>
    <col min="13829" max="13829" width="54.7109375" style="507" customWidth="1"/>
    <col min="13830" max="13835" width="11" style="507" customWidth="1"/>
    <col min="13836" max="14083" width="8.85546875" style="507"/>
    <col min="14084" max="14084" width="5" style="507" customWidth="1"/>
    <col min="14085" max="14085" width="54.7109375" style="507" customWidth="1"/>
    <col min="14086" max="14091" width="11" style="507" customWidth="1"/>
    <col min="14092" max="14339" width="8.85546875" style="507"/>
    <col min="14340" max="14340" width="5" style="507" customWidth="1"/>
    <col min="14341" max="14341" width="54.7109375" style="507" customWidth="1"/>
    <col min="14342" max="14347" width="11" style="507" customWidth="1"/>
    <col min="14348" max="14595" width="8.85546875" style="507"/>
    <col min="14596" max="14596" width="5" style="507" customWidth="1"/>
    <col min="14597" max="14597" width="54.7109375" style="507" customWidth="1"/>
    <col min="14598" max="14603" width="11" style="507" customWidth="1"/>
    <col min="14604" max="14851" width="8.85546875" style="507"/>
    <col min="14852" max="14852" width="5" style="507" customWidth="1"/>
    <col min="14853" max="14853" width="54.7109375" style="507" customWidth="1"/>
    <col min="14854" max="14859" width="11" style="507" customWidth="1"/>
    <col min="14860" max="15107" width="8.85546875" style="507"/>
    <col min="15108" max="15108" width="5" style="507" customWidth="1"/>
    <col min="15109" max="15109" width="54.7109375" style="507" customWidth="1"/>
    <col min="15110" max="15115" width="11" style="507" customWidth="1"/>
    <col min="15116" max="15363" width="8.85546875" style="507"/>
    <col min="15364" max="15364" width="5" style="507" customWidth="1"/>
    <col min="15365" max="15365" width="54.7109375" style="507" customWidth="1"/>
    <col min="15366" max="15371" width="11" style="507" customWidth="1"/>
    <col min="15372" max="15619" width="8.85546875" style="507"/>
    <col min="15620" max="15620" width="5" style="507" customWidth="1"/>
    <col min="15621" max="15621" width="54.7109375" style="507" customWidth="1"/>
    <col min="15622" max="15627" width="11" style="507" customWidth="1"/>
    <col min="15628" max="15875" width="8.85546875" style="507"/>
    <col min="15876" max="15876" width="5" style="507" customWidth="1"/>
    <col min="15877" max="15877" width="54.7109375" style="507" customWidth="1"/>
    <col min="15878" max="15883" width="11" style="507" customWidth="1"/>
    <col min="15884" max="16131" width="8.85546875" style="507"/>
    <col min="16132" max="16132" width="5" style="507" customWidth="1"/>
    <col min="16133" max="16133" width="54.7109375" style="507" customWidth="1"/>
    <col min="16134" max="16139" width="11" style="507" customWidth="1"/>
    <col min="16140" max="16384" width="8.85546875" style="507"/>
  </cols>
  <sheetData>
    <row r="1" spans="1:12" ht="12.75" customHeight="1" x14ac:dyDescent="0.25">
      <c r="A1" s="792" t="s">
        <v>805</v>
      </c>
      <c r="B1" s="792"/>
      <c r="C1" s="792"/>
      <c r="D1" s="792"/>
      <c r="E1" s="792"/>
      <c r="F1" s="792"/>
      <c r="G1" s="792"/>
      <c r="H1" s="792"/>
      <c r="I1" s="792"/>
      <c r="J1" s="792"/>
      <c r="K1" s="792"/>
      <c r="L1" s="506"/>
    </row>
    <row r="2" spans="1:12" ht="12.75" customHeight="1" x14ac:dyDescent="0.25">
      <c r="A2" s="792"/>
      <c r="B2" s="792"/>
      <c r="C2" s="792"/>
      <c r="D2" s="792"/>
      <c r="E2" s="792"/>
      <c r="F2" s="792"/>
      <c r="G2" s="792"/>
      <c r="H2" s="792"/>
      <c r="I2" s="792"/>
      <c r="J2" s="792"/>
      <c r="K2" s="792"/>
      <c r="L2" s="506"/>
    </row>
    <row r="3" spans="1:12" ht="12.75" customHeight="1" x14ac:dyDescent="0.25"/>
    <row r="4" spans="1:12" ht="12.75" customHeight="1" x14ac:dyDescent="0.25">
      <c r="A4" s="793"/>
      <c r="B4" s="793"/>
      <c r="C4" s="522"/>
      <c r="D4" s="522"/>
      <c r="E4" s="794" t="s">
        <v>806</v>
      </c>
      <c r="F4" s="794"/>
      <c r="G4" s="794" t="s">
        <v>722</v>
      </c>
      <c r="H4" s="794"/>
      <c r="I4" s="794" t="s">
        <v>534</v>
      </c>
      <c r="J4" s="794"/>
      <c r="K4" s="507"/>
    </row>
    <row r="5" spans="1:12" ht="25.5" customHeight="1" x14ac:dyDescent="0.25">
      <c r="A5" s="828"/>
      <c r="B5" s="828"/>
      <c r="C5" s="523"/>
      <c r="D5" s="523"/>
      <c r="E5" s="524" t="s">
        <v>0</v>
      </c>
      <c r="F5" s="524" t="s">
        <v>1</v>
      </c>
      <c r="G5" s="524" t="s">
        <v>0</v>
      </c>
      <c r="H5" s="524" t="s">
        <v>1</v>
      </c>
      <c r="I5" s="524" t="s">
        <v>0</v>
      </c>
      <c r="J5" s="524" t="s">
        <v>1</v>
      </c>
      <c r="K5" s="507"/>
    </row>
    <row r="6" spans="1:12" ht="12.75" customHeight="1" x14ac:dyDescent="0.2">
      <c r="A6" s="525" t="s">
        <v>750</v>
      </c>
      <c r="B6" s="526" t="s">
        <v>751</v>
      </c>
      <c r="C6" s="526" t="s">
        <v>752</v>
      </c>
      <c r="D6" s="526" t="s">
        <v>716</v>
      </c>
      <c r="E6" s="508" t="s">
        <v>828</v>
      </c>
      <c r="F6" s="508" t="s">
        <v>829</v>
      </c>
      <c r="G6" s="508" t="s">
        <v>746</v>
      </c>
      <c r="H6" s="508" t="s">
        <v>747</v>
      </c>
      <c r="I6" s="508" t="s">
        <v>717</v>
      </c>
      <c r="J6" s="508" t="s">
        <v>718</v>
      </c>
      <c r="K6" s="507"/>
    </row>
    <row r="7" spans="1:12" ht="12.75" customHeight="1" x14ac:dyDescent="0.2">
      <c r="A7" s="527" t="s">
        <v>117</v>
      </c>
      <c r="B7" s="527"/>
      <c r="C7" s="527"/>
      <c r="D7" s="436" t="e">
        <f>VLOOKUP(ONS2012Q3[[#This Row],[Cleaned name]],ONSCollation[Dept detail / Agency],1,0)</f>
        <v>#N/A</v>
      </c>
      <c r="E7" s="508"/>
      <c r="K7" s="507"/>
    </row>
    <row r="8" spans="1:12" ht="12.75" customHeight="1" x14ac:dyDescent="0.2">
      <c r="A8" s="505" t="s">
        <v>4</v>
      </c>
      <c r="B8" s="505" t="s">
        <v>4</v>
      </c>
      <c r="C8" s="505" t="str">
        <f>TRIM(ONS2012Q3[[#This Row],[Edited name]])</f>
        <v>Attorney General's Office</v>
      </c>
      <c r="D8" s="436" t="str">
        <f>VLOOKUP(ONS2012Q3[[#This Row],[Cleaned name]],ONSCollation[Dept detail / Agency],1,0)</f>
        <v>Attorney General's Office</v>
      </c>
      <c r="E8" s="508">
        <v>40</v>
      </c>
      <c r="F8" s="508">
        <v>40</v>
      </c>
      <c r="G8" s="508">
        <v>40</v>
      </c>
      <c r="H8" s="508">
        <v>40</v>
      </c>
      <c r="I8" s="508" t="s">
        <v>8</v>
      </c>
      <c r="J8" s="508" t="s">
        <v>8</v>
      </c>
      <c r="K8" s="507"/>
    </row>
    <row r="9" spans="1:12" ht="12.75" customHeight="1" x14ac:dyDescent="0.2">
      <c r="A9" s="505" t="s">
        <v>2</v>
      </c>
      <c r="B9" s="505" t="s">
        <v>2</v>
      </c>
      <c r="C9" s="505" t="str">
        <f>TRIM(ONS2012Q3[[#This Row],[Edited name]])</f>
        <v>Crown Prosecution Service</v>
      </c>
      <c r="D9" s="436" t="str">
        <f>VLOOKUP(ONS2012Q3[[#This Row],[Cleaned name]],ONSCollation[Dept detail / Agency],1,0)</f>
        <v>Crown Prosecution Service</v>
      </c>
      <c r="E9" s="508">
        <v>7480</v>
      </c>
      <c r="F9" s="508">
        <v>6920</v>
      </c>
      <c r="G9" s="508">
        <v>7600</v>
      </c>
      <c r="H9" s="508">
        <v>7010</v>
      </c>
      <c r="I9" s="508">
        <v>-110</v>
      </c>
      <c r="J9" s="508">
        <v>-100</v>
      </c>
      <c r="K9" s="507"/>
    </row>
    <row r="10" spans="1:12" ht="12.75" customHeight="1" x14ac:dyDescent="0.2">
      <c r="A10" s="505" t="s">
        <v>3</v>
      </c>
      <c r="B10" s="505" t="s">
        <v>3</v>
      </c>
      <c r="C10" s="505" t="str">
        <f>TRIM(ONS2012Q3[[#This Row],[Edited name]])</f>
        <v>Crown Prosecution Service Inspectorate</v>
      </c>
      <c r="D10" s="436" t="str">
        <f>VLOOKUP(ONS2012Q3[[#This Row],[Cleaned name]],ONSCollation[Dept detail / Agency],1,0)</f>
        <v>Crown Prosecution Service Inspectorate</v>
      </c>
      <c r="E10" s="508">
        <v>40</v>
      </c>
      <c r="F10" s="508">
        <v>40</v>
      </c>
      <c r="G10" s="508">
        <v>40</v>
      </c>
      <c r="H10" s="508">
        <v>40</v>
      </c>
      <c r="I10" s="508" t="s">
        <v>8</v>
      </c>
      <c r="J10" s="508" t="s">
        <v>8</v>
      </c>
      <c r="K10" s="507"/>
    </row>
    <row r="11" spans="1:12" ht="12.75" customHeight="1" x14ac:dyDescent="0.2">
      <c r="A11" s="505" t="s">
        <v>6</v>
      </c>
      <c r="B11" s="505" t="s">
        <v>6</v>
      </c>
      <c r="C11" s="505" t="str">
        <f>TRIM(ONS2012Q3[[#This Row],[Edited name]])</f>
        <v>Serious Fraud Office</v>
      </c>
      <c r="D11" s="436" t="str">
        <f>VLOOKUP(ONS2012Q3[[#This Row],[Cleaned name]],ONSCollation[Dept detail / Agency],1,0)</f>
        <v>Serious Fraud Office</v>
      </c>
      <c r="E11" s="508">
        <v>310</v>
      </c>
      <c r="F11" s="508">
        <v>300</v>
      </c>
      <c r="G11" s="508">
        <v>310</v>
      </c>
      <c r="H11" s="508">
        <v>300</v>
      </c>
      <c r="I11" s="508" t="s">
        <v>8</v>
      </c>
      <c r="J11" s="508" t="s">
        <v>8</v>
      </c>
      <c r="K11" s="507"/>
    </row>
    <row r="12" spans="1:12" ht="12.75" customHeight="1" x14ac:dyDescent="0.2">
      <c r="A12" s="505" t="s">
        <v>7</v>
      </c>
      <c r="B12" s="505" t="s">
        <v>7</v>
      </c>
      <c r="C12" s="505" t="str">
        <f>TRIM(ONS2012Q3[[#This Row],[Edited name]])</f>
        <v>Treasury Solicitor</v>
      </c>
      <c r="D12" s="436" t="str">
        <f>VLOOKUP(ONS2012Q3[[#This Row],[Cleaned name]],ONSCollation[Dept detail / Agency],1,0)</f>
        <v>Treasury Solicitor</v>
      </c>
      <c r="E12" s="508">
        <v>990</v>
      </c>
      <c r="F12" s="508">
        <v>920</v>
      </c>
      <c r="G12" s="508">
        <v>990</v>
      </c>
      <c r="H12" s="508">
        <v>930</v>
      </c>
      <c r="I12" s="508">
        <v>-10</v>
      </c>
      <c r="J12" s="508">
        <v>-10</v>
      </c>
      <c r="K12" s="507"/>
    </row>
    <row r="13" spans="1:12" ht="12.75" customHeight="1" x14ac:dyDescent="0.2">
      <c r="A13" s="505"/>
      <c r="B13" s="505"/>
      <c r="C13" s="505" t="str">
        <f>TRIM(ONS2012Q3[[#This Row],[Edited name]])</f>
        <v/>
      </c>
      <c r="D13" s="436" t="e">
        <f>VLOOKUP(ONS2012Q3[[#This Row],[Cleaned name]],ONSCollation[Dept detail / Agency],1,0)</f>
        <v>#N/A</v>
      </c>
      <c r="E13" s="508"/>
      <c r="K13" s="507"/>
    </row>
    <row r="14" spans="1:12" ht="12.75" customHeight="1" x14ac:dyDescent="0.2">
      <c r="A14" s="527" t="s">
        <v>176</v>
      </c>
      <c r="B14" s="527"/>
      <c r="C14" s="527" t="str">
        <f>TRIM(ONS2012Q3[[#This Row],[Edited name]])</f>
        <v/>
      </c>
      <c r="D14" s="436" t="e">
        <f>VLOOKUP(ONS2012Q3[[#This Row],[Cleaned name]],ONSCollation[Dept detail / Agency],1,0)</f>
        <v>#N/A</v>
      </c>
      <c r="E14" s="508"/>
      <c r="K14" s="507"/>
    </row>
    <row r="15" spans="1:12" ht="12.75" customHeight="1" x14ac:dyDescent="0.2">
      <c r="A15" s="505" t="s">
        <v>807</v>
      </c>
      <c r="B15" s="505" t="s">
        <v>408</v>
      </c>
      <c r="C15" s="505" t="str">
        <f>TRIM(ONS2012Q3[[#This Row],[Edited name]])</f>
        <v>Business, Innovation and Skills</v>
      </c>
      <c r="D15" s="436" t="str">
        <f>VLOOKUP(ONS2012Q3[[#This Row],[Cleaned name]],ONSCollation[Dept detail / Agency],1,0)</f>
        <v>Business, Innovation and Skills</v>
      </c>
      <c r="E15" s="508">
        <v>3110</v>
      </c>
      <c r="F15" s="508">
        <v>3010</v>
      </c>
      <c r="G15" s="508">
        <v>3110</v>
      </c>
      <c r="H15" s="508">
        <v>3000</v>
      </c>
      <c r="I15" s="508" t="s">
        <v>8</v>
      </c>
      <c r="J15" s="508">
        <v>10</v>
      </c>
      <c r="K15" s="507"/>
    </row>
    <row r="16" spans="1:12" ht="12.75" customHeight="1" x14ac:dyDescent="0.2">
      <c r="A16" s="505" t="s">
        <v>9</v>
      </c>
      <c r="B16" s="505" t="s">
        <v>9</v>
      </c>
      <c r="C16" s="505" t="str">
        <f>TRIM(ONS2012Q3[[#This Row],[Edited name]])</f>
        <v>Advisory Conciliation and Arbitration Service</v>
      </c>
      <c r="D16" s="436" t="str">
        <f>VLOOKUP(ONS2012Q3[[#This Row],[Cleaned name]],ONSCollation[Dept detail / Agency],1,0)</f>
        <v>Advisory Conciliation and Arbitration Service</v>
      </c>
      <c r="E16" s="508">
        <v>840</v>
      </c>
      <c r="F16" s="508">
        <v>780</v>
      </c>
      <c r="G16" s="508">
        <v>850</v>
      </c>
      <c r="H16" s="508">
        <v>790</v>
      </c>
      <c r="I16" s="508">
        <v>-10</v>
      </c>
      <c r="J16" s="508">
        <v>-10</v>
      </c>
      <c r="K16" s="507"/>
    </row>
    <row r="17" spans="1:11" ht="12.75" customHeight="1" x14ac:dyDescent="0.2">
      <c r="A17" s="505" t="s">
        <v>10</v>
      </c>
      <c r="B17" s="505" t="s">
        <v>10</v>
      </c>
      <c r="C17" s="505" t="str">
        <f>TRIM(ONS2012Q3[[#This Row],[Edited name]])</f>
        <v>Companies House</v>
      </c>
      <c r="D17" s="436" t="str">
        <f>VLOOKUP(ONS2012Q3[[#This Row],[Cleaned name]],ONSCollation[Dept detail / Agency],1,0)</f>
        <v>Companies House</v>
      </c>
      <c r="E17" s="508">
        <v>990</v>
      </c>
      <c r="F17" s="508">
        <v>890</v>
      </c>
      <c r="G17" s="508">
        <v>980</v>
      </c>
      <c r="H17" s="508">
        <v>890</v>
      </c>
      <c r="I17" s="508" t="s">
        <v>8</v>
      </c>
      <c r="J17" s="508" t="s">
        <v>8</v>
      </c>
      <c r="K17" s="507"/>
    </row>
    <row r="18" spans="1:11" ht="12.75" customHeight="1" x14ac:dyDescent="0.2">
      <c r="A18" s="505" t="s">
        <v>11</v>
      </c>
      <c r="B18" s="505" t="s">
        <v>11</v>
      </c>
      <c r="C18" s="505" t="str">
        <f>TRIM(ONS2012Q3[[#This Row],[Edited name]])</f>
        <v>Insolvency Service</v>
      </c>
      <c r="D18" s="436" t="str">
        <f>VLOOKUP(ONS2012Q3[[#This Row],[Cleaned name]],ONSCollation[Dept detail / Agency],1,0)</f>
        <v>Insolvency Service</v>
      </c>
      <c r="E18" s="508">
        <v>2010</v>
      </c>
      <c r="F18" s="508">
        <v>1900</v>
      </c>
      <c r="G18" s="508">
        <v>2090</v>
      </c>
      <c r="H18" s="508">
        <v>1980</v>
      </c>
      <c r="I18" s="508">
        <v>-80</v>
      </c>
      <c r="J18" s="508">
        <v>-80</v>
      </c>
      <c r="K18" s="507"/>
    </row>
    <row r="19" spans="1:11" ht="12.75" customHeight="1" x14ac:dyDescent="0.2">
      <c r="A19" s="505" t="s">
        <v>73</v>
      </c>
      <c r="B19" s="505" t="s">
        <v>619</v>
      </c>
      <c r="C19" s="505" t="str">
        <f>TRIM(ONS2012Q3[[#This Row],[Edited name]])</f>
        <v>HM Land Registry</v>
      </c>
      <c r="D19" s="436" t="str">
        <f>VLOOKUP(ONS2012Q3[[#This Row],[Cleaned name]],ONSCollation[Dept detail / Agency],1,0)</f>
        <v>HM Land Registry</v>
      </c>
      <c r="E19" s="508">
        <v>4600</v>
      </c>
      <c r="F19" s="508">
        <v>4100</v>
      </c>
      <c r="G19" s="508">
        <v>4640</v>
      </c>
      <c r="H19" s="508">
        <v>4140</v>
      </c>
      <c r="I19" s="508">
        <v>-40</v>
      </c>
      <c r="J19" s="508">
        <v>-40</v>
      </c>
      <c r="K19" s="507"/>
    </row>
    <row r="20" spans="1:11" ht="12.75" customHeight="1" x14ac:dyDescent="0.2">
      <c r="A20" s="505" t="s">
        <v>632</v>
      </c>
      <c r="B20" s="505" t="s">
        <v>632</v>
      </c>
      <c r="C20" s="505" t="str">
        <f>TRIM(ONS2012Q3[[#This Row],[Edited name]])</f>
        <v>Met Office</v>
      </c>
      <c r="D20" s="436" t="str">
        <f>VLOOKUP(ONS2012Q3[[#This Row],[Cleaned name]],ONSCollation[Dept detail / Agency],1,0)</f>
        <v>Met Office</v>
      </c>
      <c r="E20" s="508">
        <v>1880</v>
      </c>
      <c r="F20" s="508">
        <v>1810</v>
      </c>
      <c r="G20" s="508">
        <v>1950</v>
      </c>
      <c r="H20" s="508">
        <v>1880</v>
      </c>
      <c r="I20" s="508">
        <v>-70</v>
      </c>
      <c r="J20" s="508">
        <v>-70</v>
      </c>
      <c r="K20" s="507"/>
    </row>
    <row r="21" spans="1:11" ht="12.75" customHeight="1" x14ac:dyDescent="0.2">
      <c r="A21" s="505" t="s">
        <v>15</v>
      </c>
      <c r="B21" s="505" t="s">
        <v>15</v>
      </c>
      <c r="C21" s="505" t="str">
        <f>TRIM(ONS2012Q3[[#This Row],[Edited name]])</f>
        <v>National Measurement Office</v>
      </c>
      <c r="D21" s="436" t="str">
        <f>VLOOKUP(ONS2012Q3[[#This Row],[Cleaned name]],ONSCollation[Dept detail / Agency],1,0)</f>
        <v>National Measurement Office</v>
      </c>
      <c r="E21" s="508">
        <v>70</v>
      </c>
      <c r="F21" s="508">
        <v>70</v>
      </c>
      <c r="G21" s="508">
        <v>70</v>
      </c>
      <c r="H21" s="508">
        <v>70</v>
      </c>
      <c r="I21" s="508" t="s">
        <v>8</v>
      </c>
      <c r="J21" s="508" t="s">
        <v>8</v>
      </c>
      <c r="K21" s="507"/>
    </row>
    <row r="22" spans="1:11" ht="12.75" customHeight="1" x14ac:dyDescent="0.2">
      <c r="A22" s="505" t="s">
        <v>12</v>
      </c>
      <c r="B22" s="505" t="s">
        <v>12</v>
      </c>
      <c r="C22" s="505" t="str">
        <f>TRIM(ONS2012Q3[[#This Row],[Edited name]])</f>
        <v>Office of Fair Trading</v>
      </c>
      <c r="D22" s="436" t="str">
        <f>VLOOKUP(ONS2012Q3[[#This Row],[Cleaned name]],ONSCollation[Dept detail / Agency],1,0)</f>
        <v>Office of Fair Trading</v>
      </c>
      <c r="E22" s="508">
        <v>550</v>
      </c>
      <c r="F22" s="508">
        <v>530</v>
      </c>
      <c r="G22" s="508">
        <v>550</v>
      </c>
      <c r="H22" s="508">
        <v>530</v>
      </c>
      <c r="I22" s="508">
        <v>10</v>
      </c>
      <c r="J22" s="508">
        <v>10</v>
      </c>
      <c r="K22" s="507"/>
    </row>
    <row r="23" spans="1:11" ht="12.75" customHeight="1" x14ac:dyDescent="0.2">
      <c r="A23" s="505" t="s">
        <v>13</v>
      </c>
      <c r="B23" s="505" t="s">
        <v>13</v>
      </c>
      <c r="C23" s="505" t="str">
        <f>TRIM(ONS2012Q3[[#This Row],[Edited name]])</f>
        <v>Office of Gas and Electricity Market</v>
      </c>
      <c r="D23" s="436" t="str">
        <f>VLOOKUP(ONS2012Q3[[#This Row],[Cleaned name]],ONSCollation[Dept detail / Agency],1,0)</f>
        <v>Office of Gas and Electricity Market</v>
      </c>
      <c r="E23" s="508">
        <v>630</v>
      </c>
      <c r="F23" s="508">
        <v>620</v>
      </c>
      <c r="G23" s="508">
        <v>580</v>
      </c>
      <c r="H23" s="508">
        <v>570</v>
      </c>
      <c r="I23" s="508">
        <v>50</v>
      </c>
      <c r="J23" s="508">
        <v>50</v>
      </c>
      <c r="K23" s="507"/>
    </row>
    <row r="24" spans="1:11" ht="12.75" customHeight="1" x14ac:dyDescent="0.2">
      <c r="A24" s="505" t="s">
        <v>37</v>
      </c>
      <c r="B24" s="505" t="s">
        <v>37</v>
      </c>
      <c r="C24" s="505" t="str">
        <f>TRIM(ONS2012Q3[[#This Row],[Edited name]])</f>
        <v>Ordnance Survey</v>
      </c>
      <c r="D24" s="436" t="str">
        <f>VLOOKUP(ONS2012Q3[[#This Row],[Cleaned name]],ONSCollation[Dept detail / Agency],1,0)</f>
        <v>Ordnance Survey</v>
      </c>
      <c r="E24" s="508">
        <v>1100</v>
      </c>
      <c r="F24" s="508">
        <v>1060</v>
      </c>
      <c r="G24" s="508">
        <v>1080</v>
      </c>
      <c r="H24" s="508">
        <v>1040</v>
      </c>
      <c r="I24" s="508">
        <v>20</v>
      </c>
      <c r="J24" s="508">
        <v>20</v>
      </c>
      <c r="K24" s="507"/>
    </row>
    <row r="25" spans="1:11" ht="12.75" customHeight="1" x14ac:dyDescent="0.2">
      <c r="A25" s="505" t="s">
        <v>423</v>
      </c>
      <c r="B25" s="505" t="s">
        <v>423</v>
      </c>
      <c r="C25" s="505" t="str">
        <f>TRIM(ONS2012Q3[[#This Row],[Edited name]])</f>
        <v>Skills Funding Agency</v>
      </c>
      <c r="D25" s="436" t="str">
        <f>VLOOKUP(ONS2012Q3[[#This Row],[Cleaned name]],ONSCollation[Dept detail / Agency],1,0)</f>
        <v>Skills Funding Agency</v>
      </c>
      <c r="E25" s="508">
        <v>1290</v>
      </c>
      <c r="F25" s="508">
        <v>1260</v>
      </c>
      <c r="G25" s="508">
        <v>1240</v>
      </c>
      <c r="H25" s="508">
        <v>1210</v>
      </c>
      <c r="I25" s="508">
        <v>50</v>
      </c>
      <c r="J25" s="508">
        <v>50</v>
      </c>
      <c r="K25" s="507"/>
    </row>
    <row r="26" spans="1:11" ht="12.75" customHeight="1" x14ac:dyDescent="0.2">
      <c r="A26" s="505" t="s">
        <v>16</v>
      </c>
      <c r="B26" s="505" t="s">
        <v>16</v>
      </c>
      <c r="C26" s="505" t="str">
        <f>TRIM(ONS2012Q3[[#This Row],[Edited name]])</f>
        <v>UK Intellectual Property Office</v>
      </c>
      <c r="D26" s="436" t="str">
        <f>VLOOKUP(ONS2012Q3[[#This Row],[Cleaned name]],ONSCollation[Dept detail / Agency],1,0)</f>
        <v>UK Intellectual Property Office</v>
      </c>
      <c r="E26" s="508">
        <v>980</v>
      </c>
      <c r="F26" s="508">
        <v>920</v>
      </c>
      <c r="G26" s="508">
        <v>950</v>
      </c>
      <c r="H26" s="508">
        <v>900</v>
      </c>
      <c r="I26" s="508">
        <v>30</v>
      </c>
      <c r="J26" s="508">
        <v>30</v>
      </c>
      <c r="K26" s="507"/>
    </row>
    <row r="27" spans="1:11" ht="12.75" customHeight="1" x14ac:dyDescent="0.2">
      <c r="A27" s="505" t="s">
        <v>573</v>
      </c>
      <c r="B27" s="505" t="s">
        <v>573</v>
      </c>
      <c r="C27" s="505" t="str">
        <f>TRIM(ONS2012Q3[[#This Row],[Edited name]])</f>
        <v>UK Space Agency</v>
      </c>
      <c r="D27" s="436" t="str">
        <f>VLOOKUP(ONS2012Q3[[#This Row],[Cleaned name]],ONSCollation[Dept detail / Agency],1,0)</f>
        <v>UK Space Agency</v>
      </c>
      <c r="E27" s="508">
        <v>40</v>
      </c>
      <c r="F27" s="508">
        <v>40</v>
      </c>
      <c r="G27" s="508">
        <v>40</v>
      </c>
      <c r="H27" s="508">
        <v>40</v>
      </c>
      <c r="I27" s="508" t="s">
        <v>8</v>
      </c>
      <c r="J27" s="508" t="s">
        <v>8</v>
      </c>
      <c r="K27" s="507"/>
    </row>
    <row r="28" spans="1:11" ht="12.75" customHeight="1" x14ac:dyDescent="0.2">
      <c r="A28" s="505"/>
      <c r="B28" s="505"/>
      <c r="C28" s="505" t="str">
        <f>TRIM(ONS2012Q3[[#This Row],[Edited name]])</f>
        <v/>
      </c>
      <c r="D28" s="436" t="e">
        <f>VLOOKUP(ONS2012Q3[[#This Row],[Cleaned name]],ONSCollation[Dept detail / Agency],1,0)</f>
        <v>#N/A</v>
      </c>
      <c r="E28" s="508"/>
      <c r="K28" s="507"/>
    </row>
    <row r="29" spans="1:11" ht="12.75" customHeight="1" x14ac:dyDescent="0.2">
      <c r="A29" s="527" t="s">
        <v>17</v>
      </c>
      <c r="B29" s="527"/>
      <c r="C29" s="527" t="str">
        <f>TRIM(ONS2012Q3[[#This Row],[Edited name]])</f>
        <v/>
      </c>
      <c r="D29" s="436" t="e">
        <f>VLOOKUP(ONS2012Q3[[#This Row],[Cleaned name]],ONSCollation[Dept detail / Agency],1,0)</f>
        <v>#N/A</v>
      </c>
      <c r="E29" s="508"/>
      <c r="K29" s="507"/>
    </row>
    <row r="30" spans="1:11" ht="12.75" customHeight="1" x14ac:dyDescent="0.2">
      <c r="A30" s="505" t="s">
        <v>808</v>
      </c>
      <c r="B30" s="505" t="s">
        <v>124</v>
      </c>
      <c r="C30" s="505" t="str">
        <f>TRIM(ONS2012Q3[[#This Row],[Edited name]])</f>
        <v>Cabinet Office excl agencies</v>
      </c>
      <c r="D30" s="436" t="str">
        <f>VLOOKUP(ONS2012Q3[[#This Row],[Cleaned name]],ONSCollation[Dept detail / Agency],1,0)</f>
        <v>Cabinet Office excl agencies</v>
      </c>
      <c r="E30" s="508">
        <v>1800</v>
      </c>
      <c r="F30" s="508">
        <v>1770</v>
      </c>
      <c r="G30" s="508">
        <v>1840</v>
      </c>
      <c r="H30" s="508">
        <v>1800</v>
      </c>
      <c r="I30" s="508">
        <v>-30</v>
      </c>
      <c r="J30" s="508">
        <v>-30</v>
      </c>
      <c r="K30" s="507"/>
    </row>
    <row r="31" spans="1:11" ht="12.75" customHeight="1" x14ac:dyDescent="0.2">
      <c r="A31" s="505"/>
      <c r="B31" s="505"/>
      <c r="C31" s="505" t="str">
        <f>TRIM(ONS2012Q3[[#This Row],[Edited name]])</f>
        <v/>
      </c>
      <c r="D31" s="436" t="e">
        <f>VLOOKUP(ONS2012Q3[[#This Row],[Cleaned name]],ONSCollation[Dept detail / Agency],1,0)</f>
        <v>#N/A</v>
      </c>
      <c r="E31" s="508"/>
      <c r="K31" s="507"/>
    </row>
    <row r="32" spans="1:11" ht="12.75" customHeight="1" x14ac:dyDescent="0.2">
      <c r="A32" s="527" t="s">
        <v>18</v>
      </c>
      <c r="B32" s="527"/>
      <c r="C32" s="527" t="str">
        <f>TRIM(ONS2012Q3[[#This Row],[Edited name]])</f>
        <v/>
      </c>
      <c r="D32" s="436" t="e">
        <f>VLOOKUP(ONS2012Q3[[#This Row],[Cleaned name]],ONSCollation[Dept detail / Agency],1,0)</f>
        <v>#N/A</v>
      </c>
      <c r="E32" s="508"/>
      <c r="K32" s="507"/>
    </row>
    <row r="33" spans="1:11" ht="12.75" customHeight="1" x14ac:dyDescent="0.2">
      <c r="A33" s="505" t="s">
        <v>541</v>
      </c>
      <c r="B33" s="505" t="s">
        <v>541</v>
      </c>
      <c r="C33" s="505" t="str">
        <f>TRIM(ONS2012Q3[[#This Row],[Edited name]])</f>
        <v>Government Procurement Service</v>
      </c>
      <c r="D33" s="436" t="str">
        <f>VLOOKUP(ONS2012Q3[[#This Row],[Cleaned name]],ONSCollation[Dept detail / Agency],1,0)</f>
        <v>Government Procurement Service</v>
      </c>
      <c r="E33" s="508">
        <v>340</v>
      </c>
      <c r="F33" s="508">
        <v>340</v>
      </c>
      <c r="G33" s="508">
        <v>320</v>
      </c>
      <c r="H33" s="508">
        <v>310</v>
      </c>
      <c r="I33" s="508">
        <v>20</v>
      </c>
      <c r="J33" s="508">
        <v>30</v>
      </c>
      <c r="K33" s="507"/>
    </row>
    <row r="34" spans="1:11" ht="12.75" customHeight="1" x14ac:dyDescent="0.2">
      <c r="A34" s="505" t="s">
        <v>21</v>
      </c>
      <c r="B34" s="505" t="s">
        <v>21</v>
      </c>
      <c r="C34" s="505" t="str">
        <f>TRIM(ONS2012Q3[[#This Row],[Edited name]])</f>
        <v>Office of the Parliamentary Counsel</v>
      </c>
      <c r="D34" s="436" t="str">
        <f>VLOOKUP(ONS2012Q3[[#This Row],[Cleaned name]],ONSCollation[Dept detail / Agency],1,0)</f>
        <v>Office of the Parliamentary Counsel</v>
      </c>
      <c r="E34" s="508">
        <v>100</v>
      </c>
      <c r="F34" s="508">
        <v>100</v>
      </c>
      <c r="G34" s="508">
        <v>110</v>
      </c>
      <c r="H34" s="508">
        <v>100</v>
      </c>
      <c r="I34" s="508" t="s">
        <v>8</v>
      </c>
      <c r="J34" s="508" t="s">
        <v>8</v>
      </c>
      <c r="K34" s="507"/>
    </row>
    <row r="35" spans="1:11" ht="12.75" customHeight="1" x14ac:dyDescent="0.2">
      <c r="A35" s="505"/>
      <c r="B35" s="505"/>
      <c r="C35" s="505" t="str">
        <f>TRIM(ONS2012Q3[[#This Row],[Edited name]])</f>
        <v/>
      </c>
      <c r="D35" s="436" t="e">
        <f>VLOOKUP(ONS2012Q3[[#This Row],[Cleaned name]],ONSCollation[Dept detail / Agency],1,0)</f>
        <v>#N/A</v>
      </c>
      <c r="E35" s="508"/>
      <c r="K35" s="507"/>
    </row>
    <row r="36" spans="1:11" ht="12.75" customHeight="1" x14ac:dyDescent="0.2">
      <c r="A36" s="527" t="s">
        <v>31</v>
      </c>
      <c r="B36" s="527"/>
      <c r="C36" s="527" t="str">
        <f>TRIM(ONS2012Q3[[#This Row],[Edited name]])</f>
        <v/>
      </c>
      <c r="D36" s="436" t="e">
        <f>VLOOKUP(ONS2012Q3[[#This Row],[Cleaned name]],ONSCollation[Dept detail / Agency],1,0)</f>
        <v>#N/A</v>
      </c>
      <c r="E36" s="508"/>
      <c r="K36" s="507"/>
    </row>
    <row r="37" spans="1:11" ht="12.75" customHeight="1" x14ac:dyDescent="0.2">
      <c r="A37" s="505" t="s">
        <v>32</v>
      </c>
      <c r="B37" s="505" t="s">
        <v>32</v>
      </c>
      <c r="C37" s="505" t="str">
        <f>TRIM(ONS2012Q3[[#This Row],[Edited name]])</f>
        <v>Charity Commission</v>
      </c>
      <c r="D37" s="436" t="str">
        <f>VLOOKUP(ONS2012Q3[[#This Row],[Cleaned name]],ONSCollation[Dept detail / Agency],1,0)</f>
        <v>Charity Commission</v>
      </c>
      <c r="E37" s="508">
        <v>330</v>
      </c>
      <c r="F37" s="508">
        <v>310</v>
      </c>
      <c r="G37" s="508">
        <v>330</v>
      </c>
      <c r="H37" s="508">
        <v>310</v>
      </c>
      <c r="I37" s="508">
        <v>-10</v>
      </c>
      <c r="J37" s="508">
        <v>-10</v>
      </c>
      <c r="K37" s="507"/>
    </row>
    <row r="38" spans="1:11" ht="12.75" customHeight="1" x14ac:dyDescent="0.2">
      <c r="A38" s="505"/>
      <c r="B38" s="505"/>
      <c r="C38" s="505" t="str">
        <f>TRIM(ONS2012Q3[[#This Row],[Edited name]])</f>
        <v/>
      </c>
      <c r="D38" s="436" t="e">
        <f>VLOOKUP(ONS2012Q3[[#This Row],[Cleaned name]],ONSCollation[Dept detail / Agency],1,0)</f>
        <v>#N/A</v>
      </c>
      <c r="E38" s="508"/>
      <c r="K38" s="507"/>
    </row>
    <row r="39" spans="1:11" ht="12.75" customHeight="1" x14ac:dyDescent="0.2">
      <c r="A39" s="527" t="s">
        <v>35</v>
      </c>
      <c r="B39" s="527"/>
      <c r="C39" s="527" t="str">
        <f>TRIM(ONS2012Q3[[#This Row],[Edited name]])</f>
        <v/>
      </c>
      <c r="D39" s="436" t="e">
        <f>VLOOKUP(ONS2012Q3[[#This Row],[Cleaned name]],ONSCollation[Dept detail / Agency],1,0)</f>
        <v>#N/A</v>
      </c>
      <c r="E39" s="508"/>
      <c r="K39" s="507"/>
    </row>
    <row r="40" spans="1:11" ht="12.75" customHeight="1" x14ac:dyDescent="0.2">
      <c r="A40" s="505" t="s">
        <v>809</v>
      </c>
      <c r="B40" s="505" t="s">
        <v>396</v>
      </c>
      <c r="C40" s="505" t="str">
        <f>TRIM(ONS2012Q3[[#This Row],[Edited name]])</f>
        <v>Department for Communities and Local Government</v>
      </c>
      <c r="D40" s="436" t="str">
        <f>VLOOKUP(ONS2012Q3[[#This Row],[Cleaned name]],ONSCollation[Dept detail / Agency],1,0)</f>
        <v>Department for Communities and Local Government</v>
      </c>
      <c r="E40" s="508">
        <v>1730</v>
      </c>
      <c r="F40" s="508">
        <v>1680</v>
      </c>
      <c r="G40" s="508">
        <v>1750</v>
      </c>
      <c r="H40" s="508">
        <v>1700</v>
      </c>
      <c r="I40" s="508">
        <v>-20</v>
      </c>
      <c r="J40" s="508">
        <v>-30</v>
      </c>
      <c r="K40" s="507"/>
    </row>
    <row r="41" spans="1:11" ht="12.75" customHeight="1" x14ac:dyDescent="0.2">
      <c r="A41" s="505" t="s">
        <v>36</v>
      </c>
      <c r="B41" s="505" t="s">
        <v>36</v>
      </c>
      <c r="C41" s="505" t="str">
        <f>TRIM(ONS2012Q3[[#This Row],[Edited name]])</f>
        <v>Fire Service College</v>
      </c>
      <c r="D41" s="436" t="str">
        <f>VLOOKUP(ONS2012Q3[[#This Row],[Cleaned name]],ONSCollation[Dept detail / Agency],1,0)</f>
        <v>Fire Service College</v>
      </c>
      <c r="E41" s="508">
        <v>140</v>
      </c>
      <c r="F41" s="508">
        <v>130</v>
      </c>
      <c r="G41" s="508">
        <v>160</v>
      </c>
      <c r="H41" s="508">
        <v>150</v>
      </c>
      <c r="I41" s="508">
        <v>-20</v>
      </c>
      <c r="J41" s="508">
        <v>-20</v>
      </c>
      <c r="K41" s="507"/>
    </row>
    <row r="42" spans="1:11" ht="12.75" customHeight="1" x14ac:dyDescent="0.2">
      <c r="A42" s="505" t="s">
        <v>38</v>
      </c>
      <c r="B42" s="505" t="s">
        <v>38</v>
      </c>
      <c r="C42" s="505" t="str">
        <f>TRIM(ONS2012Q3[[#This Row],[Edited name]])</f>
        <v>Planning Inspectorate</v>
      </c>
      <c r="D42" s="436" t="str">
        <f>VLOOKUP(ONS2012Q3[[#This Row],[Cleaned name]],ONSCollation[Dept detail / Agency],1,0)</f>
        <v>Planning Inspectorate</v>
      </c>
      <c r="E42" s="508">
        <v>740</v>
      </c>
      <c r="F42" s="508">
        <v>650</v>
      </c>
      <c r="G42" s="508">
        <v>730</v>
      </c>
      <c r="H42" s="508">
        <v>640</v>
      </c>
      <c r="I42" s="508">
        <v>10</v>
      </c>
      <c r="J42" s="508" t="s">
        <v>8</v>
      </c>
      <c r="K42" s="507"/>
    </row>
    <row r="43" spans="1:11" ht="12.75" customHeight="1" x14ac:dyDescent="0.2">
      <c r="A43" s="505" t="s">
        <v>39</v>
      </c>
      <c r="B43" s="505" t="s">
        <v>39</v>
      </c>
      <c r="C43" s="505" t="str">
        <f>TRIM(ONS2012Q3[[#This Row],[Edited name]])</f>
        <v>Queen Elizabeth II Conference Centre</v>
      </c>
      <c r="D43" s="436" t="str">
        <f>VLOOKUP(ONS2012Q3[[#This Row],[Cleaned name]],ONSCollation[Dept detail / Agency],1,0)</f>
        <v>Queen Elizabeth II Conference Centre</v>
      </c>
      <c r="E43" s="508">
        <v>40</v>
      </c>
      <c r="F43" s="508">
        <v>40</v>
      </c>
      <c r="G43" s="508">
        <v>40</v>
      </c>
      <c r="H43" s="508">
        <v>40</v>
      </c>
      <c r="I43" s="508" t="s">
        <v>8</v>
      </c>
      <c r="J43" s="508" t="s">
        <v>8</v>
      </c>
      <c r="K43" s="507"/>
    </row>
    <row r="44" spans="1:11" ht="12.75" customHeight="1" x14ac:dyDescent="0.2">
      <c r="A44" s="505"/>
      <c r="B44" s="505"/>
      <c r="C44" s="505" t="str">
        <f>TRIM(ONS2012Q3[[#This Row],[Edited name]])</f>
        <v/>
      </c>
      <c r="D44" s="436" t="e">
        <f>VLOOKUP(ONS2012Q3[[#This Row],[Cleaned name]],ONSCollation[Dept detail / Agency],1,0)</f>
        <v>#N/A</v>
      </c>
      <c r="E44" s="508"/>
      <c r="K44" s="507"/>
    </row>
    <row r="45" spans="1:11" ht="12.75" customHeight="1" x14ac:dyDescent="0.2">
      <c r="A45" s="527" t="s">
        <v>40</v>
      </c>
      <c r="B45" s="527"/>
      <c r="C45" s="527" t="str">
        <f>TRIM(ONS2012Q3[[#This Row],[Edited name]])</f>
        <v/>
      </c>
      <c r="D45" s="436" t="e">
        <f>VLOOKUP(ONS2012Q3[[#This Row],[Cleaned name]],ONSCollation[Dept detail / Agency],1,0)</f>
        <v>#N/A</v>
      </c>
      <c r="E45" s="508"/>
      <c r="K45" s="507"/>
    </row>
    <row r="46" spans="1:11" ht="12.75" customHeight="1" x14ac:dyDescent="0.2">
      <c r="A46" s="505" t="s">
        <v>810</v>
      </c>
      <c r="B46" s="505" t="s">
        <v>397</v>
      </c>
      <c r="C46" s="505" t="str">
        <f>TRIM(ONS2012Q3[[#This Row],[Edited name]])</f>
        <v>Department for Culture Media and Sport</v>
      </c>
      <c r="D46" s="436" t="str">
        <f>VLOOKUP(ONS2012Q3[[#This Row],[Cleaned name]],ONSCollation[Dept detail / Agency],1,0)</f>
        <v>Department for Culture Media and Sport</v>
      </c>
      <c r="E46" s="508">
        <v>520</v>
      </c>
      <c r="F46" s="508">
        <v>520</v>
      </c>
      <c r="G46" s="508">
        <v>520</v>
      </c>
      <c r="H46" s="508">
        <v>510</v>
      </c>
      <c r="I46" s="508">
        <v>10</v>
      </c>
      <c r="J46" s="508">
        <v>10</v>
      </c>
      <c r="K46" s="507"/>
    </row>
    <row r="47" spans="1:11" ht="12.75" customHeight="1" x14ac:dyDescent="0.2">
      <c r="A47" s="505" t="s">
        <v>42</v>
      </c>
      <c r="B47" s="505" t="s">
        <v>42</v>
      </c>
      <c r="C47" s="505" t="str">
        <f>TRIM(ONS2012Q3[[#This Row],[Edited name]])</f>
        <v>Royal Parks</v>
      </c>
      <c r="D47" s="436" t="str">
        <f>VLOOKUP(ONS2012Q3[[#This Row],[Cleaned name]],ONSCollation[Dept detail / Agency],1,0)</f>
        <v>Royal Parks</v>
      </c>
      <c r="E47" s="508">
        <v>130</v>
      </c>
      <c r="F47" s="508">
        <v>130</v>
      </c>
      <c r="G47" s="508">
        <v>140</v>
      </c>
      <c r="H47" s="508">
        <v>140</v>
      </c>
      <c r="I47" s="508">
        <v>-10</v>
      </c>
      <c r="J47" s="508">
        <v>-10</v>
      </c>
      <c r="K47" s="507"/>
    </row>
    <row r="48" spans="1:11" ht="12.75" customHeight="1" x14ac:dyDescent="0.2">
      <c r="A48" s="505"/>
      <c r="B48" s="505"/>
      <c r="C48" s="505" t="str">
        <f>TRIM(ONS2012Q3[[#This Row],[Edited name]])</f>
        <v/>
      </c>
      <c r="D48" s="436" t="e">
        <f>VLOOKUP(ONS2012Q3[[#This Row],[Cleaned name]],ONSCollation[Dept detail / Agency],1,0)</f>
        <v>#N/A</v>
      </c>
      <c r="E48" s="508"/>
      <c r="K48" s="507"/>
    </row>
    <row r="49" spans="1:11" ht="12.75" customHeight="1" x14ac:dyDescent="0.2">
      <c r="A49" s="527" t="s">
        <v>43</v>
      </c>
      <c r="B49" s="527"/>
      <c r="C49" s="527" t="str">
        <f>TRIM(ONS2012Q3[[#This Row],[Edited name]])</f>
        <v/>
      </c>
      <c r="D49" s="436" t="e">
        <f>VLOOKUP(ONS2012Q3[[#This Row],[Cleaned name]],ONSCollation[Dept detail / Agency],1,0)</f>
        <v>#N/A</v>
      </c>
      <c r="E49" s="508"/>
      <c r="K49" s="507"/>
    </row>
    <row r="50" spans="1:11" ht="12.75" customHeight="1" x14ac:dyDescent="0.2">
      <c r="A50" s="505" t="s">
        <v>811</v>
      </c>
      <c r="B50" s="505" t="s">
        <v>387</v>
      </c>
      <c r="C50" s="505" t="str">
        <f>TRIM(ONS2012Q3[[#This Row],[Edited name]])</f>
        <v>Ministry of Defence</v>
      </c>
      <c r="D50" s="436" t="str">
        <f>VLOOKUP(ONS2012Q3[[#This Row],[Cleaned name]],ONSCollation[Dept detail / Agency],1,0)</f>
        <v>Ministry of Defence</v>
      </c>
      <c r="E50" s="508">
        <v>53060</v>
      </c>
      <c r="F50" s="508">
        <v>51600</v>
      </c>
      <c r="G50" s="508">
        <v>54020</v>
      </c>
      <c r="H50" s="508">
        <v>52520</v>
      </c>
      <c r="I50" s="508">
        <v>-960</v>
      </c>
      <c r="J50" s="508">
        <v>-920</v>
      </c>
      <c r="K50" s="507"/>
    </row>
    <row r="51" spans="1:11" ht="12.75" customHeight="1" x14ac:dyDescent="0.2">
      <c r="A51" s="505" t="s">
        <v>45</v>
      </c>
      <c r="B51" s="505" t="s">
        <v>45</v>
      </c>
      <c r="C51" s="505" t="str">
        <f>TRIM(ONS2012Q3[[#This Row],[Edited name]])</f>
        <v>Defence Science and Technology Laboratory</v>
      </c>
      <c r="D51" s="436" t="str">
        <f>VLOOKUP(ONS2012Q3[[#This Row],[Cleaned name]],ONSCollation[Dept detail / Agency],1,0)</f>
        <v>Defence Science and Technology Laboratory</v>
      </c>
      <c r="E51" s="508">
        <v>3800</v>
      </c>
      <c r="F51" s="508">
        <v>3670</v>
      </c>
      <c r="G51" s="508">
        <v>3770</v>
      </c>
      <c r="H51" s="508">
        <v>3650</v>
      </c>
      <c r="I51" s="508">
        <v>30</v>
      </c>
      <c r="J51" s="508">
        <v>20</v>
      </c>
      <c r="K51" s="507"/>
    </row>
    <row r="52" spans="1:11" ht="12.75" customHeight="1" x14ac:dyDescent="0.2">
      <c r="A52" s="505" t="s">
        <v>129</v>
      </c>
      <c r="B52" s="505" t="s">
        <v>129</v>
      </c>
      <c r="C52" s="505" t="str">
        <f>TRIM(ONS2012Q3[[#This Row],[Edited name]])</f>
        <v>Defence Support Group</v>
      </c>
      <c r="D52" s="436" t="str">
        <f>VLOOKUP(ONS2012Q3[[#This Row],[Cleaned name]],ONSCollation[Dept detail / Agency],1,0)</f>
        <v>Defence Support Group</v>
      </c>
      <c r="E52" s="508">
        <v>2530</v>
      </c>
      <c r="F52" s="508">
        <v>2500</v>
      </c>
      <c r="G52" s="508">
        <v>2520</v>
      </c>
      <c r="H52" s="508">
        <v>2490</v>
      </c>
      <c r="I52" s="508">
        <v>10</v>
      </c>
      <c r="J52" s="508">
        <v>10</v>
      </c>
      <c r="K52" s="507"/>
    </row>
    <row r="53" spans="1:11" ht="12.75" customHeight="1" x14ac:dyDescent="0.2">
      <c r="A53" s="505" t="s">
        <v>46</v>
      </c>
      <c r="B53" s="505" t="s">
        <v>46</v>
      </c>
      <c r="C53" s="505" t="str">
        <f>TRIM(ONS2012Q3[[#This Row],[Edited name]])</f>
        <v>UK Hydrographic Office</v>
      </c>
      <c r="D53" s="436" t="str">
        <f>VLOOKUP(ONS2012Q3[[#This Row],[Cleaned name]],ONSCollation[Dept detail / Agency],1,0)</f>
        <v>UK Hydrographic Office</v>
      </c>
      <c r="E53" s="508">
        <v>1050</v>
      </c>
      <c r="F53" s="508">
        <v>990</v>
      </c>
      <c r="G53" s="508">
        <v>1040</v>
      </c>
      <c r="H53" s="508">
        <v>980</v>
      </c>
      <c r="I53" s="508">
        <v>10</v>
      </c>
      <c r="J53" s="508">
        <v>10</v>
      </c>
      <c r="K53" s="507"/>
    </row>
    <row r="54" spans="1:11" ht="12.75" customHeight="1" x14ac:dyDescent="0.2">
      <c r="A54" s="505"/>
      <c r="B54" s="505"/>
      <c r="C54" s="505" t="str">
        <f>TRIM(ONS2012Q3[[#This Row],[Edited name]])</f>
        <v/>
      </c>
      <c r="D54" s="436" t="e">
        <f>VLOOKUP(ONS2012Q3[[#This Row],[Cleaned name]],ONSCollation[Dept detail / Agency],1,0)</f>
        <v>#N/A</v>
      </c>
      <c r="E54" s="508"/>
      <c r="K54" s="507"/>
    </row>
    <row r="55" spans="1:11" ht="12.75" customHeight="1" x14ac:dyDescent="0.2">
      <c r="A55" s="527" t="s">
        <v>224</v>
      </c>
      <c r="B55" s="527"/>
      <c r="C55" s="527" t="str">
        <f>TRIM(ONS2012Q3[[#This Row],[Edited name]])</f>
        <v/>
      </c>
      <c r="D55" s="436" t="e">
        <f>VLOOKUP(ONS2012Q3[[#This Row],[Cleaned name]],ONSCollation[Dept detail / Agency],1,0)</f>
        <v>#N/A</v>
      </c>
      <c r="E55" s="508"/>
      <c r="K55" s="507"/>
    </row>
    <row r="56" spans="1:11" ht="12.75" customHeight="1" x14ac:dyDescent="0.2">
      <c r="A56" s="505" t="s">
        <v>812</v>
      </c>
      <c r="B56" s="505" t="s">
        <v>224</v>
      </c>
      <c r="C56" s="505" t="str">
        <f>TRIM(ONS2012Q3[[#This Row],[Edited name]])</f>
        <v>Department for Education</v>
      </c>
      <c r="D56" s="436" t="str">
        <f>VLOOKUP(ONS2012Q3[[#This Row],[Cleaned name]],ONSCollation[Dept detail / Agency],1,0)</f>
        <v>Department for Education</v>
      </c>
      <c r="E56" s="508">
        <v>2670</v>
      </c>
      <c r="F56" s="508">
        <v>2550</v>
      </c>
      <c r="G56" s="508">
        <v>2750</v>
      </c>
      <c r="H56" s="508">
        <v>2630</v>
      </c>
      <c r="I56" s="508">
        <v>-90</v>
      </c>
      <c r="J56" s="508">
        <v>-80</v>
      </c>
      <c r="K56" s="507"/>
    </row>
    <row r="57" spans="1:11" ht="12.75" customHeight="1" x14ac:dyDescent="0.2">
      <c r="A57" s="505" t="s">
        <v>753</v>
      </c>
      <c r="B57" s="505" t="s">
        <v>753</v>
      </c>
      <c r="C57" s="505" t="str">
        <f>TRIM(ONS2012Q3[[#This Row],[Edited name]])</f>
        <v>Education Funding Agency</v>
      </c>
      <c r="D57" s="436" t="str">
        <f>VLOOKUP(ONS2012Q3[[#This Row],[Cleaned name]],ONSCollation[Dept detail / Agency],1,0)</f>
        <v>Education Funding Agency</v>
      </c>
      <c r="E57" s="508">
        <v>660</v>
      </c>
      <c r="F57" s="508">
        <v>640</v>
      </c>
      <c r="G57" s="508">
        <v>660</v>
      </c>
      <c r="H57" s="508">
        <v>640</v>
      </c>
      <c r="I57" s="508" t="s">
        <v>8</v>
      </c>
      <c r="J57" s="508" t="s">
        <v>8</v>
      </c>
      <c r="K57" s="507"/>
    </row>
    <row r="58" spans="1:11" ht="12.75" customHeight="1" x14ac:dyDescent="0.2">
      <c r="A58" s="505" t="s">
        <v>754</v>
      </c>
      <c r="B58" s="505" t="s">
        <v>754</v>
      </c>
      <c r="C58" s="505" t="str">
        <f>TRIM(ONS2012Q3[[#This Row],[Edited name]])</f>
        <v>National College</v>
      </c>
      <c r="D58" s="436" t="str">
        <f>VLOOKUP(ONS2012Q3[[#This Row],[Cleaned name]],ONSCollation[Dept detail / Agency],1,0)</f>
        <v>National College</v>
      </c>
      <c r="E58" s="508">
        <v>220</v>
      </c>
      <c r="F58" s="508">
        <v>210</v>
      </c>
      <c r="G58" s="508">
        <v>220</v>
      </c>
      <c r="H58" s="508">
        <v>210</v>
      </c>
      <c r="I58" s="508" t="s">
        <v>8</v>
      </c>
      <c r="J58" s="508" t="s">
        <v>8</v>
      </c>
      <c r="K58" s="507"/>
    </row>
    <row r="59" spans="1:11" ht="12.75" customHeight="1" x14ac:dyDescent="0.2">
      <c r="A59" s="505" t="s">
        <v>720</v>
      </c>
      <c r="B59" s="505" t="s">
        <v>720</v>
      </c>
      <c r="C59" s="505" t="str">
        <f>TRIM(ONS2012Q3[[#This Row],[Edited name]])</f>
        <v>Standards and Testing Agency</v>
      </c>
      <c r="D59" s="436" t="str">
        <f>VLOOKUP(ONS2012Q3[[#This Row],[Cleaned name]],ONSCollation[Dept detail / Agency],1,0)</f>
        <v>Standards and Testing Agency</v>
      </c>
      <c r="E59" s="508">
        <v>90</v>
      </c>
      <c r="F59" s="508">
        <v>90</v>
      </c>
      <c r="G59" s="508">
        <v>90</v>
      </c>
      <c r="H59" s="508">
        <v>90</v>
      </c>
      <c r="I59" s="508" t="s">
        <v>8</v>
      </c>
      <c r="J59" s="508" t="s">
        <v>8</v>
      </c>
      <c r="K59" s="507"/>
    </row>
    <row r="60" spans="1:11" ht="12.75" customHeight="1" x14ac:dyDescent="0.2">
      <c r="A60" s="505" t="s">
        <v>755</v>
      </c>
      <c r="B60" s="505" t="s">
        <v>755</v>
      </c>
      <c r="C60" s="505" t="str">
        <f>TRIM(ONS2012Q3[[#This Row],[Edited name]])</f>
        <v>Teaching Agency</v>
      </c>
      <c r="D60" s="436" t="str">
        <f>VLOOKUP(ONS2012Q3[[#This Row],[Cleaned name]],ONSCollation[Dept detail / Agency],1,0)</f>
        <v>Teaching Agency</v>
      </c>
      <c r="E60" s="508">
        <v>250</v>
      </c>
      <c r="F60" s="508">
        <v>240</v>
      </c>
      <c r="G60" s="508">
        <v>280</v>
      </c>
      <c r="H60" s="508">
        <v>270</v>
      </c>
      <c r="I60" s="508">
        <v>-30</v>
      </c>
      <c r="J60" s="508">
        <v>-30</v>
      </c>
      <c r="K60" s="507"/>
    </row>
    <row r="61" spans="1:11" ht="12.75" customHeight="1" x14ac:dyDescent="0.2">
      <c r="A61" s="505"/>
      <c r="B61" s="505"/>
      <c r="C61" s="505" t="str">
        <f>TRIM(ONS2012Q3[[#This Row],[Edited name]])</f>
        <v/>
      </c>
      <c r="D61" s="436" t="e">
        <f>VLOOKUP(ONS2012Q3[[#This Row],[Cleaned name]],ONSCollation[Dept detail / Agency],1,0)</f>
        <v>#N/A</v>
      </c>
      <c r="E61" s="508"/>
      <c r="K61" s="507"/>
    </row>
    <row r="62" spans="1:11" ht="12.75" customHeight="1" x14ac:dyDescent="0.2">
      <c r="A62" s="527" t="s">
        <v>47</v>
      </c>
      <c r="B62" s="527"/>
      <c r="C62" s="527" t="str">
        <f>TRIM(ONS2012Q3[[#This Row],[Edited name]])</f>
        <v/>
      </c>
      <c r="D62" s="436" t="e">
        <f>VLOOKUP(ONS2012Q3[[#This Row],[Cleaned name]],ONSCollation[Dept detail / Agency],1,0)</f>
        <v>#N/A</v>
      </c>
      <c r="E62" s="508"/>
      <c r="K62" s="507"/>
    </row>
    <row r="63" spans="1:11" ht="12.75" customHeight="1" x14ac:dyDescent="0.2">
      <c r="A63" s="505" t="s">
        <v>735</v>
      </c>
      <c r="B63" s="505" t="s">
        <v>48</v>
      </c>
      <c r="C63" s="505" t="str">
        <f>TRIM(ONS2012Q3[[#This Row],[Edited name]])</f>
        <v>Department for Energy and Climate Change</v>
      </c>
      <c r="D63" s="436" t="str">
        <f>VLOOKUP(ONS2012Q3[[#This Row],[Cleaned name]],ONSCollation[Dept detail / Agency],1,0)</f>
        <v>Department for Energy and Climate Change</v>
      </c>
      <c r="E63" s="508">
        <v>1400</v>
      </c>
      <c r="F63" s="508">
        <v>1370</v>
      </c>
      <c r="G63" s="508">
        <v>1340</v>
      </c>
      <c r="H63" s="508">
        <v>1320</v>
      </c>
      <c r="I63" s="508">
        <v>60</v>
      </c>
      <c r="J63" s="508">
        <v>50</v>
      </c>
      <c r="K63" s="507"/>
    </row>
    <row r="64" spans="1:11" ht="12.75" customHeight="1" x14ac:dyDescent="0.2">
      <c r="A64" s="505"/>
      <c r="B64" s="505"/>
      <c r="C64" s="505" t="str">
        <f>TRIM(ONS2012Q3[[#This Row],[Edited name]])</f>
        <v/>
      </c>
      <c r="D64" s="436" t="e">
        <f>VLOOKUP(ONS2012Q3[[#This Row],[Cleaned name]],ONSCollation[Dept detail / Agency],1,0)</f>
        <v>#N/A</v>
      </c>
      <c r="E64" s="508"/>
      <c r="K64" s="507"/>
    </row>
    <row r="65" spans="1:11" ht="12.75" customHeight="1" x14ac:dyDescent="0.2">
      <c r="A65" s="527" t="s">
        <v>49</v>
      </c>
      <c r="B65" s="527"/>
      <c r="C65" s="527" t="str">
        <f>TRIM(ONS2012Q3[[#This Row],[Edited name]])</f>
        <v/>
      </c>
      <c r="D65" s="436" t="e">
        <f>VLOOKUP(ONS2012Q3[[#This Row],[Cleaned name]],ONSCollation[Dept detail / Agency],1,0)</f>
        <v>#N/A</v>
      </c>
      <c r="E65" s="508"/>
      <c r="K65" s="507"/>
    </row>
    <row r="66" spans="1:11" ht="12.75" customHeight="1" x14ac:dyDescent="0.2">
      <c r="A66" s="505" t="s">
        <v>813</v>
      </c>
      <c r="B66" s="505" t="s">
        <v>398</v>
      </c>
      <c r="C66" s="505" t="str">
        <f>TRIM(ONS2012Q3[[#This Row],[Edited name]])</f>
        <v>Department for Environment Food and Rural Affairs</v>
      </c>
      <c r="D66" s="436" t="str">
        <f>VLOOKUP(ONS2012Q3[[#This Row],[Cleaned name]],ONSCollation[Dept detail / Agency],1,0)</f>
        <v>Department for Environment Food and Rural Affairs</v>
      </c>
      <c r="E66" s="508">
        <v>2100</v>
      </c>
      <c r="F66" s="508">
        <v>2020</v>
      </c>
      <c r="G66" s="508">
        <v>2140</v>
      </c>
      <c r="H66" s="508">
        <v>2060</v>
      </c>
      <c r="I66" s="508">
        <v>-50</v>
      </c>
      <c r="J66" s="508">
        <v>-50</v>
      </c>
      <c r="K66" s="507"/>
    </row>
    <row r="67" spans="1:11" ht="12.75" customHeight="1" x14ac:dyDescent="0.2">
      <c r="A67" s="505" t="s">
        <v>639</v>
      </c>
      <c r="B67" s="505" t="s">
        <v>639</v>
      </c>
      <c r="C67" s="505" t="str">
        <f>TRIM(ONS2012Q3[[#This Row],[Edited name]])</f>
        <v>Animal Health and Veterinary Laboratories Agency</v>
      </c>
      <c r="D67" s="436" t="str">
        <f>VLOOKUP(ONS2012Q3[[#This Row],[Cleaned name]],ONSCollation[Dept detail / Agency],1,0)</f>
        <v>Animal Health and Veterinary Laboratories Agency</v>
      </c>
      <c r="E67" s="508">
        <v>2380</v>
      </c>
      <c r="F67" s="508">
        <v>2220</v>
      </c>
      <c r="G67" s="508">
        <v>2440</v>
      </c>
      <c r="H67" s="508">
        <v>2270</v>
      </c>
      <c r="I67" s="508">
        <v>-60</v>
      </c>
      <c r="J67" s="508">
        <v>-50</v>
      </c>
      <c r="K67" s="507"/>
    </row>
    <row r="68" spans="1:11" ht="12.75" customHeight="1" x14ac:dyDescent="0.2">
      <c r="A68" s="505" t="s">
        <v>50</v>
      </c>
      <c r="B68" s="505" t="s">
        <v>50</v>
      </c>
      <c r="C68" s="505" t="str">
        <f>TRIM(ONS2012Q3[[#This Row],[Edited name]])</f>
        <v>Centre for Environment Fisheries and Aquaculture Science</v>
      </c>
      <c r="D68" s="436" t="str">
        <f>VLOOKUP(ONS2012Q3[[#This Row],[Cleaned name]],ONSCollation[Dept detail / Agency],1,0)</f>
        <v>Centre for Environment Fisheries and Aquaculture Science</v>
      </c>
      <c r="E68" s="508">
        <v>570</v>
      </c>
      <c r="F68" s="508">
        <v>540</v>
      </c>
      <c r="G68" s="508">
        <v>550</v>
      </c>
      <c r="H68" s="508">
        <v>520</v>
      </c>
      <c r="I68" s="508">
        <v>20</v>
      </c>
      <c r="J68" s="508">
        <v>20</v>
      </c>
      <c r="K68" s="507"/>
    </row>
    <row r="69" spans="1:11" ht="12.75" customHeight="1" x14ac:dyDescent="0.2">
      <c r="A69" s="505" t="s">
        <v>51</v>
      </c>
      <c r="B69" s="505" t="s">
        <v>361</v>
      </c>
      <c r="C69" s="505" t="str">
        <f>TRIM(ONS2012Q3[[#This Row],[Edited name]])</f>
        <v>Food &amp; Environment Research Agency</v>
      </c>
      <c r="D69" s="436" t="str">
        <f>VLOOKUP(ONS2012Q3[[#This Row],[Cleaned name]],ONSCollation[Dept detail / Agency],1,0)</f>
        <v>Food &amp; Environment Research Agency</v>
      </c>
      <c r="E69" s="508">
        <v>900</v>
      </c>
      <c r="F69" s="508">
        <v>840</v>
      </c>
      <c r="G69" s="508">
        <v>930</v>
      </c>
      <c r="H69" s="508">
        <v>860</v>
      </c>
      <c r="I69" s="508">
        <v>-30</v>
      </c>
      <c r="J69" s="508">
        <v>-20</v>
      </c>
      <c r="K69" s="507"/>
    </row>
    <row r="70" spans="1:11" ht="12.75" customHeight="1" x14ac:dyDescent="0.2">
      <c r="A70" s="505" t="s">
        <v>135</v>
      </c>
      <c r="B70" s="505" t="s">
        <v>135</v>
      </c>
      <c r="C70" s="505" t="str">
        <f>TRIM(ONS2012Q3[[#This Row],[Edited name]])</f>
        <v>OFWAT</v>
      </c>
      <c r="D70" s="436" t="str">
        <f>VLOOKUP(ONS2012Q3[[#This Row],[Cleaned name]],ONSCollation[Dept detail / Agency],1,0)</f>
        <v>OFWAT</v>
      </c>
      <c r="E70" s="508">
        <v>180</v>
      </c>
      <c r="F70" s="508">
        <v>170</v>
      </c>
      <c r="G70" s="508">
        <v>190</v>
      </c>
      <c r="H70" s="508">
        <v>170</v>
      </c>
      <c r="I70" s="508" t="s">
        <v>8</v>
      </c>
      <c r="J70" s="508" t="s">
        <v>8</v>
      </c>
      <c r="K70" s="507"/>
    </row>
    <row r="71" spans="1:11" ht="12.75" customHeight="1" x14ac:dyDescent="0.2">
      <c r="A71" s="505" t="s">
        <v>52</v>
      </c>
      <c r="B71" s="505" t="s">
        <v>52</v>
      </c>
      <c r="C71" s="505" t="str">
        <f>TRIM(ONS2012Q3[[#This Row],[Edited name]])</f>
        <v>Rural Payments Agency</v>
      </c>
      <c r="D71" s="436" t="str">
        <f>VLOOKUP(ONS2012Q3[[#This Row],[Cleaned name]],ONSCollation[Dept detail / Agency],1,0)</f>
        <v>Rural Payments Agency</v>
      </c>
      <c r="E71" s="508">
        <v>2490</v>
      </c>
      <c r="F71" s="508">
        <v>2300</v>
      </c>
      <c r="G71" s="508">
        <v>2510</v>
      </c>
      <c r="H71" s="508">
        <v>2320</v>
      </c>
      <c r="I71" s="508">
        <v>-20</v>
      </c>
      <c r="J71" s="508">
        <v>-20</v>
      </c>
      <c r="K71" s="507"/>
    </row>
    <row r="72" spans="1:11" ht="12.75" customHeight="1" x14ac:dyDescent="0.2">
      <c r="A72" s="505" t="s">
        <v>55</v>
      </c>
      <c r="B72" s="505" t="s">
        <v>55</v>
      </c>
      <c r="C72" s="505" t="str">
        <f>TRIM(ONS2012Q3[[#This Row],[Edited name]])</f>
        <v>Veterinary Medicines Directorate</v>
      </c>
      <c r="D72" s="436" t="str">
        <f>VLOOKUP(ONS2012Q3[[#This Row],[Cleaned name]],ONSCollation[Dept detail / Agency],1,0)</f>
        <v>Veterinary Medicines Directorate</v>
      </c>
      <c r="E72" s="508">
        <v>150</v>
      </c>
      <c r="F72" s="508">
        <v>140</v>
      </c>
      <c r="G72" s="508">
        <v>150</v>
      </c>
      <c r="H72" s="508">
        <v>150</v>
      </c>
      <c r="I72" s="508">
        <v>-10</v>
      </c>
      <c r="J72" s="508">
        <v>-10</v>
      </c>
      <c r="K72" s="507"/>
    </row>
    <row r="73" spans="1:11" ht="12.75" customHeight="1" x14ac:dyDescent="0.2">
      <c r="A73" s="505"/>
      <c r="B73" s="505"/>
      <c r="C73" s="505" t="str">
        <f>TRIM(ONS2012Q3[[#This Row],[Edited name]])</f>
        <v/>
      </c>
      <c r="D73" s="436" t="e">
        <f>VLOOKUP(ONS2012Q3[[#This Row],[Cleaned name]],ONSCollation[Dept detail / Agency],1,0)</f>
        <v>#N/A</v>
      </c>
      <c r="E73" s="508"/>
      <c r="K73" s="507"/>
    </row>
    <row r="74" spans="1:11" ht="12.75" customHeight="1" x14ac:dyDescent="0.2">
      <c r="A74" s="527" t="s">
        <v>111</v>
      </c>
      <c r="B74" s="527"/>
      <c r="C74" s="527" t="str">
        <f>TRIM(ONS2012Q3[[#This Row],[Edited name]])</f>
        <v/>
      </c>
      <c r="D74" s="436" t="e">
        <f>VLOOKUP(ONS2012Q3[[#This Row],[Cleaned name]],ONSCollation[Dept detail / Agency],1,0)</f>
        <v>#N/A</v>
      </c>
      <c r="E74" s="508"/>
      <c r="K74" s="507"/>
    </row>
    <row r="75" spans="1:11" ht="12.75" customHeight="1" x14ac:dyDescent="0.2">
      <c r="A75" s="505" t="s">
        <v>111</v>
      </c>
      <c r="B75" s="505" t="s">
        <v>111</v>
      </c>
      <c r="C75" s="505" t="str">
        <f>TRIM(ONS2012Q3[[#This Row],[Edited name]])</f>
        <v>ESTYN</v>
      </c>
      <c r="D75" s="436" t="str">
        <f>VLOOKUP(ONS2012Q3[[#This Row],[Cleaned name]],ONSCollation[Dept detail / Agency],1,0)</f>
        <v>ESTYN</v>
      </c>
      <c r="E75" s="508">
        <v>110</v>
      </c>
      <c r="F75" s="508">
        <v>100</v>
      </c>
      <c r="G75" s="508">
        <v>100</v>
      </c>
      <c r="H75" s="508">
        <v>90</v>
      </c>
      <c r="I75" s="508">
        <v>10</v>
      </c>
      <c r="J75" s="508">
        <v>10</v>
      </c>
      <c r="K75" s="507"/>
    </row>
    <row r="76" spans="1:11" ht="12.75" customHeight="1" x14ac:dyDescent="0.2">
      <c r="A76" s="505"/>
      <c r="B76" s="505"/>
      <c r="C76" s="505" t="str">
        <f>TRIM(ONS2012Q3[[#This Row],[Edited name]])</f>
        <v/>
      </c>
      <c r="D76" s="436" t="e">
        <f>VLOOKUP(ONS2012Q3[[#This Row],[Cleaned name]],ONSCollation[Dept detail / Agency],1,0)</f>
        <v>#N/A</v>
      </c>
      <c r="E76" s="508"/>
      <c r="K76" s="507"/>
    </row>
    <row r="77" spans="1:11" ht="12.75" customHeight="1" x14ac:dyDescent="0.2">
      <c r="A77" s="527" t="s">
        <v>56</v>
      </c>
      <c r="B77" s="527"/>
      <c r="C77" s="527" t="str">
        <f>TRIM(ONS2012Q3[[#This Row],[Edited name]])</f>
        <v/>
      </c>
      <c r="D77" s="436" t="e">
        <f>VLOOKUP(ONS2012Q3[[#This Row],[Cleaned name]],ONSCollation[Dept detail / Agency],1,0)</f>
        <v>#N/A</v>
      </c>
      <c r="E77" s="508"/>
      <c r="K77" s="507"/>
    </row>
    <row r="78" spans="1:11" ht="12.75" customHeight="1" x14ac:dyDescent="0.2">
      <c r="A78" s="505" t="s">
        <v>57</v>
      </c>
      <c r="B78" s="505" t="s">
        <v>57</v>
      </c>
      <c r="C78" s="505" t="str">
        <f>TRIM(ONS2012Q3[[#This Row],[Edited name]])</f>
        <v>Export Credit Guarantee Department</v>
      </c>
      <c r="D78" s="436" t="str">
        <f>VLOOKUP(ONS2012Q3[[#This Row],[Cleaned name]],ONSCollation[Dept detail / Agency],1,0)</f>
        <v>Export Credit Guarantee Department</v>
      </c>
      <c r="E78" s="508">
        <v>200</v>
      </c>
      <c r="F78" s="508">
        <v>190</v>
      </c>
      <c r="G78" s="508">
        <v>190</v>
      </c>
      <c r="H78" s="508">
        <v>190</v>
      </c>
      <c r="I78" s="508">
        <v>10</v>
      </c>
      <c r="J78" s="508">
        <v>10</v>
      </c>
      <c r="K78" s="507"/>
    </row>
    <row r="79" spans="1:11" ht="12.75" customHeight="1" x14ac:dyDescent="0.2">
      <c r="A79" s="505"/>
      <c r="B79" s="505"/>
      <c r="C79" s="505" t="str">
        <f>TRIM(ONS2012Q3[[#This Row],[Edited name]])</f>
        <v/>
      </c>
      <c r="D79" s="436" t="e">
        <f>VLOOKUP(ONS2012Q3[[#This Row],[Cleaned name]],ONSCollation[Dept detail / Agency],1,0)</f>
        <v>#N/A</v>
      </c>
      <c r="E79" s="508"/>
      <c r="K79" s="507"/>
    </row>
    <row r="80" spans="1:11" ht="12.75" customHeight="1" x14ac:dyDescent="0.2">
      <c r="A80" s="527" t="s">
        <v>63</v>
      </c>
      <c r="B80" s="527"/>
      <c r="C80" s="527" t="str">
        <f>TRIM(ONS2012Q3[[#This Row],[Edited name]])</f>
        <v/>
      </c>
      <c r="D80" s="436" t="e">
        <f>VLOOKUP(ONS2012Q3[[#This Row],[Cleaned name]],ONSCollation[Dept detail / Agency],1,0)</f>
        <v>#N/A</v>
      </c>
      <c r="E80" s="508"/>
      <c r="K80" s="507"/>
    </row>
    <row r="81" spans="1:11" ht="12.75" customHeight="1" x14ac:dyDescent="0.2">
      <c r="A81" s="505" t="s">
        <v>63</v>
      </c>
      <c r="B81" s="505" t="s">
        <v>63</v>
      </c>
      <c r="C81" s="505" t="str">
        <f>TRIM(ONS2012Q3[[#This Row],[Edited name]])</f>
        <v>Food Standards Agency</v>
      </c>
      <c r="D81" s="436" t="str">
        <f>VLOOKUP(ONS2012Q3[[#This Row],[Cleaned name]],ONSCollation[Dept detail / Agency],1,0)</f>
        <v>Food Standards Agency</v>
      </c>
      <c r="E81" s="508">
        <v>1330</v>
      </c>
      <c r="F81" s="508">
        <v>1300</v>
      </c>
      <c r="G81" s="508">
        <v>1340</v>
      </c>
      <c r="H81" s="508">
        <v>1310</v>
      </c>
      <c r="I81" s="508">
        <v>-10</v>
      </c>
      <c r="J81" s="508">
        <v>-10</v>
      </c>
      <c r="K81" s="507"/>
    </row>
    <row r="82" spans="1:11" ht="12.75" customHeight="1" x14ac:dyDescent="0.2">
      <c r="A82" s="505"/>
      <c r="B82" s="505"/>
      <c r="C82" s="505" t="str">
        <f>TRIM(ONS2012Q3[[#This Row],[Edited name]])</f>
        <v/>
      </c>
      <c r="D82" s="436" t="e">
        <f>VLOOKUP(ONS2012Q3[[#This Row],[Cleaned name]],ONSCollation[Dept detail / Agency],1,0)</f>
        <v>#N/A</v>
      </c>
      <c r="E82" s="508"/>
      <c r="K82" s="507"/>
    </row>
    <row r="83" spans="1:11" ht="12.75" customHeight="1" x14ac:dyDescent="0.2">
      <c r="A83" s="527" t="s">
        <v>58</v>
      </c>
      <c r="B83" s="527"/>
      <c r="C83" s="527" t="str">
        <f>TRIM(ONS2012Q3[[#This Row],[Edited name]])</f>
        <v/>
      </c>
      <c r="D83" s="436" t="e">
        <f>VLOOKUP(ONS2012Q3[[#This Row],[Cleaned name]],ONSCollation[Dept detail / Agency],1,0)</f>
        <v>#N/A</v>
      </c>
      <c r="E83" s="508"/>
      <c r="K83" s="507"/>
    </row>
    <row r="84" spans="1:11" ht="12.75" customHeight="1" x14ac:dyDescent="0.2">
      <c r="A84" s="505" t="s">
        <v>814</v>
      </c>
      <c r="B84" s="505" t="s">
        <v>59</v>
      </c>
      <c r="C84" s="505" t="str">
        <f>TRIM(ONS2012Q3[[#This Row],[Edited name]])</f>
        <v>Foreign and Commonwealth Office (excl agencies)</v>
      </c>
      <c r="D84" s="436" t="str">
        <f>VLOOKUP(ONS2012Q3[[#This Row],[Cleaned name]],ONSCollation[Dept detail / Agency],1,0)</f>
        <v>Foreign and Commonwealth Office (excl agencies)</v>
      </c>
      <c r="E84" s="508">
        <v>4690</v>
      </c>
      <c r="F84" s="508">
        <v>4620</v>
      </c>
      <c r="G84" s="508">
        <v>4640</v>
      </c>
      <c r="H84" s="508">
        <v>4570</v>
      </c>
      <c r="I84" s="508">
        <v>40</v>
      </c>
      <c r="J84" s="508">
        <v>50</v>
      </c>
      <c r="K84" s="507"/>
    </row>
    <row r="85" spans="1:11" ht="12.75" customHeight="1" x14ac:dyDescent="0.2">
      <c r="A85" s="505" t="s">
        <v>815</v>
      </c>
      <c r="B85" s="505" t="s">
        <v>848</v>
      </c>
      <c r="C85" s="505" t="str">
        <f>TRIM(ONS2012Q3[[#This Row],[Edited name]])</f>
        <v>Foreign and Commonwealth Office Services</v>
      </c>
      <c r="D85" s="436" t="str">
        <f>VLOOKUP(ONS2012Q3[[#This Row],[Cleaned name]],ONSCollation[Dept detail / Agency],1,0)</f>
        <v>Foreign and Commonwealth Office Services</v>
      </c>
      <c r="E85" s="508">
        <v>850</v>
      </c>
      <c r="F85" s="508">
        <v>830</v>
      </c>
      <c r="G85" s="508">
        <v>840</v>
      </c>
      <c r="H85" s="508">
        <v>820</v>
      </c>
      <c r="I85" s="508">
        <v>20</v>
      </c>
      <c r="J85" s="508">
        <v>10</v>
      </c>
      <c r="K85" s="507"/>
    </row>
    <row r="86" spans="1:11" ht="12.75" customHeight="1" x14ac:dyDescent="0.2">
      <c r="A86" s="505" t="s">
        <v>60</v>
      </c>
      <c r="B86" s="505" t="s">
        <v>60</v>
      </c>
      <c r="C86" s="505" t="str">
        <f>TRIM(ONS2012Q3[[#This Row],[Edited name]])</f>
        <v>Wilton Park Executive Agency</v>
      </c>
      <c r="D86" s="436" t="str">
        <f>VLOOKUP(ONS2012Q3[[#This Row],[Cleaned name]],ONSCollation[Dept detail / Agency],1,0)</f>
        <v>Wilton Park Executive Agency</v>
      </c>
      <c r="E86" s="508">
        <v>80</v>
      </c>
      <c r="F86" s="508">
        <v>70</v>
      </c>
      <c r="G86" s="508">
        <v>80</v>
      </c>
      <c r="H86" s="508">
        <v>70</v>
      </c>
      <c r="I86" s="508" t="s">
        <v>8</v>
      </c>
      <c r="J86" s="508" t="s">
        <v>8</v>
      </c>
      <c r="K86" s="507"/>
    </row>
    <row r="87" spans="1:11" ht="12.75" customHeight="1" x14ac:dyDescent="0.2">
      <c r="A87" s="505"/>
      <c r="B87" s="505"/>
      <c r="C87" s="505" t="str">
        <f>TRIM(ONS2012Q3[[#This Row],[Edited name]])</f>
        <v/>
      </c>
      <c r="D87" s="436" t="e">
        <f>VLOOKUP(ONS2012Q3[[#This Row],[Cleaned name]],ONSCollation[Dept detail / Agency],1,0)</f>
        <v>#N/A</v>
      </c>
      <c r="E87" s="508"/>
      <c r="K87" s="507"/>
    </row>
    <row r="88" spans="1:11" ht="12.75" customHeight="1" x14ac:dyDescent="0.2">
      <c r="A88" s="527" t="s">
        <v>61</v>
      </c>
      <c r="B88" s="527"/>
      <c r="C88" s="527" t="str">
        <f>TRIM(ONS2012Q3[[#This Row],[Edited name]])</f>
        <v/>
      </c>
      <c r="D88" s="436" t="e">
        <f>VLOOKUP(ONS2012Q3[[#This Row],[Cleaned name]],ONSCollation[Dept detail / Agency],1,0)</f>
        <v>#N/A</v>
      </c>
      <c r="E88" s="508"/>
      <c r="K88" s="507"/>
    </row>
    <row r="89" spans="1:11" ht="12.75" customHeight="1" x14ac:dyDescent="0.2">
      <c r="A89" s="505" t="s">
        <v>816</v>
      </c>
      <c r="B89" s="505" t="s">
        <v>62</v>
      </c>
      <c r="C89" s="505" t="str">
        <f>TRIM(ONS2012Q3[[#This Row],[Edited name]])</f>
        <v>Department of Health (excl agencies)</v>
      </c>
      <c r="D89" s="436" t="str">
        <f>VLOOKUP(ONS2012Q3[[#This Row],[Cleaned name]],ONSCollation[Dept detail / Agency],1,0)</f>
        <v>Department of Health (excl agencies)</v>
      </c>
      <c r="E89" s="508">
        <v>2340</v>
      </c>
      <c r="F89" s="508">
        <v>2260</v>
      </c>
      <c r="G89" s="508">
        <v>2350</v>
      </c>
      <c r="H89" s="508">
        <v>2270</v>
      </c>
      <c r="I89" s="508">
        <v>-10</v>
      </c>
      <c r="J89" s="508">
        <v>-10</v>
      </c>
      <c r="K89" s="507"/>
    </row>
    <row r="90" spans="1:11" ht="12.75" customHeight="1" x14ac:dyDescent="0.2">
      <c r="A90" s="505" t="s">
        <v>362</v>
      </c>
      <c r="B90" s="505" t="s">
        <v>362</v>
      </c>
      <c r="C90" s="505" t="str">
        <f>TRIM(ONS2012Q3[[#This Row],[Edited name]])</f>
        <v>Medicines and Healthcare Products Regulatory Agency</v>
      </c>
      <c r="D90" s="436" t="str">
        <f>VLOOKUP(ONS2012Q3[[#This Row],[Cleaned name]],ONSCollation[Dept detail / Agency],1,0)</f>
        <v>Medicines and Healthcare Products Regulatory Agency</v>
      </c>
      <c r="E90" s="508">
        <v>940</v>
      </c>
      <c r="F90" s="508">
        <v>890</v>
      </c>
      <c r="G90" s="508">
        <v>920</v>
      </c>
      <c r="H90" s="508">
        <v>870</v>
      </c>
      <c r="I90" s="508">
        <v>20</v>
      </c>
      <c r="J90" s="508">
        <v>20</v>
      </c>
      <c r="K90" s="507"/>
    </row>
    <row r="91" spans="1:11" ht="12.75" customHeight="1" x14ac:dyDescent="0.2">
      <c r="A91" s="505"/>
      <c r="B91" s="505"/>
      <c r="C91" s="505" t="str">
        <f>TRIM(ONS2012Q3[[#This Row],[Edited name]])</f>
        <v/>
      </c>
      <c r="D91" s="436" t="e">
        <f>VLOOKUP(ONS2012Q3[[#This Row],[Cleaned name]],ONSCollation[Dept detail / Agency],1,0)</f>
        <v>#N/A</v>
      </c>
      <c r="E91" s="508"/>
      <c r="K91" s="507"/>
    </row>
    <row r="92" spans="1:11" ht="12.75" customHeight="1" x14ac:dyDescent="0.2">
      <c r="A92" s="527" t="s">
        <v>23</v>
      </c>
      <c r="B92" s="527"/>
      <c r="C92" s="527" t="str">
        <f>TRIM(ONS2012Q3[[#This Row],[Edited name]])</f>
        <v/>
      </c>
      <c r="D92" s="436" t="e">
        <f>VLOOKUP(ONS2012Q3[[#This Row],[Cleaned name]],ONSCollation[Dept detail / Agency],1,0)</f>
        <v>#N/A</v>
      </c>
      <c r="E92" s="508"/>
      <c r="K92" s="507"/>
    </row>
    <row r="93" spans="1:11" ht="12.75" customHeight="1" x14ac:dyDescent="0.2">
      <c r="A93" s="505" t="s">
        <v>817</v>
      </c>
      <c r="B93" s="505" t="s">
        <v>23</v>
      </c>
      <c r="C93" s="505" t="str">
        <f>TRIM(ONS2012Q3[[#This Row],[Edited name]])</f>
        <v>HM Revenue and Customs</v>
      </c>
      <c r="D93" s="436" t="str">
        <f>VLOOKUP(ONS2012Q3[[#This Row],[Cleaned name]],ONSCollation[Dept detail / Agency],1,0)</f>
        <v>HM Revenue and Customs</v>
      </c>
      <c r="E93" s="508">
        <v>73100</v>
      </c>
      <c r="F93" s="508">
        <v>64670</v>
      </c>
      <c r="G93" s="508">
        <v>74200</v>
      </c>
      <c r="H93" s="508">
        <v>65690</v>
      </c>
      <c r="I93" s="508">
        <v>-1090</v>
      </c>
      <c r="J93" s="508">
        <v>-1010</v>
      </c>
      <c r="K93" s="507"/>
    </row>
    <row r="94" spans="1:11" ht="12.75" customHeight="1" x14ac:dyDescent="0.2">
      <c r="A94" s="505" t="s">
        <v>24</v>
      </c>
      <c r="B94" s="505" t="s">
        <v>24</v>
      </c>
      <c r="C94" s="505" t="str">
        <f>TRIM(ONS2012Q3[[#This Row],[Edited name]])</f>
        <v>Valuation Office</v>
      </c>
      <c r="D94" s="436" t="str">
        <f>VLOOKUP(ONS2012Q3[[#This Row],[Cleaned name]],ONSCollation[Dept detail / Agency],1,0)</f>
        <v>Valuation Office</v>
      </c>
      <c r="E94" s="508">
        <v>3780</v>
      </c>
      <c r="F94" s="508">
        <v>3500</v>
      </c>
      <c r="G94" s="508">
        <v>3750</v>
      </c>
      <c r="H94" s="508">
        <v>3470</v>
      </c>
      <c r="I94" s="508">
        <v>40</v>
      </c>
      <c r="J94" s="508">
        <v>30</v>
      </c>
      <c r="K94" s="507"/>
    </row>
    <row r="95" spans="1:11" ht="12.75" customHeight="1" x14ac:dyDescent="0.2">
      <c r="A95" s="505"/>
      <c r="B95" s="505"/>
      <c r="C95" s="505" t="str">
        <f>TRIM(ONS2012Q3[[#This Row],[Edited name]])</f>
        <v/>
      </c>
      <c r="D95" s="436" t="e">
        <f>VLOOKUP(ONS2012Q3[[#This Row],[Cleaned name]],ONSCollation[Dept detail / Agency],1,0)</f>
        <v>#N/A</v>
      </c>
      <c r="E95" s="508"/>
      <c r="K95" s="507"/>
    </row>
    <row r="96" spans="1:11" ht="12.75" customHeight="1" x14ac:dyDescent="0.2">
      <c r="A96" s="527" t="s">
        <v>22</v>
      </c>
      <c r="B96" s="527"/>
      <c r="C96" s="527" t="str">
        <f>TRIM(ONS2012Q3[[#This Row],[Edited name]])</f>
        <v/>
      </c>
      <c r="D96" s="436" t="e">
        <f>VLOOKUP(ONS2012Q3[[#This Row],[Cleaned name]],ONSCollation[Dept detail / Agency],1,0)</f>
        <v>#N/A</v>
      </c>
      <c r="E96" s="508"/>
      <c r="K96" s="507"/>
    </row>
    <row r="97" spans="1:11" ht="12.75" customHeight="1" x14ac:dyDescent="0.2">
      <c r="A97" s="505" t="s">
        <v>818</v>
      </c>
      <c r="B97" s="505" t="s">
        <v>22</v>
      </c>
      <c r="C97" s="505" t="str">
        <f>TRIM(ONS2012Q3[[#This Row],[Edited name]])</f>
        <v>HM Treasury</v>
      </c>
      <c r="D97" s="436" t="str">
        <f>VLOOKUP(ONS2012Q3[[#This Row],[Cleaned name]],ONSCollation[Dept detail / Agency],1,0)</f>
        <v>HM Treasury</v>
      </c>
      <c r="E97" s="508">
        <v>1180</v>
      </c>
      <c r="F97" s="508">
        <v>1140</v>
      </c>
      <c r="G97" s="508">
        <v>1180</v>
      </c>
      <c r="H97" s="508">
        <v>1140</v>
      </c>
      <c r="I97" s="508" t="s">
        <v>8</v>
      </c>
      <c r="J97" s="508">
        <v>-10</v>
      </c>
      <c r="K97" s="507"/>
    </row>
    <row r="98" spans="1:11" ht="12.75" customHeight="1" x14ac:dyDescent="0.2">
      <c r="A98" s="505" t="s">
        <v>622</v>
      </c>
      <c r="B98" s="505" t="s">
        <v>622</v>
      </c>
      <c r="C98" s="505" t="str">
        <f>TRIM(ONS2012Q3[[#This Row],[Edited name]])</f>
        <v>Asset Protection Agency</v>
      </c>
      <c r="D98" s="436" t="str">
        <f>VLOOKUP(ONS2012Q3[[#This Row],[Cleaned name]],ONSCollation[Dept detail / Agency],1,0)</f>
        <v>Asset Protection Agency</v>
      </c>
      <c r="E98" s="508">
        <v>10</v>
      </c>
      <c r="F98" s="508">
        <v>10</v>
      </c>
      <c r="G98" s="508">
        <v>20</v>
      </c>
      <c r="H98" s="508">
        <v>20</v>
      </c>
      <c r="I98" s="508">
        <v>-10</v>
      </c>
      <c r="J98" s="508">
        <v>-10</v>
      </c>
      <c r="K98" s="507"/>
    </row>
    <row r="99" spans="1:11" ht="12.75" customHeight="1" x14ac:dyDescent="0.2">
      <c r="A99" s="505" t="s">
        <v>581</v>
      </c>
      <c r="B99" s="505" t="s">
        <v>581</v>
      </c>
      <c r="C99" s="505" t="str">
        <f>TRIM(ONS2012Q3[[#This Row],[Edited name]])</f>
        <v>Office for Budget Responsibility</v>
      </c>
      <c r="D99" s="436" t="str">
        <f>VLOOKUP(ONS2012Q3[[#This Row],[Cleaned name]],ONSCollation[Dept detail / Agency],1,0)</f>
        <v>Office for Budget Responsibility</v>
      </c>
      <c r="E99" s="508">
        <v>20</v>
      </c>
      <c r="F99" s="508">
        <v>20</v>
      </c>
      <c r="G99" s="508">
        <v>20</v>
      </c>
      <c r="H99" s="508">
        <v>20</v>
      </c>
      <c r="I99" s="508" t="s">
        <v>8</v>
      </c>
      <c r="J99" s="508" t="s">
        <v>8</v>
      </c>
      <c r="K99" s="507"/>
    </row>
    <row r="100" spans="1:11" ht="12.75" customHeight="1" x14ac:dyDescent="0.2">
      <c r="A100" s="505"/>
      <c r="B100" s="505"/>
      <c r="C100" s="505" t="str">
        <f>TRIM(ONS2012Q3[[#This Row],[Edited name]])</f>
        <v/>
      </c>
      <c r="D100" s="436" t="e">
        <f>VLOOKUP(ONS2012Q3[[#This Row],[Cleaned name]],ONSCollation[Dept detail / Agency],1,0)</f>
        <v>#N/A</v>
      </c>
      <c r="E100" s="508"/>
      <c r="K100" s="507"/>
    </row>
    <row r="101" spans="1:11" ht="12.75" customHeight="1" x14ac:dyDescent="0.2">
      <c r="A101" s="527" t="s">
        <v>412</v>
      </c>
      <c r="B101" s="527"/>
      <c r="C101" s="527" t="str">
        <f>TRIM(ONS2012Q3[[#This Row],[Edited name]])</f>
        <v/>
      </c>
      <c r="D101" s="436" t="e">
        <f>VLOOKUP(ONS2012Q3[[#This Row],[Cleaned name]],ONSCollation[Dept detail / Agency],1,0)</f>
        <v>#N/A</v>
      </c>
      <c r="E101" s="508"/>
      <c r="K101" s="507"/>
    </row>
    <row r="102" spans="1:11" ht="12.75" customHeight="1" x14ac:dyDescent="0.2">
      <c r="A102" s="505" t="s">
        <v>26</v>
      </c>
      <c r="B102" s="505" t="s">
        <v>26</v>
      </c>
      <c r="C102" s="505" t="str">
        <f>TRIM(ONS2012Q3[[#This Row],[Edited name]])</f>
        <v>Debt Management Office</v>
      </c>
      <c r="D102" s="436" t="str">
        <f>VLOOKUP(ONS2012Q3[[#This Row],[Cleaned name]],ONSCollation[Dept detail / Agency],1,0)</f>
        <v>Debt Management Office</v>
      </c>
      <c r="E102" s="508">
        <v>110</v>
      </c>
      <c r="F102" s="508">
        <v>100</v>
      </c>
      <c r="G102" s="508">
        <v>110</v>
      </c>
      <c r="H102" s="508">
        <v>100</v>
      </c>
      <c r="I102" s="508" t="s">
        <v>8</v>
      </c>
      <c r="J102" s="508" t="s">
        <v>8</v>
      </c>
      <c r="K102" s="507"/>
    </row>
    <row r="103" spans="1:11" ht="12.75" customHeight="1" x14ac:dyDescent="0.2">
      <c r="A103" s="505" t="s">
        <v>27</v>
      </c>
      <c r="B103" s="505" t="s">
        <v>27</v>
      </c>
      <c r="C103" s="505" t="str">
        <f>TRIM(ONS2012Q3[[#This Row],[Edited name]])</f>
        <v>Government Actuary's Department</v>
      </c>
      <c r="D103" s="436" t="str">
        <f>VLOOKUP(ONS2012Q3[[#This Row],[Cleaned name]],ONSCollation[Dept detail / Agency],1,0)</f>
        <v>Government Actuary's Department</v>
      </c>
      <c r="E103" s="508">
        <v>150</v>
      </c>
      <c r="F103" s="508">
        <v>150</v>
      </c>
      <c r="G103" s="508">
        <v>140</v>
      </c>
      <c r="H103" s="508">
        <v>130</v>
      </c>
      <c r="I103" s="508">
        <v>10</v>
      </c>
      <c r="J103" s="508">
        <v>10</v>
      </c>
      <c r="K103" s="507"/>
    </row>
    <row r="104" spans="1:11" ht="12.75" customHeight="1" x14ac:dyDescent="0.2">
      <c r="A104" s="505" t="s">
        <v>28</v>
      </c>
      <c r="B104" s="505" t="s">
        <v>28</v>
      </c>
      <c r="C104" s="505" t="str">
        <f>TRIM(ONS2012Q3[[#This Row],[Edited name]])</f>
        <v>National Savings and Investments</v>
      </c>
      <c r="D104" s="436" t="str">
        <f>VLOOKUP(ONS2012Q3[[#This Row],[Cleaned name]],ONSCollation[Dept detail / Agency],1,0)</f>
        <v>National Savings and Investments</v>
      </c>
      <c r="E104" s="508">
        <v>160</v>
      </c>
      <c r="F104" s="508">
        <v>150</v>
      </c>
      <c r="G104" s="508">
        <v>160</v>
      </c>
      <c r="H104" s="508">
        <v>150</v>
      </c>
      <c r="I104" s="508" t="s">
        <v>8</v>
      </c>
      <c r="J104" s="508" t="s">
        <v>8</v>
      </c>
      <c r="K104" s="507"/>
    </row>
    <row r="105" spans="1:11" ht="12.75" customHeight="1" x14ac:dyDescent="0.2">
      <c r="A105" s="505"/>
      <c r="B105" s="505"/>
      <c r="C105" s="505" t="str">
        <f>TRIM(ONS2012Q3[[#This Row],[Edited name]])</f>
        <v/>
      </c>
      <c r="D105" s="436" t="e">
        <f>VLOOKUP(ONS2012Q3[[#This Row],[Cleaned name]],ONSCollation[Dept detail / Agency],1,0)</f>
        <v>#N/A</v>
      </c>
      <c r="E105" s="508"/>
      <c r="K105" s="507"/>
    </row>
    <row r="106" spans="1:11" ht="12.75" customHeight="1" x14ac:dyDescent="0.2">
      <c r="A106" s="527" t="s">
        <v>67</v>
      </c>
      <c r="B106" s="527"/>
      <c r="C106" s="527" t="str">
        <f>TRIM(ONS2012Q3[[#This Row],[Edited name]])</f>
        <v/>
      </c>
      <c r="D106" s="436" t="e">
        <f>VLOOKUP(ONS2012Q3[[#This Row],[Cleaned name]],ONSCollation[Dept detail / Agency],1,0)</f>
        <v>#N/A</v>
      </c>
      <c r="E106" s="508"/>
      <c r="K106" s="507"/>
    </row>
    <row r="107" spans="1:11" ht="12.75" customHeight="1" x14ac:dyDescent="0.2">
      <c r="A107" s="505" t="s">
        <v>819</v>
      </c>
      <c r="B107" s="505" t="s">
        <v>399</v>
      </c>
      <c r="C107" s="505" t="str">
        <f>TRIM(ONS2012Q3[[#This Row],[Edited name]])</f>
        <v>Home Office (excl agencies)</v>
      </c>
      <c r="D107" s="436" t="str">
        <f>VLOOKUP(ONS2012Q3[[#This Row],[Cleaned name]],ONSCollation[Dept detail / Agency],1,0)</f>
        <v>Home Office (excl agencies)</v>
      </c>
      <c r="E107" s="508">
        <v>10720</v>
      </c>
      <c r="F107" s="508">
        <v>10220</v>
      </c>
      <c r="G107" s="508">
        <v>10710</v>
      </c>
      <c r="H107" s="508">
        <v>10220</v>
      </c>
      <c r="I107" s="508">
        <v>10</v>
      </c>
      <c r="J107" s="508">
        <v>0</v>
      </c>
      <c r="K107" s="507"/>
    </row>
    <row r="108" spans="1:11" ht="12.75" customHeight="1" x14ac:dyDescent="0.2">
      <c r="A108" s="505" t="s">
        <v>69</v>
      </c>
      <c r="B108" s="505" t="s">
        <v>69</v>
      </c>
      <c r="C108" s="505" t="str">
        <f>TRIM(ONS2012Q3[[#This Row],[Edited name]])</f>
        <v>Criminal Records Bureau</v>
      </c>
      <c r="D108" s="436" t="str">
        <f>VLOOKUP(ONS2012Q3[[#This Row],[Cleaned name]],ONSCollation[Dept detail / Agency],1,0)</f>
        <v>Criminal Records Bureau</v>
      </c>
      <c r="E108" s="508">
        <v>500</v>
      </c>
      <c r="F108" s="508">
        <v>470</v>
      </c>
      <c r="G108" s="508">
        <v>500</v>
      </c>
      <c r="H108" s="508">
        <v>470</v>
      </c>
      <c r="I108" s="508" t="s">
        <v>8</v>
      </c>
      <c r="J108" s="508" t="s">
        <v>8</v>
      </c>
      <c r="K108" s="507"/>
    </row>
    <row r="109" spans="1:11" ht="12.75" customHeight="1" x14ac:dyDescent="0.2">
      <c r="A109" s="505" t="s">
        <v>70</v>
      </c>
      <c r="B109" s="505" t="s">
        <v>70</v>
      </c>
      <c r="C109" s="505" t="str">
        <f>TRIM(ONS2012Q3[[#This Row],[Edited name]])</f>
        <v>Identity and Passport Service</v>
      </c>
      <c r="D109" s="436" t="str">
        <f>VLOOKUP(ONS2012Q3[[#This Row],[Cleaned name]],ONSCollation[Dept detail / Agency],1,0)</f>
        <v>Identity and Passport Service</v>
      </c>
      <c r="E109" s="508">
        <v>3370</v>
      </c>
      <c r="F109" s="508">
        <v>3020</v>
      </c>
      <c r="G109" s="508">
        <v>3390</v>
      </c>
      <c r="H109" s="508">
        <v>3030</v>
      </c>
      <c r="I109" s="508">
        <v>-20</v>
      </c>
      <c r="J109" s="508">
        <v>-10</v>
      </c>
      <c r="K109" s="507"/>
    </row>
    <row r="110" spans="1:11" ht="12.75" customHeight="1" x14ac:dyDescent="0.2">
      <c r="A110" s="505" t="s">
        <v>414</v>
      </c>
      <c r="B110" s="505" t="s">
        <v>414</v>
      </c>
      <c r="C110" s="505" t="str">
        <f>TRIM(ONS2012Q3[[#This Row],[Edited name]])</f>
        <v>National Fraud Authority</v>
      </c>
      <c r="D110" s="436" t="str">
        <f>VLOOKUP(ONS2012Q3[[#This Row],[Cleaned name]],ONSCollation[Dept detail / Agency],1,0)</f>
        <v>National Fraud Authority</v>
      </c>
      <c r="E110" s="508">
        <v>40</v>
      </c>
      <c r="F110" s="508">
        <v>40</v>
      </c>
      <c r="G110" s="508">
        <v>40</v>
      </c>
      <c r="H110" s="508">
        <v>40</v>
      </c>
      <c r="I110" s="508" t="s">
        <v>8</v>
      </c>
      <c r="J110" s="508" t="s">
        <v>8</v>
      </c>
      <c r="K110" s="507"/>
    </row>
    <row r="111" spans="1:11" ht="12.75" customHeight="1" x14ac:dyDescent="0.2">
      <c r="A111" s="505" t="s">
        <v>68</v>
      </c>
      <c r="B111" s="505" t="s">
        <v>68</v>
      </c>
      <c r="C111" s="505" t="str">
        <f>TRIM(ONS2012Q3[[#This Row],[Edited name]])</f>
        <v>UK Border Agency</v>
      </c>
      <c r="D111" s="436" t="str">
        <f>VLOOKUP(ONS2012Q3[[#This Row],[Cleaned name]],ONSCollation[Dept detail / Agency],1,0)</f>
        <v>UK Border Agency</v>
      </c>
      <c r="E111" s="508">
        <v>11400</v>
      </c>
      <c r="F111" s="508">
        <v>10680</v>
      </c>
      <c r="G111" s="508">
        <v>11480</v>
      </c>
      <c r="H111" s="508">
        <v>10760</v>
      </c>
      <c r="I111" s="508">
        <v>-80</v>
      </c>
      <c r="J111" s="508">
        <v>-80</v>
      </c>
      <c r="K111" s="507"/>
    </row>
    <row r="112" spans="1:11" ht="12.75" customHeight="1" x14ac:dyDescent="0.2">
      <c r="A112" s="505"/>
      <c r="B112" s="505"/>
      <c r="C112" s="505" t="str">
        <f>TRIM(ONS2012Q3[[#This Row],[Edited name]])</f>
        <v/>
      </c>
      <c r="D112" s="436" t="e">
        <f>VLOOKUP(ONS2012Q3[[#This Row],[Cleaned name]],ONSCollation[Dept detail / Agency],1,0)</f>
        <v>#N/A</v>
      </c>
      <c r="E112" s="508"/>
      <c r="K112" s="507"/>
    </row>
    <row r="113" spans="1:11" ht="12.75" customHeight="1" x14ac:dyDescent="0.2">
      <c r="A113" s="527" t="s">
        <v>80</v>
      </c>
      <c r="B113" s="527"/>
      <c r="C113" s="527" t="str">
        <f>TRIM(ONS2012Q3[[#This Row],[Edited name]])</f>
        <v/>
      </c>
      <c r="D113" s="436" t="e">
        <f>VLOOKUP(ONS2012Q3[[#This Row],[Cleaned name]],ONSCollation[Dept detail / Agency],1,0)</f>
        <v>#N/A</v>
      </c>
      <c r="E113" s="508"/>
      <c r="K113" s="507"/>
    </row>
    <row r="114" spans="1:11" ht="12.75" customHeight="1" x14ac:dyDescent="0.2">
      <c r="A114" s="505" t="s">
        <v>81</v>
      </c>
      <c r="B114" s="505" t="s">
        <v>81</v>
      </c>
      <c r="C114" s="505" t="str">
        <f>TRIM(ONS2012Q3[[#This Row],[Edited name]])</f>
        <v>Department for International Development</v>
      </c>
      <c r="D114" s="436" t="str">
        <f>VLOOKUP(ONS2012Q3[[#This Row],[Cleaned name]],ONSCollation[Dept detail / Agency],1,0)</f>
        <v>Department for International Development</v>
      </c>
      <c r="E114" s="508">
        <v>1750</v>
      </c>
      <c r="F114" s="508">
        <v>1710</v>
      </c>
      <c r="G114" s="508">
        <v>1740</v>
      </c>
      <c r="H114" s="508">
        <v>1690</v>
      </c>
      <c r="I114" s="508">
        <v>10</v>
      </c>
      <c r="J114" s="508">
        <v>20</v>
      </c>
      <c r="K114" s="507"/>
    </row>
    <row r="115" spans="1:11" ht="12.75" customHeight="1" x14ac:dyDescent="0.2">
      <c r="A115" s="505"/>
      <c r="B115" s="505"/>
      <c r="C115" s="505" t="str">
        <f>TRIM(ONS2012Q3[[#This Row],[Edited name]])</f>
        <v/>
      </c>
      <c r="D115" s="436" t="e">
        <f>VLOOKUP(ONS2012Q3[[#This Row],[Cleaned name]],ONSCollation[Dept detail / Agency],1,0)</f>
        <v>#N/A</v>
      </c>
      <c r="E115" s="508"/>
      <c r="K115" s="507"/>
    </row>
    <row r="116" spans="1:11" ht="12.75" customHeight="1" x14ac:dyDescent="0.2">
      <c r="A116" s="527" t="s">
        <v>71</v>
      </c>
      <c r="B116" s="527"/>
      <c r="C116" s="527" t="str">
        <f>TRIM(ONS2012Q3[[#This Row],[Edited name]])</f>
        <v/>
      </c>
      <c r="D116" s="436" t="e">
        <f>VLOOKUP(ONS2012Q3[[#This Row],[Cleaned name]],ONSCollation[Dept detail / Agency],1,0)</f>
        <v>#N/A</v>
      </c>
      <c r="E116" s="508"/>
      <c r="K116" s="507"/>
    </row>
    <row r="117" spans="1:11" ht="12.75" customHeight="1" x14ac:dyDescent="0.2">
      <c r="A117" s="505" t="s">
        <v>820</v>
      </c>
      <c r="B117" s="505" t="s">
        <v>401</v>
      </c>
      <c r="C117" s="505" t="str">
        <f>TRIM(ONS2012Q3[[#This Row],[Edited name]])</f>
        <v>Ministry of Justice (excl agencies)</v>
      </c>
      <c r="D117" s="436" t="str">
        <f>VLOOKUP(ONS2012Q3[[#This Row],[Cleaned name]],ONSCollation[Dept detail / Agency],1,0)</f>
        <v>Ministry of Justice (excl agencies)</v>
      </c>
      <c r="E117" s="508">
        <v>4460</v>
      </c>
      <c r="F117" s="508">
        <v>4290</v>
      </c>
      <c r="G117" s="508">
        <v>4450</v>
      </c>
      <c r="H117" s="508">
        <v>4260</v>
      </c>
      <c r="I117" s="508">
        <v>20</v>
      </c>
      <c r="J117" s="508">
        <v>20</v>
      </c>
      <c r="K117" s="507"/>
    </row>
    <row r="118" spans="1:11" ht="12.75" customHeight="1" x14ac:dyDescent="0.2">
      <c r="A118" s="505" t="s">
        <v>821</v>
      </c>
      <c r="B118" s="505" t="s">
        <v>580</v>
      </c>
      <c r="C118" s="505" t="str">
        <f>TRIM(ONS2012Q3[[#This Row],[Edited name]])</f>
        <v>Her Majesty's Courts and Tribunals Service</v>
      </c>
      <c r="D118" s="436" t="str">
        <f>VLOOKUP(ONS2012Q3[[#This Row],[Cleaned name]],ONSCollation[Dept detail / Agency],1,0)</f>
        <v>Her Majesty's Courts and Tribunals Service</v>
      </c>
      <c r="E118" s="508">
        <v>19690</v>
      </c>
      <c r="F118" s="508">
        <v>17590</v>
      </c>
      <c r="G118" s="508">
        <v>19920</v>
      </c>
      <c r="H118" s="508">
        <v>17810</v>
      </c>
      <c r="I118" s="508">
        <v>-230</v>
      </c>
      <c r="J118" s="508">
        <v>-220</v>
      </c>
      <c r="K118" s="507"/>
    </row>
    <row r="119" spans="1:11" ht="12.75" customHeight="1" x14ac:dyDescent="0.2">
      <c r="A119" s="505" t="s">
        <v>74</v>
      </c>
      <c r="B119" s="505" t="s">
        <v>74</v>
      </c>
      <c r="C119" s="505" t="str">
        <f>TRIM(ONS2012Q3[[#This Row],[Edited name]])</f>
        <v>National Archives</v>
      </c>
      <c r="D119" s="436" t="str">
        <f>VLOOKUP(ONS2012Q3[[#This Row],[Cleaned name]],ONSCollation[Dept detail / Agency],1,0)</f>
        <v>National Archives</v>
      </c>
      <c r="E119" s="508">
        <v>650</v>
      </c>
      <c r="F119" s="508">
        <v>620</v>
      </c>
      <c r="G119" s="508">
        <v>650</v>
      </c>
      <c r="H119" s="508">
        <v>610</v>
      </c>
      <c r="I119" s="508" t="s">
        <v>8</v>
      </c>
      <c r="J119" s="508" t="s">
        <v>8</v>
      </c>
      <c r="K119" s="507"/>
    </row>
    <row r="120" spans="1:11" ht="12.75" customHeight="1" x14ac:dyDescent="0.2">
      <c r="A120" s="505" t="s">
        <v>78</v>
      </c>
      <c r="B120" s="505" t="s">
        <v>78</v>
      </c>
      <c r="C120" s="505" t="str">
        <f>TRIM(ONS2012Q3[[#This Row],[Edited name]])</f>
        <v>National Offender Management Service</v>
      </c>
      <c r="D120" s="436" t="str">
        <f>VLOOKUP(ONS2012Q3[[#This Row],[Cleaned name]],ONSCollation[Dept detail / Agency],1,0)</f>
        <v>National Offender Management Service</v>
      </c>
      <c r="E120" s="508">
        <v>43990</v>
      </c>
      <c r="F120" s="508">
        <v>41930</v>
      </c>
      <c r="G120" s="508">
        <v>44880</v>
      </c>
      <c r="H120" s="508">
        <v>42790</v>
      </c>
      <c r="I120" s="508">
        <v>-900</v>
      </c>
      <c r="J120" s="508">
        <v>-870</v>
      </c>
      <c r="K120" s="507"/>
    </row>
    <row r="121" spans="1:11" ht="12.75" customHeight="1" x14ac:dyDescent="0.2">
      <c r="A121" s="505" t="s">
        <v>389</v>
      </c>
      <c r="B121" s="505" t="s">
        <v>389</v>
      </c>
      <c r="C121" s="505" t="str">
        <f>TRIM(ONS2012Q3[[#This Row],[Edited name]])</f>
        <v>The Office of the Public Guardian</v>
      </c>
      <c r="D121" s="436" t="str">
        <f>VLOOKUP(ONS2012Q3[[#This Row],[Cleaned name]],ONSCollation[Dept detail / Agency],1,0)</f>
        <v>The Office of the Public Guardian</v>
      </c>
      <c r="E121" s="508">
        <v>490</v>
      </c>
      <c r="F121" s="508">
        <v>460</v>
      </c>
      <c r="G121" s="508">
        <v>500</v>
      </c>
      <c r="H121" s="508">
        <v>480</v>
      </c>
      <c r="I121" s="508">
        <v>-20</v>
      </c>
      <c r="J121" s="508">
        <v>-10</v>
      </c>
      <c r="K121" s="507"/>
    </row>
    <row r="122" spans="1:11" ht="12.75" customHeight="1" x14ac:dyDescent="0.2">
      <c r="A122" s="505"/>
      <c r="B122" s="505"/>
      <c r="C122" s="505" t="str">
        <f>TRIM(ONS2012Q3[[#This Row],[Edited name]])</f>
        <v/>
      </c>
      <c r="D122" s="436" t="e">
        <f>VLOOKUP(ONS2012Q3[[#This Row],[Cleaned name]],ONSCollation[Dept detail / Agency],1,0)</f>
        <v>#N/A</v>
      </c>
      <c r="E122" s="508"/>
      <c r="K122" s="507"/>
    </row>
    <row r="123" spans="1:11" ht="12.75" customHeight="1" x14ac:dyDescent="0.2">
      <c r="A123" s="527" t="s">
        <v>82</v>
      </c>
      <c r="B123" s="527"/>
      <c r="C123" s="527" t="str">
        <f>TRIM(ONS2012Q3[[#This Row],[Edited name]])</f>
        <v/>
      </c>
      <c r="D123" s="436" t="e">
        <f>VLOOKUP(ONS2012Q3[[#This Row],[Cleaned name]],ONSCollation[Dept detail / Agency],1,0)</f>
        <v>#N/A</v>
      </c>
      <c r="E123" s="508"/>
      <c r="K123" s="507"/>
    </row>
    <row r="124" spans="1:11" ht="12.75" customHeight="1" x14ac:dyDescent="0.2">
      <c r="A124" s="505" t="s">
        <v>82</v>
      </c>
      <c r="B124" s="505" t="s">
        <v>82</v>
      </c>
      <c r="C124" s="505" t="str">
        <f>TRIM(ONS2012Q3[[#This Row],[Edited name]])</f>
        <v>Northern Ireland Office</v>
      </c>
      <c r="D124" s="436" t="str">
        <f>VLOOKUP(ONS2012Q3[[#This Row],[Cleaned name]],ONSCollation[Dept detail / Agency],1,0)</f>
        <v>Northern Ireland Office</v>
      </c>
      <c r="E124" s="508">
        <v>90</v>
      </c>
      <c r="F124" s="508">
        <v>90</v>
      </c>
      <c r="G124" s="508">
        <v>90</v>
      </c>
      <c r="H124" s="508">
        <v>90</v>
      </c>
      <c r="I124" s="508" t="s">
        <v>8</v>
      </c>
      <c r="J124" s="508" t="s">
        <v>8</v>
      </c>
      <c r="K124" s="507"/>
    </row>
    <row r="125" spans="1:11" ht="12.75" customHeight="1" x14ac:dyDescent="0.2">
      <c r="A125" s="505"/>
      <c r="B125" s="505"/>
      <c r="C125" s="505" t="str">
        <f>TRIM(ONS2012Q3[[#This Row],[Edited name]])</f>
        <v/>
      </c>
      <c r="D125" s="436" t="e">
        <f>VLOOKUP(ONS2012Q3[[#This Row],[Cleaned name]],ONSCollation[Dept detail / Agency],1,0)</f>
        <v>#N/A</v>
      </c>
      <c r="E125" s="508"/>
      <c r="K125" s="507"/>
    </row>
    <row r="126" spans="1:11" ht="12.75" customHeight="1" x14ac:dyDescent="0.2">
      <c r="A126" s="527" t="s">
        <v>723</v>
      </c>
      <c r="B126" s="527"/>
      <c r="C126" s="527" t="str">
        <f>TRIM(ONS2012Q3[[#This Row],[Edited name]])</f>
        <v/>
      </c>
      <c r="D126" s="436" t="e">
        <f>VLOOKUP(ONS2012Q3[[#This Row],[Cleaned name]],ONSCollation[Dept detail / Agency],1,0)</f>
        <v>#N/A</v>
      </c>
      <c r="E126" s="508"/>
      <c r="K126" s="507"/>
    </row>
    <row r="127" spans="1:11" ht="12.75" customHeight="1" x14ac:dyDescent="0.2">
      <c r="A127" s="505" t="s">
        <v>723</v>
      </c>
      <c r="B127" s="505" t="s">
        <v>144</v>
      </c>
      <c r="C127" s="505" t="str">
        <f>TRIM(ONS2012Q3[[#This Row],[Edited name]])</f>
        <v>Ofsted</v>
      </c>
      <c r="D127" s="436" t="str">
        <f>VLOOKUP(ONS2012Q3[[#This Row],[Cleaned name]],ONSCollation[Dept detail / Agency],1,0)</f>
        <v>Ofsted</v>
      </c>
      <c r="E127" s="508">
        <v>1380</v>
      </c>
      <c r="F127" s="508">
        <v>1320</v>
      </c>
      <c r="G127" s="508">
        <v>1410</v>
      </c>
      <c r="H127" s="508">
        <v>1360</v>
      </c>
      <c r="I127" s="508">
        <v>-40</v>
      </c>
      <c r="J127" s="508">
        <v>-40</v>
      </c>
      <c r="K127" s="507"/>
    </row>
    <row r="128" spans="1:11" ht="12.75" customHeight="1" x14ac:dyDescent="0.2">
      <c r="A128" s="505"/>
      <c r="B128" s="505"/>
      <c r="C128" s="505" t="str">
        <f>TRIM(ONS2012Q3[[#This Row],[Edited name]])</f>
        <v/>
      </c>
      <c r="D128" s="436" t="e">
        <f>VLOOKUP(ONS2012Q3[[#This Row],[Cleaned name]],ONSCollation[Dept detail / Agency],1,0)</f>
        <v>#N/A</v>
      </c>
      <c r="E128" s="508"/>
      <c r="K128" s="507"/>
    </row>
    <row r="129" spans="1:11" ht="12.75" customHeight="1" x14ac:dyDescent="0.2">
      <c r="A129" s="527" t="s">
        <v>296</v>
      </c>
      <c r="B129" s="527"/>
      <c r="C129" s="527" t="str">
        <f>TRIM(ONS2012Q3[[#This Row],[Edited name]])</f>
        <v/>
      </c>
      <c r="D129" s="436" t="e">
        <f>VLOOKUP(ONS2012Q3[[#This Row],[Cleaned name]],ONSCollation[Dept detail / Agency],1,0)</f>
        <v>#N/A</v>
      </c>
      <c r="E129" s="508"/>
      <c r="K129" s="507"/>
    </row>
    <row r="130" spans="1:11" ht="12.75" customHeight="1" x14ac:dyDescent="0.2">
      <c r="A130" s="505" t="s">
        <v>296</v>
      </c>
      <c r="B130" s="505" t="s">
        <v>296</v>
      </c>
      <c r="C130" s="505" t="str">
        <f>TRIM(ONS2012Q3[[#This Row],[Edited name]])</f>
        <v>Office of Qualifications and Examinations Regulation</v>
      </c>
      <c r="D130" s="436" t="str">
        <f>VLOOKUP(ONS2012Q3[[#This Row],[Cleaned name]],ONSCollation[Dept detail / Agency],1,0)</f>
        <v>Office of Qualifications and Examinations Regulation</v>
      </c>
      <c r="E130" s="508">
        <v>160</v>
      </c>
      <c r="F130" s="508">
        <v>160</v>
      </c>
      <c r="G130" s="508">
        <v>190</v>
      </c>
      <c r="H130" s="508">
        <v>180</v>
      </c>
      <c r="I130" s="508">
        <v>-20</v>
      </c>
      <c r="J130" s="508">
        <v>-20</v>
      </c>
      <c r="K130" s="507"/>
    </row>
    <row r="131" spans="1:11" ht="12.75" customHeight="1" x14ac:dyDescent="0.2">
      <c r="A131" s="505"/>
      <c r="B131" s="505"/>
      <c r="C131" s="505" t="str">
        <f>TRIM(ONS2012Q3[[#This Row],[Edited name]])</f>
        <v/>
      </c>
      <c r="D131" s="436" t="e">
        <f>VLOOKUP(ONS2012Q3[[#This Row],[Cleaned name]],ONSCollation[Dept detail / Agency],1,0)</f>
        <v>#N/A</v>
      </c>
      <c r="E131" s="508"/>
      <c r="K131" s="507"/>
    </row>
    <row r="132" spans="1:11" ht="12.75" customHeight="1" x14ac:dyDescent="0.2">
      <c r="A132" s="527" t="s">
        <v>643</v>
      </c>
      <c r="B132" s="527"/>
      <c r="C132" s="527" t="str">
        <f>TRIM(ONS2012Q3[[#This Row],[Edited name]])</f>
        <v/>
      </c>
      <c r="D132" s="436" t="e">
        <f>VLOOKUP(ONS2012Q3[[#This Row],[Cleaned name]],ONSCollation[Dept detail / Agency],1,0)</f>
        <v>#N/A</v>
      </c>
      <c r="E132" s="508"/>
      <c r="K132" s="507"/>
    </row>
    <row r="133" spans="1:11" ht="12.75" customHeight="1" x14ac:dyDescent="0.2">
      <c r="A133" s="505" t="s">
        <v>706</v>
      </c>
      <c r="B133" s="505" t="s">
        <v>706</v>
      </c>
      <c r="C133" s="505" t="str">
        <f>TRIM(ONS2012Q3[[#This Row],[Edited name]])</f>
        <v>Scotland Office (incl. Office of the Advocate General for Scotland)</v>
      </c>
      <c r="D133" s="436" t="str">
        <f>VLOOKUP(ONS2012Q3[[#This Row],[Cleaned name]],ONSCollation[Dept detail / Agency],1,0)</f>
        <v>Scotland Office (incl. Office of the Advocate General for Scotland)</v>
      </c>
      <c r="E133" s="508">
        <v>90</v>
      </c>
      <c r="F133" s="508">
        <v>90</v>
      </c>
      <c r="G133" s="508">
        <v>100</v>
      </c>
      <c r="H133" s="508">
        <v>90</v>
      </c>
      <c r="I133" s="508" t="s">
        <v>8</v>
      </c>
      <c r="J133" s="508" t="s">
        <v>8</v>
      </c>
      <c r="K133" s="507"/>
    </row>
    <row r="134" spans="1:11" ht="12.75" customHeight="1" x14ac:dyDescent="0.2">
      <c r="A134" s="505"/>
      <c r="B134" s="505"/>
      <c r="C134" s="505" t="str">
        <f>TRIM(ONS2012Q3[[#This Row],[Edited name]])</f>
        <v/>
      </c>
      <c r="D134" s="436" t="e">
        <f>VLOOKUP(ONS2012Q3[[#This Row],[Cleaned name]],ONSCollation[Dept detail / Agency],1,0)</f>
        <v>#N/A</v>
      </c>
      <c r="E134" s="508"/>
      <c r="K134" s="507"/>
    </row>
    <row r="135" spans="1:11" ht="12.75" customHeight="1" x14ac:dyDescent="0.2">
      <c r="A135" s="527" t="s">
        <v>83</v>
      </c>
      <c r="B135" s="527"/>
      <c r="C135" s="527" t="str">
        <f>TRIM(ONS2012Q3[[#This Row],[Edited name]])</f>
        <v/>
      </c>
      <c r="D135" s="436" t="e">
        <f>VLOOKUP(ONS2012Q3[[#This Row],[Cleaned name]],ONSCollation[Dept detail / Agency],1,0)</f>
        <v>#N/A</v>
      </c>
      <c r="E135" s="508"/>
      <c r="K135" s="507"/>
    </row>
    <row r="136" spans="1:11" ht="12.75" customHeight="1" x14ac:dyDescent="0.2">
      <c r="A136" s="505" t="s">
        <v>83</v>
      </c>
      <c r="B136" s="505" t="s">
        <v>83</v>
      </c>
      <c r="C136" s="505" t="str">
        <f>TRIM(ONS2012Q3[[#This Row],[Edited name]])</f>
        <v>Security and Intelligence Services</v>
      </c>
      <c r="D136" s="436" t="str">
        <f>VLOOKUP(ONS2012Q3[[#This Row],[Cleaned name]],ONSCollation[Dept detail / Agency],1,0)</f>
        <v>Security and Intelligence Services</v>
      </c>
      <c r="E136" s="508">
        <v>5430</v>
      </c>
      <c r="F136" s="508">
        <v>5200</v>
      </c>
      <c r="G136" s="508">
        <v>5420</v>
      </c>
      <c r="H136" s="508">
        <v>5200</v>
      </c>
      <c r="I136" s="508">
        <v>10</v>
      </c>
      <c r="J136" s="508">
        <v>10</v>
      </c>
      <c r="K136" s="507"/>
    </row>
    <row r="137" spans="1:11" ht="12.75" customHeight="1" x14ac:dyDescent="0.2">
      <c r="A137" s="505"/>
      <c r="B137" s="505"/>
      <c r="C137" s="505" t="str">
        <f>TRIM(ONS2012Q3[[#This Row],[Edited name]])</f>
        <v/>
      </c>
      <c r="D137" s="436" t="e">
        <f>VLOOKUP(ONS2012Q3[[#This Row],[Cleaned name]],ONSCollation[Dept detail / Agency],1,0)</f>
        <v>#N/A</v>
      </c>
      <c r="E137" s="508"/>
      <c r="K137" s="507"/>
    </row>
    <row r="138" spans="1:11" ht="12.75" customHeight="1" x14ac:dyDescent="0.2">
      <c r="A138" s="527" t="s">
        <v>84</v>
      </c>
      <c r="B138" s="527"/>
      <c r="C138" s="527" t="str">
        <f>TRIM(ONS2012Q3[[#This Row],[Edited name]])</f>
        <v/>
      </c>
      <c r="D138" s="436" t="e">
        <f>VLOOKUP(ONS2012Q3[[#This Row],[Cleaned name]],ONSCollation[Dept detail / Agency],1,0)</f>
        <v>#N/A</v>
      </c>
      <c r="E138" s="508"/>
      <c r="K138" s="507"/>
    </row>
    <row r="139" spans="1:11" ht="12.75" customHeight="1" x14ac:dyDescent="0.2">
      <c r="A139" s="505" t="s">
        <v>822</v>
      </c>
      <c r="B139" s="505" t="s">
        <v>402</v>
      </c>
      <c r="C139" s="505" t="str">
        <f>TRIM(ONS2012Q3[[#This Row],[Edited name]])</f>
        <v>Department for Transport</v>
      </c>
      <c r="D139" s="436" t="str">
        <f>VLOOKUP(ONS2012Q3[[#This Row],[Cleaned name]],ONSCollation[Dept detail / Agency],1,0)</f>
        <v>Department for Transport</v>
      </c>
      <c r="E139" s="508">
        <v>1700</v>
      </c>
      <c r="F139" s="508">
        <v>1660</v>
      </c>
      <c r="G139" s="508">
        <v>1680</v>
      </c>
      <c r="H139" s="508">
        <v>1640</v>
      </c>
      <c r="I139" s="508">
        <v>30</v>
      </c>
      <c r="J139" s="508">
        <v>30</v>
      </c>
      <c r="K139" s="507"/>
    </row>
    <row r="140" spans="1:11" ht="12.75" customHeight="1" x14ac:dyDescent="0.2">
      <c r="A140" s="505" t="s">
        <v>85</v>
      </c>
      <c r="B140" s="505" t="s">
        <v>85</v>
      </c>
      <c r="C140" s="505" t="str">
        <f>TRIM(ONS2012Q3[[#This Row],[Edited name]])</f>
        <v>Driver and Vehicle Licensing Agency</v>
      </c>
      <c r="D140" s="436" t="str">
        <f>VLOOKUP(ONS2012Q3[[#This Row],[Cleaned name]],ONSCollation[Dept detail / Agency],1,0)</f>
        <v>Driver and Vehicle Licensing Agency</v>
      </c>
      <c r="E140" s="508">
        <v>6320</v>
      </c>
      <c r="F140" s="508">
        <v>5740</v>
      </c>
      <c r="G140" s="508">
        <v>6260</v>
      </c>
      <c r="H140" s="508">
        <v>5700</v>
      </c>
      <c r="I140" s="508">
        <v>60</v>
      </c>
      <c r="J140" s="508">
        <v>40</v>
      </c>
      <c r="K140" s="507"/>
    </row>
    <row r="141" spans="1:11" ht="12.75" customHeight="1" x14ac:dyDescent="0.2">
      <c r="A141" s="505" t="s">
        <v>86</v>
      </c>
      <c r="B141" s="505" t="s">
        <v>86</v>
      </c>
      <c r="C141" s="505" t="str">
        <f>TRIM(ONS2012Q3[[#This Row],[Edited name]])</f>
        <v>Driving Standards Agency</v>
      </c>
      <c r="D141" s="436" t="str">
        <f>VLOOKUP(ONS2012Q3[[#This Row],[Cleaned name]],ONSCollation[Dept detail / Agency],1,0)</f>
        <v>Driving Standards Agency</v>
      </c>
      <c r="E141" s="508">
        <v>2520</v>
      </c>
      <c r="F141" s="508">
        <v>2340</v>
      </c>
      <c r="G141" s="508">
        <v>2540</v>
      </c>
      <c r="H141" s="508">
        <v>2370</v>
      </c>
      <c r="I141" s="508">
        <v>-20</v>
      </c>
      <c r="J141" s="508">
        <v>-30</v>
      </c>
      <c r="K141" s="507"/>
    </row>
    <row r="142" spans="1:11" ht="12.75" customHeight="1" x14ac:dyDescent="0.2">
      <c r="A142" s="505" t="s">
        <v>87</v>
      </c>
      <c r="B142" s="505" t="s">
        <v>87</v>
      </c>
      <c r="C142" s="505" t="str">
        <f>TRIM(ONS2012Q3[[#This Row],[Edited name]])</f>
        <v>Government Car and Despatch Agency</v>
      </c>
      <c r="D142" s="436" t="str">
        <f>VLOOKUP(ONS2012Q3[[#This Row],[Cleaned name]],ONSCollation[Dept detail / Agency],1,0)</f>
        <v>Government Car and Despatch Agency</v>
      </c>
      <c r="E142" s="508">
        <v>100</v>
      </c>
      <c r="F142" s="508">
        <v>90</v>
      </c>
      <c r="G142" s="508">
        <v>160</v>
      </c>
      <c r="H142" s="508">
        <v>160</v>
      </c>
      <c r="I142" s="508">
        <v>-60</v>
      </c>
      <c r="J142" s="508">
        <v>-60</v>
      </c>
      <c r="K142" s="507"/>
    </row>
    <row r="143" spans="1:11" ht="12.75" customHeight="1" x14ac:dyDescent="0.2">
      <c r="A143" s="505" t="s">
        <v>88</v>
      </c>
      <c r="B143" s="505" t="s">
        <v>88</v>
      </c>
      <c r="C143" s="505" t="str">
        <f>TRIM(ONS2012Q3[[#This Row],[Edited name]])</f>
        <v>Highways Agency</v>
      </c>
      <c r="D143" s="436" t="str">
        <f>VLOOKUP(ONS2012Q3[[#This Row],[Cleaned name]],ONSCollation[Dept detail / Agency],1,0)</f>
        <v>Highways Agency</v>
      </c>
      <c r="E143" s="508">
        <v>3400</v>
      </c>
      <c r="F143" s="508">
        <v>3300</v>
      </c>
      <c r="G143" s="508">
        <v>3440</v>
      </c>
      <c r="H143" s="508">
        <v>3340</v>
      </c>
      <c r="I143" s="508">
        <v>-40</v>
      </c>
      <c r="J143" s="508">
        <v>-40</v>
      </c>
      <c r="K143" s="507"/>
    </row>
    <row r="144" spans="1:11" ht="12.75" customHeight="1" x14ac:dyDescent="0.2">
      <c r="A144" s="505" t="s">
        <v>89</v>
      </c>
      <c r="B144" s="505" t="s">
        <v>89</v>
      </c>
      <c r="C144" s="505" t="str">
        <f>TRIM(ONS2012Q3[[#This Row],[Edited name]])</f>
        <v>Maritime and Coastguard Agency</v>
      </c>
      <c r="D144" s="436" t="str">
        <f>VLOOKUP(ONS2012Q3[[#This Row],[Cleaned name]],ONSCollation[Dept detail / Agency],1,0)</f>
        <v>Maritime and Coastguard Agency</v>
      </c>
      <c r="E144" s="508">
        <v>1120</v>
      </c>
      <c r="F144" s="508">
        <v>1060</v>
      </c>
      <c r="G144" s="508">
        <v>1120</v>
      </c>
      <c r="H144" s="508">
        <v>1060</v>
      </c>
      <c r="I144" s="508" t="s">
        <v>8</v>
      </c>
      <c r="J144" s="508">
        <v>0</v>
      </c>
      <c r="K144" s="507"/>
    </row>
    <row r="145" spans="1:11" ht="12.75" customHeight="1" x14ac:dyDescent="0.2">
      <c r="A145" s="505" t="s">
        <v>90</v>
      </c>
      <c r="B145" s="505" t="s">
        <v>90</v>
      </c>
      <c r="C145" s="505" t="str">
        <f>TRIM(ONS2012Q3[[#This Row],[Edited name]])</f>
        <v>Office of Rail Regulation</v>
      </c>
      <c r="D145" s="436" t="str">
        <f>VLOOKUP(ONS2012Q3[[#This Row],[Cleaned name]],ONSCollation[Dept detail / Agency],1,0)</f>
        <v>Office of Rail Regulation</v>
      </c>
      <c r="E145" s="508">
        <v>290</v>
      </c>
      <c r="F145" s="508">
        <v>270</v>
      </c>
      <c r="G145" s="508">
        <v>280</v>
      </c>
      <c r="H145" s="508">
        <v>270</v>
      </c>
      <c r="I145" s="508">
        <v>10</v>
      </c>
      <c r="J145" s="508">
        <v>10</v>
      </c>
      <c r="K145" s="507"/>
    </row>
    <row r="146" spans="1:11" ht="12.75" customHeight="1" x14ac:dyDescent="0.2">
      <c r="A146" s="505" t="s">
        <v>91</v>
      </c>
      <c r="B146" s="505" t="s">
        <v>91</v>
      </c>
      <c r="C146" s="505" t="str">
        <f>TRIM(ONS2012Q3[[#This Row],[Edited name]])</f>
        <v>Vehicle Certification Agency</v>
      </c>
      <c r="D146" s="436" t="str">
        <f>VLOOKUP(ONS2012Q3[[#This Row],[Cleaned name]],ONSCollation[Dept detail / Agency],1,0)</f>
        <v>Vehicle Certification Agency</v>
      </c>
      <c r="E146" s="508">
        <v>160</v>
      </c>
      <c r="F146" s="508">
        <v>150</v>
      </c>
      <c r="G146" s="508">
        <v>160</v>
      </c>
      <c r="H146" s="508">
        <v>150</v>
      </c>
      <c r="I146" s="508" t="s">
        <v>8</v>
      </c>
      <c r="J146" s="508">
        <v>0</v>
      </c>
      <c r="K146" s="507"/>
    </row>
    <row r="147" spans="1:11" ht="12.75" customHeight="1" x14ac:dyDescent="0.2">
      <c r="A147" s="505" t="s">
        <v>92</v>
      </c>
      <c r="B147" s="505" t="s">
        <v>92</v>
      </c>
      <c r="C147" s="505" t="str">
        <f>TRIM(ONS2012Q3[[#This Row],[Edited name]])</f>
        <v>Vehicle and Operator Services Agency</v>
      </c>
      <c r="D147" s="436" t="str">
        <f>VLOOKUP(ONS2012Q3[[#This Row],[Cleaned name]],ONSCollation[Dept detail / Agency],1,0)</f>
        <v>Vehicle and Operator Services Agency</v>
      </c>
      <c r="E147" s="508">
        <v>2250</v>
      </c>
      <c r="F147" s="508">
        <v>2160</v>
      </c>
      <c r="G147" s="508">
        <v>2240</v>
      </c>
      <c r="H147" s="508">
        <v>2150</v>
      </c>
      <c r="I147" s="508">
        <v>10</v>
      </c>
      <c r="J147" s="508">
        <v>10</v>
      </c>
      <c r="K147" s="507"/>
    </row>
    <row r="148" spans="1:11" ht="12.75" customHeight="1" x14ac:dyDescent="0.2">
      <c r="A148" s="505"/>
      <c r="B148" s="505"/>
      <c r="C148" s="505" t="str">
        <f>TRIM(ONS2012Q3[[#This Row],[Edited name]])</f>
        <v/>
      </c>
      <c r="D148" s="436" t="e">
        <f>VLOOKUP(ONS2012Q3[[#This Row],[Cleaned name]],ONSCollation[Dept detail / Agency],1,0)</f>
        <v>#N/A</v>
      </c>
      <c r="E148" s="508"/>
      <c r="K148" s="507"/>
    </row>
    <row r="149" spans="1:11" ht="12.75" customHeight="1" x14ac:dyDescent="0.2">
      <c r="A149" s="527" t="s">
        <v>146</v>
      </c>
      <c r="B149" s="527"/>
      <c r="C149" s="527" t="str">
        <f>TRIM(ONS2012Q3[[#This Row],[Edited name]])</f>
        <v/>
      </c>
      <c r="D149" s="436" t="e">
        <f>VLOOKUP(ONS2012Q3[[#This Row],[Cleaned name]],ONSCollation[Dept detail / Agency],1,0)</f>
        <v>#N/A</v>
      </c>
      <c r="E149" s="508"/>
      <c r="K149" s="507"/>
    </row>
    <row r="150" spans="1:11" ht="12.75" customHeight="1" x14ac:dyDescent="0.2">
      <c r="A150" s="505" t="s">
        <v>146</v>
      </c>
      <c r="B150" s="505" t="s">
        <v>146</v>
      </c>
      <c r="C150" s="505" t="str">
        <f>TRIM(ONS2012Q3[[#This Row],[Edited name]])</f>
        <v>UK Statistics Authority</v>
      </c>
      <c r="D150" s="436" t="str">
        <f>VLOOKUP(ONS2012Q3[[#This Row],[Cleaned name]],ONSCollation[Dept detail / Agency],1,0)</f>
        <v>UK Statistics Authority</v>
      </c>
      <c r="E150" s="508">
        <v>3620</v>
      </c>
      <c r="F150" s="508">
        <v>2970</v>
      </c>
      <c r="G150" s="508">
        <v>3630</v>
      </c>
      <c r="H150" s="508">
        <v>2960</v>
      </c>
      <c r="I150" s="508">
        <v>-10</v>
      </c>
      <c r="J150" s="508" t="s">
        <v>8</v>
      </c>
      <c r="K150" s="507"/>
    </row>
    <row r="151" spans="1:11" ht="12.75" customHeight="1" x14ac:dyDescent="0.2">
      <c r="A151" s="505"/>
      <c r="B151" s="505"/>
      <c r="C151" s="505" t="str">
        <f>TRIM(ONS2012Q3[[#This Row],[Edited name]])</f>
        <v/>
      </c>
      <c r="D151" s="436" t="e">
        <f>VLOOKUP(ONS2012Q3[[#This Row],[Cleaned name]],ONSCollation[Dept detail / Agency],1,0)</f>
        <v>#N/A</v>
      </c>
      <c r="E151" s="508"/>
      <c r="K151" s="507"/>
    </row>
    <row r="152" spans="1:11" ht="12.75" customHeight="1" x14ac:dyDescent="0.2">
      <c r="A152" s="528" t="s">
        <v>79</v>
      </c>
      <c r="B152" s="528"/>
      <c r="C152" s="528" t="str">
        <f>TRIM(ONS2012Q3[[#This Row],[Edited name]])</f>
        <v/>
      </c>
      <c r="D152" s="436" t="e">
        <f>VLOOKUP(ONS2012Q3[[#This Row],[Cleaned name]],ONSCollation[Dept detail / Agency],1,0)</f>
        <v>#N/A</v>
      </c>
      <c r="E152" s="508"/>
      <c r="K152" s="507"/>
    </row>
    <row r="153" spans="1:11" ht="12.75" customHeight="1" x14ac:dyDescent="0.2">
      <c r="A153" s="505" t="s">
        <v>79</v>
      </c>
      <c r="B153" s="505" t="s">
        <v>79</v>
      </c>
      <c r="C153" s="505" t="str">
        <f>TRIM(ONS2012Q3[[#This Row],[Edited name]])</f>
        <v>UK Supreme Court</v>
      </c>
      <c r="D153" s="436" t="str">
        <f>VLOOKUP(ONS2012Q3[[#This Row],[Cleaned name]],ONSCollation[Dept detail / Agency],1,0)</f>
        <v>UK Supreme Court</v>
      </c>
      <c r="E153" s="508">
        <v>50</v>
      </c>
      <c r="F153" s="508">
        <v>40</v>
      </c>
      <c r="G153" s="508">
        <v>50</v>
      </c>
      <c r="H153" s="508">
        <v>50</v>
      </c>
      <c r="I153" s="508" t="s">
        <v>8</v>
      </c>
      <c r="J153" s="508" t="s">
        <v>8</v>
      </c>
      <c r="K153" s="507"/>
    </row>
    <row r="154" spans="1:11" ht="12.75" customHeight="1" x14ac:dyDescent="0.2">
      <c r="A154" s="505"/>
      <c r="B154" s="505"/>
      <c r="C154" s="505" t="str">
        <f>TRIM(ONS2012Q3[[#This Row],[Edited name]])</f>
        <v/>
      </c>
      <c r="D154" s="436" t="e">
        <f>VLOOKUP(ONS2012Q3[[#This Row],[Cleaned name]],ONSCollation[Dept detail / Agency],1,0)</f>
        <v>#N/A</v>
      </c>
      <c r="E154" s="508"/>
      <c r="K154" s="507"/>
    </row>
    <row r="155" spans="1:11" ht="12.75" customHeight="1" x14ac:dyDescent="0.2">
      <c r="A155" s="527" t="s">
        <v>77</v>
      </c>
      <c r="B155" s="527"/>
      <c r="C155" s="527" t="str">
        <f>TRIM(ONS2012Q3[[#This Row],[Edited name]])</f>
        <v/>
      </c>
      <c r="D155" s="436" t="e">
        <f>VLOOKUP(ONS2012Q3[[#This Row],[Cleaned name]],ONSCollation[Dept detail / Agency],1,0)</f>
        <v>#N/A</v>
      </c>
      <c r="E155" s="508"/>
      <c r="K155" s="507"/>
    </row>
    <row r="156" spans="1:11" ht="12.75" customHeight="1" x14ac:dyDescent="0.2">
      <c r="A156" s="505" t="s">
        <v>645</v>
      </c>
      <c r="B156" s="505" t="s">
        <v>645</v>
      </c>
      <c r="C156" s="505" t="str">
        <f>TRIM(ONS2012Q3[[#This Row],[Edited name]])</f>
        <v>Wales Office</v>
      </c>
      <c r="D156" s="436" t="str">
        <f>VLOOKUP(ONS2012Q3[[#This Row],[Cleaned name]],ONSCollation[Dept detail / Agency],1,0)</f>
        <v>Wales Office</v>
      </c>
      <c r="E156" s="508">
        <v>50</v>
      </c>
      <c r="F156" s="508">
        <v>50</v>
      </c>
      <c r="G156" s="508">
        <v>60</v>
      </c>
      <c r="H156" s="508">
        <v>60</v>
      </c>
      <c r="I156" s="508">
        <v>-10</v>
      </c>
      <c r="J156" s="508">
        <v>-10</v>
      </c>
      <c r="K156" s="507"/>
    </row>
    <row r="157" spans="1:11" ht="12.75" customHeight="1" x14ac:dyDescent="0.2">
      <c r="A157" s="505"/>
      <c r="B157" s="505"/>
      <c r="C157" s="505" t="str">
        <f>TRIM(ONS2012Q3[[#This Row],[Edited name]])</f>
        <v/>
      </c>
      <c r="D157" s="436" t="e">
        <f>VLOOKUP(ONS2012Q3[[#This Row],[Cleaned name]],ONSCollation[Dept detail / Agency],1,0)</f>
        <v>#N/A</v>
      </c>
      <c r="E157" s="508"/>
      <c r="K157" s="507"/>
    </row>
    <row r="158" spans="1:11" ht="12.75" customHeight="1" x14ac:dyDescent="0.2">
      <c r="A158" s="527" t="s">
        <v>148</v>
      </c>
      <c r="B158" s="527"/>
      <c r="C158" s="527" t="str">
        <f>TRIM(ONS2012Q3[[#This Row],[Edited name]])</f>
        <v/>
      </c>
      <c r="D158" s="436" t="e">
        <f>VLOOKUP(ONS2012Q3[[#This Row],[Cleaned name]],ONSCollation[Dept detail / Agency],1,0)</f>
        <v>#N/A</v>
      </c>
      <c r="E158" s="508"/>
      <c r="K158" s="507"/>
    </row>
    <row r="159" spans="1:11" ht="12.75" customHeight="1" x14ac:dyDescent="0.2">
      <c r="A159" s="505" t="s">
        <v>823</v>
      </c>
      <c r="B159" s="505" t="s">
        <v>719</v>
      </c>
      <c r="C159" s="505" t="str">
        <f>TRIM(ONS2012Q3[[#This Row],[Edited name]])</f>
        <v>Department for Work and Pensions</v>
      </c>
      <c r="D159" s="436" t="str">
        <f>VLOOKUP(ONS2012Q3[[#This Row],[Cleaned name]],ONSCollation[Dept detail / Agency],1,0)</f>
        <v>Department for Work and Pensions</v>
      </c>
      <c r="E159" s="508">
        <v>107550</v>
      </c>
      <c r="F159" s="508">
        <v>95220</v>
      </c>
      <c r="G159" s="508">
        <v>98540</v>
      </c>
      <c r="H159" s="508">
        <v>87310</v>
      </c>
      <c r="I159" s="508">
        <v>9020</v>
      </c>
      <c r="J159" s="508">
        <v>7900</v>
      </c>
      <c r="K159" s="507"/>
    </row>
    <row r="160" spans="1:11" ht="12.75" customHeight="1" x14ac:dyDescent="0.2">
      <c r="A160" s="505" t="s">
        <v>824</v>
      </c>
      <c r="B160" s="505" t="s">
        <v>190</v>
      </c>
      <c r="C160" s="505" t="str">
        <f>TRIM(ONS2012Q3[[#This Row],[Edited name]])</f>
        <v>Child Maintenance Enforcement Commission</v>
      </c>
      <c r="D160" s="436" t="str">
        <f>VLOOKUP(ONS2012Q3[[#This Row],[Cleaned name]],ONSCollation[Dept detail / Agency],1,0)</f>
        <v>Child Maintenance Enforcement Commission</v>
      </c>
      <c r="E160" s="508">
        <v>0</v>
      </c>
      <c r="F160" s="508">
        <v>0</v>
      </c>
      <c r="G160" s="508">
        <v>8750</v>
      </c>
      <c r="H160" s="508">
        <v>7660</v>
      </c>
      <c r="I160" s="508">
        <v>-8750</v>
      </c>
      <c r="J160" s="508">
        <v>-7660</v>
      </c>
      <c r="K160" s="507"/>
    </row>
    <row r="161" spans="1:11" ht="12.75" customHeight="1" x14ac:dyDescent="0.2">
      <c r="A161" s="505" t="s">
        <v>95</v>
      </c>
      <c r="B161" s="505" t="s">
        <v>95</v>
      </c>
      <c r="C161" s="505" t="str">
        <f>TRIM(ONS2012Q3[[#This Row],[Edited name]])</f>
        <v>The Health and Safety Executive</v>
      </c>
      <c r="D161" s="436" t="str">
        <f>VLOOKUP(ONS2012Q3[[#This Row],[Cleaned name]],ONSCollation[Dept detail / Agency],1,0)</f>
        <v>The Health and Safety Executive</v>
      </c>
      <c r="E161" s="508">
        <v>3450</v>
      </c>
      <c r="F161" s="508">
        <v>3230</v>
      </c>
      <c r="G161" s="508">
        <v>3460</v>
      </c>
      <c r="H161" s="508">
        <v>3240</v>
      </c>
      <c r="I161" s="508">
        <v>-10</v>
      </c>
      <c r="J161" s="508">
        <v>-10</v>
      </c>
      <c r="K161" s="507"/>
    </row>
    <row r="162" spans="1:11" ht="12.75" customHeight="1" x14ac:dyDescent="0.2">
      <c r="A162" s="505"/>
      <c r="B162" s="505"/>
      <c r="C162" s="505" t="str">
        <f>TRIM(ONS2012Q3[[#This Row],[Edited name]])</f>
        <v/>
      </c>
      <c r="D162" s="436" t="e">
        <f>VLOOKUP(ONS2012Q3[[#This Row],[Cleaned name]],ONSCollation[Dept detail / Agency],1,0)</f>
        <v>#N/A</v>
      </c>
      <c r="E162" s="508"/>
      <c r="K162" s="507"/>
    </row>
    <row r="163" spans="1:11" ht="12.75" customHeight="1" x14ac:dyDescent="0.2">
      <c r="A163" s="527" t="s">
        <v>153</v>
      </c>
      <c r="B163" s="527"/>
      <c r="C163" s="527" t="str">
        <f>TRIM(ONS2012Q3[[#This Row],[Edited name]])</f>
        <v/>
      </c>
      <c r="D163" s="436" t="e">
        <f>VLOOKUP(ONS2012Q3[[#This Row],[Cleaned name]],ONSCollation[Dept detail / Agency],1,0)</f>
        <v>#N/A</v>
      </c>
      <c r="E163" s="508"/>
      <c r="K163" s="507"/>
    </row>
    <row r="164" spans="1:11" ht="12.75" customHeight="1" x14ac:dyDescent="0.2">
      <c r="A164" s="529" t="s">
        <v>825</v>
      </c>
      <c r="B164" s="529" t="s">
        <v>154</v>
      </c>
      <c r="C164" s="529" t="str">
        <f>TRIM(ONS2012Q3[[#This Row],[Edited name]])</f>
        <v>Scottish Government (excl agencies)</v>
      </c>
      <c r="D164" s="436" t="str">
        <f>VLOOKUP(ONS2012Q3[[#This Row],[Cleaned name]],ONSCollation[Dept detail / Agency],1,0)</f>
        <v>Scottish Government (excl agencies)</v>
      </c>
      <c r="E164" s="508">
        <v>5040</v>
      </c>
      <c r="F164" s="508">
        <v>4830</v>
      </c>
      <c r="G164" s="508">
        <v>5080</v>
      </c>
      <c r="H164" s="508">
        <v>4860</v>
      </c>
      <c r="I164" s="508">
        <v>-40</v>
      </c>
      <c r="J164" s="508">
        <v>-30</v>
      </c>
      <c r="K164" s="507"/>
    </row>
    <row r="165" spans="1:11" ht="12.75" customHeight="1" x14ac:dyDescent="0.2">
      <c r="A165" s="529" t="s">
        <v>709</v>
      </c>
      <c r="B165" s="529" t="s">
        <v>709</v>
      </c>
      <c r="C165" s="529" t="str">
        <f>TRIM(ONS2012Q3[[#This Row],[Edited name]])</f>
        <v>Accountant in Bankruptcy</v>
      </c>
      <c r="D165" s="436" t="str">
        <f>VLOOKUP(ONS2012Q3[[#This Row],[Cleaned name]],ONSCollation[Dept detail / Agency],1,0)</f>
        <v>Accountant in Bankruptcy</v>
      </c>
      <c r="E165" s="508">
        <v>150</v>
      </c>
      <c r="F165" s="508">
        <v>140</v>
      </c>
      <c r="G165" s="508">
        <v>150</v>
      </c>
      <c r="H165" s="508">
        <v>150</v>
      </c>
      <c r="I165" s="508" t="s">
        <v>8</v>
      </c>
      <c r="J165" s="508" t="s">
        <v>8</v>
      </c>
      <c r="K165" s="507"/>
    </row>
    <row r="166" spans="1:11" ht="12.75" customHeight="1" x14ac:dyDescent="0.2">
      <c r="A166" s="529" t="s">
        <v>710</v>
      </c>
      <c r="B166" s="529" t="s">
        <v>710</v>
      </c>
      <c r="C166" s="529" t="str">
        <f>TRIM(ONS2012Q3[[#This Row],[Edited name]])</f>
        <v>Crown Office and Procurator Fiscal</v>
      </c>
      <c r="D166" s="436" t="str">
        <f>VLOOKUP(ONS2012Q3[[#This Row],[Cleaned name]],ONSCollation[Dept detail / Agency],1,0)</f>
        <v>Crown Office and Procurator Fiscal</v>
      </c>
      <c r="E166" s="508">
        <v>1640</v>
      </c>
      <c r="F166" s="508">
        <v>1530</v>
      </c>
      <c r="G166" s="508">
        <v>1670</v>
      </c>
      <c r="H166" s="508">
        <v>1550</v>
      </c>
      <c r="I166" s="508">
        <v>-20</v>
      </c>
      <c r="J166" s="508">
        <v>-20</v>
      </c>
      <c r="K166" s="507"/>
    </row>
    <row r="167" spans="1:11" ht="12.75" customHeight="1" x14ac:dyDescent="0.2">
      <c r="A167" s="529" t="s">
        <v>108</v>
      </c>
      <c r="B167" s="529" t="s">
        <v>108</v>
      </c>
      <c r="C167" s="529" t="str">
        <f>TRIM(ONS2012Q3[[#This Row],[Edited name]])</f>
        <v>Disclosure Scotland</v>
      </c>
      <c r="D167" s="436" t="str">
        <f>VLOOKUP(ONS2012Q3[[#This Row],[Cleaned name]],ONSCollation[Dept detail / Agency],1,0)</f>
        <v>Disclosure Scotland</v>
      </c>
      <c r="E167" s="508">
        <v>180</v>
      </c>
      <c r="F167" s="508">
        <v>170</v>
      </c>
      <c r="G167" s="508">
        <v>180</v>
      </c>
      <c r="H167" s="508">
        <v>170</v>
      </c>
      <c r="I167" s="508">
        <v>-10</v>
      </c>
      <c r="J167" s="508">
        <v>-10</v>
      </c>
      <c r="K167" s="507"/>
    </row>
    <row r="168" spans="1:11" ht="12.75" customHeight="1" x14ac:dyDescent="0.2">
      <c r="A168" s="529" t="s">
        <v>650</v>
      </c>
      <c r="B168" s="529" t="s">
        <v>650</v>
      </c>
      <c r="C168" s="529" t="str">
        <f>TRIM(ONS2012Q3[[#This Row],[Edited name]])</f>
        <v>Education Scotland</v>
      </c>
      <c r="D168" s="436" t="str">
        <f>VLOOKUP(ONS2012Q3[[#This Row],[Cleaned name]],ONSCollation[Dept detail / Agency],1,0)</f>
        <v>Education Scotland</v>
      </c>
      <c r="E168" s="508">
        <v>250</v>
      </c>
      <c r="F168" s="508">
        <v>240</v>
      </c>
      <c r="G168" s="508">
        <v>280</v>
      </c>
      <c r="H168" s="508">
        <v>270</v>
      </c>
      <c r="I168" s="508">
        <v>-30</v>
      </c>
      <c r="J168" s="508">
        <v>-30</v>
      </c>
      <c r="K168" s="507"/>
    </row>
    <row r="169" spans="1:11" ht="12.75" customHeight="1" x14ac:dyDescent="0.2">
      <c r="A169" s="529" t="s">
        <v>98</v>
      </c>
      <c r="B169" s="529" t="s">
        <v>98</v>
      </c>
      <c r="C169" s="529" t="str">
        <f>TRIM(ONS2012Q3[[#This Row],[Edited name]])</f>
        <v>Historic Scotland</v>
      </c>
      <c r="D169" s="436" t="str">
        <f>VLOOKUP(ONS2012Q3[[#This Row],[Cleaned name]],ONSCollation[Dept detail / Agency],1,0)</f>
        <v>Historic Scotland</v>
      </c>
      <c r="E169" s="508">
        <v>1190</v>
      </c>
      <c r="F169" s="508">
        <v>1100</v>
      </c>
      <c r="G169" s="508">
        <v>1210</v>
      </c>
      <c r="H169" s="508">
        <v>1120</v>
      </c>
      <c r="I169" s="508">
        <v>-30</v>
      </c>
      <c r="J169" s="508">
        <v>-20</v>
      </c>
      <c r="K169" s="507"/>
    </row>
    <row r="170" spans="1:11" ht="12.75" customHeight="1" x14ac:dyDescent="0.2">
      <c r="A170" s="529" t="s">
        <v>584</v>
      </c>
      <c r="B170" s="529" t="s">
        <v>584</v>
      </c>
      <c r="C170" s="529" t="str">
        <f>TRIM(ONS2012Q3[[#This Row],[Edited name]])</f>
        <v>National Records of Scotland</v>
      </c>
      <c r="D170" s="436" t="str">
        <f>VLOOKUP(ONS2012Q3[[#This Row],[Cleaned name]],ONSCollation[Dept detail / Agency],1,0)</f>
        <v>National Records of Scotland</v>
      </c>
      <c r="E170" s="508">
        <v>390</v>
      </c>
      <c r="F170" s="508">
        <v>370</v>
      </c>
      <c r="G170" s="508">
        <v>400</v>
      </c>
      <c r="H170" s="508">
        <v>380</v>
      </c>
      <c r="I170" s="508">
        <v>-10</v>
      </c>
      <c r="J170" s="508">
        <v>-10</v>
      </c>
      <c r="K170" s="507"/>
    </row>
    <row r="171" spans="1:11" ht="12.75" customHeight="1" x14ac:dyDescent="0.2">
      <c r="A171" s="529" t="s">
        <v>159</v>
      </c>
      <c r="B171" s="529" t="s">
        <v>159</v>
      </c>
      <c r="C171" s="529" t="str">
        <f>TRIM(ONS2012Q3[[#This Row],[Edited name]])</f>
        <v>Office for the Scottish Charity Regulator</v>
      </c>
      <c r="D171" s="436" t="str">
        <f>VLOOKUP(ONS2012Q3[[#This Row],[Cleaned name]],ONSCollation[Dept detail / Agency],1,0)</f>
        <v>Office for the Scottish Charity Regulator</v>
      </c>
      <c r="E171" s="508">
        <v>50</v>
      </c>
      <c r="F171" s="508">
        <v>50</v>
      </c>
      <c r="G171" s="508">
        <v>50</v>
      </c>
      <c r="H171" s="508">
        <v>50</v>
      </c>
      <c r="I171" s="508" t="s">
        <v>8</v>
      </c>
      <c r="J171" s="508" t="s">
        <v>8</v>
      </c>
      <c r="K171" s="507"/>
    </row>
    <row r="172" spans="1:11" ht="12.75" customHeight="1" x14ac:dyDescent="0.2">
      <c r="A172" s="529" t="s">
        <v>391</v>
      </c>
      <c r="B172" s="529" t="s">
        <v>391</v>
      </c>
      <c r="C172" s="529" t="str">
        <f>TRIM(ONS2012Q3[[#This Row],[Edited name]])</f>
        <v>Registers of Scotland</v>
      </c>
      <c r="D172" s="436" t="str">
        <f>VLOOKUP(ONS2012Q3[[#This Row],[Cleaned name]],ONSCollation[Dept detail / Agency],1,0)</f>
        <v>Registers of Scotland</v>
      </c>
      <c r="E172" s="508">
        <v>1050</v>
      </c>
      <c r="F172" s="508">
        <v>980</v>
      </c>
      <c r="G172" s="508">
        <v>1070</v>
      </c>
      <c r="H172" s="508">
        <v>1000</v>
      </c>
      <c r="I172" s="508">
        <v>-20</v>
      </c>
      <c r="J172" s="508">
        <v>-20</v>
      </c>
      <c r="K172" s="507"/>
    </row>
    <row r="173" spans="1:11" ht="12.75" customHeight="1" x14ac:dyDescent="0.2">
      <c r="A173" s="529" t="s">
        <v>102</v>
      </c>
      <c r="B173" s="529" t="s">
        <v>102</v>
      </c>
      <c r="C173" s="529" t="str">
        <f>TRIM(ONS2012Q3[[#This Row],[Edited name]])</f>
        <v>Scottish Court Service</v>
      </c>
      <c r="D173" s="436" t="str">
        <f>VLOOKUP(ONS2012Q3[[#This Row],[Cleaned name]],ONSCollation[Dept detail / Agency],1,0)</f>
        <v>Scottish Court Service</v>
      </c>
      <c r="E173" s="508">
        <v>1460</v>
      </c>
      <c r="F173" s="508">
        <v>1340</v>
      </c>
      <c r="G173" s="508">
        <v>1440</v>
      </c>
      <c r="H173" s="508">
        <v>1320</v>
      </c>
      <c r="I173" s="508">
        <v>20</v>
      </c>
      <c r="J173" s="508">
        <v>20</v>
      </c>
      <c r="K173" s="507"/>
    </row>
    <row r="174" spans="1:11" ht="12.75" customHeight="1" x14ac:dyDescent="0.2">
      <c r="A174" s="529" t="s">
        <v>107</v>
      </c>
      <c r="B174" s="529" t="s">
        <v>107</v>
      </c>
      <c r="C174" s="529" t="str">
        <f>TRIM(ONS2012Q3[[#This Row],[Edited name]])</f>
        <v>Scottish Housing Regulator</v>
      </c>
      <c r="D174" s="436" t="str">
        <f>VLOOKUP(ONS2012Q3[[#This Row],[Cleaned name]],ONSCollation[Dept detail / Agency],1,0)</f>
        <v>Scottish Housing Regulator</v>
      </c>
      <c r="E174" s="508">
        <v>50</v>
      </c>
      <c r="F174" s="508">
        <v>50</v>
      </c>
      <c r="G174" s="508">
        <v>50</v>
      </c>
      <c r="H174" s="508">
        <v>50</v>
      </c>
      <c r="I174" s="508" t="s">
        <v>8</v>
      </c>
      <c r="J174" s="508" t="s">
        <v>8</v>
      </c>
      <c r="K174" s="507"/>
    </row>
    <row r="175" spans="1:11" ht="12.75" customHeight="1" x14ac:dyDescent="0.2">
      <c r="A175" s="529" t="s">
        <v>158</v>
      </c>
      <c r="B175" s="529" t="s">
        <v>158</v>
      </c>
      <c r="C175" s="529" t="str">
        <f>TRIM(ONS2012Q3[[#This Row],[Edited name]])</f>
        <v>Scottish Prison Service Headquarters</v>
      </c>
      <c r="D175" s="436" t="str">
        <f>VLOOKUP(ONS2012Q3[[#This Row],[Cleaned name]],ONSCollation[Dept detail / Agency],1,0)</f>
        <v>Scottish Prison Service Headquarters</v>
      </c>
      <c r="E175" s="508">
        <v>4250</v>
      </c>
      <c r="F175" s="508">
        <v>4130</v>
      </c>
      <c r="G175" s="508">
        <v>4200</v>
      </c>
      <c r="H175" s="508">
        <v>4080</v>
      </c>
      <c r="I175" s="508">
        <v>60</v>
      </c>
      <c r="J175" s="508">
        <v>50</v>
      </c>
      <c r="K175" s="507"/>
    </row>
    <row r="176" spans="1:11" ht="12.75" customHeight="1" x14ac:dyDescent="0.2">
      <c r="A176" s="529" t="s">
        <v>103</v>
      </c>
      <c r="B176" s="529" t="s">
        <v>103</v>
      </c>
      <c r="C176" s="529" t="str">
        <f>TRIM(ONS2012Q3[[#This Row],[Edited name]])</f>
        <v>Scottish Public Pensions Agency</v>
      </c>
      <c r="D176" s="436" t="str">
        <f>VLOOKUP(ONS2012Q3[[#This Row],[Cleaned name]],ONSCollation[Dept detail / Agency],1,0)</f>
        <v>Scottish Public Pensions Agency</v>
      </c>
      <c r="E176" s="508">
        <v>240</v>
      </c>
      <c r="F176" s="508">
        <v>230</v>
      </c>
      <c r="G176" s="508">
        <v>250</v>
      </c>
      <c r="H176" s="508">
        <v>230</v>
      </c>
      <c r="I176" s="508" t="s">
        <v>8</v>
      </c>
      <c r="J176" s="508" t="s">
        <v>8</v>
      </c>
      <c r="K176" s="507"/>
    </row>
    <row r="177" spans="1:11" ht="12.75" customHeight="1" x14ac:dyDescent="0.2">
      <c r="A177" s="529" t="s">
        <v>105</v>
      </c>
      <c r="B177" s="529" t="s">
        <v>105</v>
      </c>
      <c r="C177" s="529" t="str">
        <f>TRIM(ONS2012Q3[[#This Row],[Edited name]])</f>
        <v>Student Awards Agency</v>
      </c>
      <c r="D177" s="436" t="str">
        <f>VLOOKUP(ONS2012Q3[[#This Row],[Cleaned name]],ONSCollation[Dept detail / Agency],1,0)</f>
        <v>Student Awards Agency</v>
      </c>
      <c r="E177" s="508">
        <v>170</v>
      </c>
      <c r="F177" s="508">
        <v>160</v>
      </c>
      <c r="G177" s="508">
        <v>170</v>
      </c>
      <c r="H177" s="508">
        <v>170</v>
      </c>
      <c r="I177" s="508">
        <v>-10</v>
      </c>
      <c r="J177" s="508">
        <v>-10</v>
      </c>
      <c r="K177" s="507"/>
    </row>
    <row r="178" spans="1:11" ht="12.75" customHeight="1" x14ac:dyDescent="0.2">
      <c r="A178" s="529" t="s">
        <v>106</v>
      </c>
      <c r="B178" s="529" t="s">
        <v>106</v>
      </c>
      <c r="C178" s="529" t="str">
        <f>TRIM(ONS2012Q3[[#This Row],[Edited name]])</f>
        <v>Transport Scotland</v>
      </c>
      <c r="D178" s="436" t="str">
        <f>VLOOKUP(ONS2012Q3[[#This Row],[Cleaned name]],ONSCollation[Dept detail / Agency],1,0)</f>
        <v>Transport Scotland</v>
      </c>
      <c r="E178" s="508">
        <v>380</v>
      </c>
      <c r="F178" s="508">
        <v>370</v>
      </c>
      <c r="G178" s="508">
        <v>370</v>
      </c>
      <c r="H178" s="508">
        <v>370</v>
      </c>
      <c r="I178" s="508" t="s">
        <v>8</v>
      </c>
      <c r="J178" s="508">
        <v>0</v>
      </c>
      <c r="K178" s="507"/>
    </row>
    <row r="179" spans="1:11" ht="12.75" customHeight="1" x14ac:dyDescent="0.2">
      <c r="A179" s="505"/>
      <c r="B179" s="505"/>
      <c r="C179" s="505" t="str">
        <f>TRIM(ONS2012Q3[[#This Row],[Edited name]])</f>
        <v/>
      </c>
      <c r="D179" s="436" t="e">
        <f>VLOOKUP(ONS2012Q3[[#This Row],[Cleaned name]],ONSCollation[Dept detail / Agency],1,0)</f>
        <v>#N/A</v>
      </c>
      <c r="E179" s="508"/>
      <c r="K179" s="507"/>
    </row>
    <row r="180" spans="1:11" ht="12.75" customHeight="1" x14ac:dyDescent="0.2">
      <c r="A180" s="527" t="s">
        <v>536</v>
      </c>
      <c r="B180" s="527"/>
      <c r="C180" s="527" t="str">
        <f>TRIM(ONS2012Q3[[#This Row],[Edited name]])</f>
        <v/>
      </c>
      <c r="D180" s="436" t="e">
        <f>VLOOKUP(ONS2012Q3[[#This Row],[Cleaned name]],ONSCollation[Dept detail / Agency],1,0)</f>
        <v>#N/A</v>
      </c>
      <c r="E180" s="508"/>
      <c r="K180" s="507"/>
    </row>
    <row r="181" spans="1:11" ht="12.75" customHeight="1" x14ac:dyDescent="0.2">
      <c r="A181" s="529" t="s">
        <v>536</v>
      </c>
      <c r="B181" s="529" t="s">
        <v>536</v>
      </c>
      <c r="C181" s="529" t="str">
        <f>TRIM(ONS2012Q3[[#This Row],[Edited name]])</f>
        <v>Welsh Government</v>
      </c>
      <c r="D181" s="436" t="str">
        <f>VLOOKUP(ONS2012Q3[[#This Row],[Cleaned name]],ONSCollation[Dept detail / Agency],1,0)</f>
        <v>Welsh Government</v>
      </c>
      <c r="E181" s="508">
        <v>5490</v>
      </c>
      <c r="F181" s="508">
        <v>5210</v>
      </c>
      <c r="G181" s="508">
        <v>5410</v>
      </c>
      <c r="H181" s="508">
        <v>5140</v>
      </c>
      <c r="I181" s="508">
        <v>80</v>
      </c>
      <c r="J181" s="508">
        <v>80</v>
      </c>
      <c r="K181" s="507"/>
    </row>
    <row r="182" spans="1:11" ht="12.75" customHeight="1" x14ac:dyDescent="0.2">
      <c r="A182" s="621"/>
      <c r="B182" s="621"/>
      <c r="C182" s="630" t="str">
        <f>TRIM(ONS2012Q3[[#This Row],[Edited name]])</f>
        <v/>
      </c>
      <c r="D182" s="436" t="e">
        <f>VLOOKUP(ONS2012Q3[[#This Row],[Cleaned name]],ONSCollation[Dept detail / Agency],1,0)</f>
        <v>#N/A</v>
      </c>
      <c r="E182" s="631"/>
    </row>
    <row r="183" spans="1:11" s="511" customFormat="1" ht="12.75" customHeight="1" x14ac:dyDescent="0.2">
      <c r="A183" s="632" t="s">
        <v>162</v>
      </c>
      <c r="B183" s="632" t="str">
        <f>A183</f>
        <v>Total employment</v>
      </c>
      <c r="C183" s="633" t="str">
        <f>TRIM(ONS2012Q3[[#This Row],[Edited name]])</f>
        <v>Total employment</v>
      </c>
      <c r="D183" s="436" t="str">
        <f>VLOOKUP(ONS2012Q3[[#This Row],[Cleaned name]],ONSCollation[Dept detail / Agency],1,0)</f>
        <v>Total Employment</v>
      </c>
      <c r="E183" s="634">
        <v>455080</v>
      </c>
      <c r="F183" s="629">
        <v>419990</v>
      </c>
      <c r="G183" s="629">
        <v>458430</v>
      </c>
      <c r="H183" s="629">
        <v>423180</v>
      </c>
      <c r="I183" s="629">
        <v>-3360</v>
      </c>
      <c r="J183" s="629">
        <v>-3190</v>
      </c>
      <c r="K183" s="510"/>
    </row>
    <row r="184" spans="1:11" ht="12.75" customHeight="1" x14ac:dyDescent="0.25">
      <c r="A184" s="825"/>
      <c r="B184" s="825"/>
      <c r="C184" s="530"/>
      <c r="D184" s="530"/>
      <c r="E184" s="530"/>
      <c r="F184" s="512"/>
      <c r="G184" s="512"/>
      <c r="H184" s="512"/>
      <c r="I184" s="512"/>
      <c r="J184" s="512"/>
      <c r="K184" s="512"/>
    </row>
    <row r="185" spans="1:11" ht="12.75" customHeight="1" x14ac:dyDescent="0.2">
      <c r="I185" s="513"/>
      <c r="J185" s="513"/>
      <c r="K185" s="514" t="s">
        <v>163</v>
      </c>
    </row>
    <row r="186" spans="1:11" ht="12.75" customHeight="1" x14ac:dyDescent="0.25">
      <c r="A186" s="515"/>
      <c r="B186" s="516"/>
      <c r="C186" s="516"/>
      <c r="D186" s="516"/>
      <c r="E186" s="516"/>
    </row>
    <row r="187" spans="1:11" s="518" customFormat="1" ht="12.75" customHeight="1" x14ac:dyDescent="0.25">
      <c r="A187" s="490">
        <v>1</v>
      </c>
      <c r="B187" s="797" t="s">
        <v>555</v>
      </c>
      <c r="C187" s="797"/>
      <c r="D187" s="797"/>
      <c r="E187" s="797"/>
      <c r="F187" s="797"/>
      <c r="G187" s="797"/>
      <c r="H187" s="797"/>
      <c r="I187" s="797"/>
      <c r="J187" s="517"/>
      <c r="K187" s="517"/>
    </row>
    <row r="188" spans="1:11" s="518" customFormat="1" ht="12.75" customHeight="1" x14ac:dyDescent="0.25">
      <c r="A188" s="519">
        <v>2</v>
      </c>
      <c r="B188" s="827" t="s">
        <v>826</v>
      </c>
      <c r="C188" s="827"/>
      <c r="D188" s="827"/>
      <c r="E188" s="827"/>
      <c r="F188" s="827"/>
      <c r="G188" s="827"/>
      <c r="H188" s="827"/>
      <c r="I188" s="827"/>
      <c r="J188" s="517"/>
      <c r="K188" s="517"/>
    </row>
    <row r="189" spans="1:11" s="518" customFormat="1" ht="12.75" customHeight="1" x14ac:dyDescent="0.25">
      <c r="A189" s="519">
        <v>3</v>
      </c>
      <c r="B189" s="827" t="s">
        <v>827</v>
      </c>
      <c r="C189" s="827"/>
      <c r="D189" s="827"/>
      <c r="E189" s="827"/>
      <c r="F189" s="827"/>
      <c r="G189" s="827"/>
      <c r="H189" s="827"/>
      <c r="I189" s="827"/>
      <c r="J189" s="517"/>
      <c r="K189" s="517"/>
    </row>
    <row r="190" spans="1:11" ht="12.75" customHeight="1" x14ac:dyDescent="0.25">
      <c r="A190" s="520"/>
      <c r="B190" s="521"/>
      <c r="C190" s="521"/>
      <c r="D190" s="521"/>
      <c r="E190" s="521"/>
      <c r="F190" s="521"/>
      <c r="G190" s="521"/>
      <c r="H190" s="521"/>
      <c r="I190" s="521"/>
    </row>
  </sheetData>
  <mergeCells count="10">
    <mergeCell ref="B189:I189"/>
    <mergeCell ref="A1:K2"/>
    <mergeCell ref="A4:B4"/>
    <mergeCell ref="E4:F4"/>
    <mergeCell ref="G4:H4"/>
    <mergeCell ref="I4:J4"/>
    <mergeCell ref="A5:B5"/>
    <mergeCell ref="A184:B184"/>
    <mergeCell ref="B187:I187"/>
    <mergeCell ref="B188:I188"/>
  </mergeCell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I190"/>
  <sheetViews>
    <sheetView workbookViewId="0">
      <selection sqref="A1:XFD1048576"/>
    </sheetView>
  </sheetViews>
  <sheetFormatPr defaultColWidth="8.85546875" defaultRowHeight="12" x14ac:dyDescent="0.25"/>
  <cols>
    <col min="1" max="1" width="5" style="507" customWidth="1"/>
    <col min="2" max="2" width="54.7109375" style="507" customWidth="1"/>
    <col min="3" max="8" width="11" style="508" customWidth="1"/>
    <col min="9" max="256" width="8.85546875" style="507"/>
    <col min="257" max="257" width="5" style="507" customWidth="1"/>
    <col min="258" max="258" width="54.7109375" style="507" customWidth="1"/>
    <col min="259" max="264" width="11" style="507" customWidth="1"/>
    <col min="265" max="512" width="8.85546875" style="507"/>
    <col min="513" max="513" width="5" style="507" customWidth="1"/>
    <col min="514" max="514" width="54.7109375" style="507" customWidth="1"/>
    <col min="515" max="520" width="11" style="507" customWidth="1"/>
    <col min="521" max="768" width="8.85546875" style="507"/>
    <col min="769" max="769" width="5" style="507" customWidth="1"/>
    <col min="770" max="770" width="54.7109375" style="507" customWidth="1"/>
    <col min="771" max="776" width="11" style="507" customWidth="1"/>
    <col min="777" max="1024" width="8.85546875" style="507"/>
    <col min="1025" max="1025" width="5" style="507" customWidth="1"/>
    <col min="1026" max="1026" width="54.7109375" style="507" customWidth="1"/>
    <col min="1027" max="1032" width="11" style="507" customWidth="1"/>
    <col min="1033" max="1280" width="8.85546875" style="507"/>
    <col min="1281" max="1281" width="5" style="507" customWidth="1"/>
    <col min="1282" max="1282" width="54.7109375" style="507" customWidth="1"/>
    <col min="1283" max="1288" width="11" style="507" customWidth="1"/>
    <col min="1289" max="1536" width="8.85546875" style="507"/>
    <col min="1537" max="1537" width="5" style="507" customWidth="1"/>
    <col min="1538" max="1538" width="54.7109375" style="507" customWidth="1"/>
    <col min="1539" max="1544" width="11" style="507" customWidth="1"/>
    <col min="1545" max="1792" width="8.85546875" style="507"/>
    <col min="1793" max="1793" width="5" style="507" customWidth="1"/>
    <col min="1794" max="1794" width="54.7109375" style="507" customWidth="1"/>
    <col min="1795" max="1800" width="11" style="507" customWidth="1"/>
    <col min="1801" max="2048" width="8.85546875" style="507"/>
    <col min="2049" max="2049" width="5" style="507" customWidth="1"/>
    <col min="2050" max="2050" width="54.7109375" style="507" customWidth="1"/>
    <col min="2051" max="2056" width="11" style="507" customWidth="1"/>
    <col min="2057" max="2304" width="8.85546875" style="507"/>
    <col min="2305" max="2305" width="5" style="507" customWidth="1"/>
    <col min="2306" max="2306" width="54.7109375" style="507" customWidth="1"/>
    <col min="2307" max="2312" width="11" style="507" customWidth="1"/>
    <col min="2313" max="2560" width="8.85546875" style="507"/>
    <col min="2561" max="2561" width="5" style="507" customWidth="1"/>
    <col min="2562" max="2562" width="54.7109375" style="507" customWidth="1"/>
    <col min="2563" max="2568" width="11" style="507" customWidth="1"/>
    <col min="2569" max="2816" width="8.85546875" style="507"/>
    <col min="2817" max="2817" width="5" style="507" customWidth="1"/>
    <col min="2818" max="2818" width="54.7109375" style="507" customWidth="1"/>
    <col min="2819" max="2824" width="11" style="507" customWidth="1"/>
    <col min="2825" max="3072" width="8.85546875" style="507"/>
    <col min="3073" max="3073" width="5" style="507" customWidth="1"/>
    <col min="3074" max="3074" width="54.7109375" style="507" customWidth="1"/>
    <col min="3075" max="3080" width="11" style="507" customWidth="1"/>
    <col min="3081" max="3328" width="8.85546875" style="507"/>
    <col min="3329" max="3329" width="5" style="507" customWidth="1"/>
    <col min="3330" max="3330" width="54.7109375" style="507" customWidth="1"/>
    <col min="3331" max="3336" width="11" style="507" customWidth="1"/>
    <col min="3337" max="3584" width="8.85546875" style="507"/>
    <col min="3585" max="3585" width="5" style="507" customWidth="1"/>
    <col min="3586" max="3586" width="54.7109375" style="507" customWidth="1"/>
    <col min="3587" max="3592" width="11" style="507" customWidth="1"/>
    <col min="3593" max="3840" width="8.85546875" style="507"/>
    <col min="3841" max="3841" width="5" style="507" customWidth="1"/>
    <col min="3842" max="3842" width="54.7109375" style="507" customWidth="1"/>
    <col min="3843" max="3848" width="11" style="507" customWidth="1"/>
    <col min="3849" max="4096" width="8.85546875" style="507"/>
    <col min="4097" max="4097" width="5" style="507" customWidth="1"/>
    <col min="4098" max="4098" width="54.7109375" style="507" customWidth="1"/>
    <col min="4099" max="4104" width="11" style="507" customWidth="1"/>
    <col min="4105" max="4352" width="8.85546875" style="507"/>
    <col min="4353" max="4353" width="5" style="507" customWidth="1"/>
    <col min="4354" max="4354" width="54.7109375" style="507" customWidth="1"/>
    <col min="4355" max="4360" width="11" style="507" customWidth="1"/>
    <col min="4361" max="4608" width="8.85546875" style="507"/>
    <col min="4609" max="4609" width="5" style="507" customWidth="1"/>
    <col min="4610" max="4610" width="54.7109375" style="507" customWidth="1"/>
    <col min="4611" max="4616" width="11" style="507" customWidth="1"/>
    <col min="4617" max="4864" width="8.85546875" style="507"/>
    <col min="4865" max="4865" width="5" style="507" customWidth="1"/>
    <col min="4866" max="4866" width="54.7109375" style="507" customWidth="1"/>
    <col min="4867" max="4872" width="11" style="507" customWidth="1"/>
    <col min="4873" max="5120" width="8.85546875" style="507"/>
    <col min="5121" max="5121" width="5" style="507" customWidth="1"/>
    <col min="5122" max="5122" width="54.7109375" style="507" customWidth="1"/>
    <col min="5123" max="5128" width="11" style="507" customWidth="1"/>
    <col min="5129" max="5376" width="8.85546875" style="507"/>
    <col min="5377" max="5377" width="5" style="507" customWidth="1"/>
    <col min="5378" max="5378" width="54.7109375" style="507" customWidth="1"/>
    <col min="5379" max="5384" width="11" style="507" customWidth="1"/>
    <col min="5385" max="5632" width="8.85546875" style="507"/>
    <col min="5633" max="5633" width="5" style="507" customWidth="1"/>
    <col min="5634" max="5634" width="54.7109375" style="507" customWidth="1"/>
    <col min="5635" max="5640" width="11" style="507" customWidth="1"/>
    <col min="5641" max="5888" width="8.85546875" style="507"/>
    <col min="5889" max="5889" width="5" style="507" customWidth="1"/>
    <col min="5890" max="5890" width="54.7109375" style="507" customWidth="1"/>
    <col min="5891" max="5896" width="11" style="507" customWidth="1"/>
    <col min="5897" max="6144" width="8.85546875" style="507"/>
    <col min="6145" max="6145" width="5" style="507" customWidth="1"/>
    <col min="6146" max="6146" width="54.7109375" style="507" customWidth="1"/>
    <col min="6147" max="6152" width="11" style="507" customWidth="1"/>
    <col min="6153" max="6400" width="8.85546875" style="507"/>
    <col min="6401" max="6401" width="5" style="507" customWidth="1"/>
    <col min="6402" max="6402" width="54.7109375" style="507" customWidth="1"/>
    <col min="6403" max="6408" width="11" style="507" customWidth="1"/>
    <col min="6409" max="6656" width="8.85546875" style="507"/>
    <col min="6657" max="6657" width="5" style="507" customWidth="1"/>
    <col min="6658" max="6658" width="54.7109375" style="507" customWidth="1"/>
    <col min="6659" max="6664" width="11" style="507" customWidth="1"/>
    <col min="6665" max="6912" width="8.85546875" style="507"/>
    <col min="6913" max="6913" width="5" style="507" customWidth="1"/>
    <col min="6914" max="6914" width="54.7109375" style="507" customWidth="1"/>
    <col min="6915" max="6920" width="11" style="507" customWidth="1"/>
    <col min="6921" max="7168" width="8.85546875" style="507"/>
    <col min="7169" max="7169" width="5" style="507" customWidth="1"/>
    <col min="7170" max="7170" width="54.7109375" style="507" customWidth="1"/>
    <col min="7171" max="7176" width="11" style="507" customWidth="1"/>
    <col min="7177" max="7424" width="8.85546875" style="507"/>
    <col min="7425" max="7425" width="5" style="507" customWidth="1"/>
    <col min="7426" max="7426" width="54.7109375" style="507" customWidth="1"/>
    <col min="7427" max="7432" width="11" style="507" customWidth="1"/>
    <col min="7433" max="7680" width="8.85546875" style="507"/>
    <col min="7681" max="7681" width="5" style="507" customWidth="1"/>
    <col min="7682" max="7682" width="54.7109375" style="507" customWidth="1"/>
    <col min="7683" max="7688" width="11" style="507" customWidth="1"/>
    <col min="7689" max="7936" width="8.85546875" style="507"/>
    <col min="7937" max="7937" width="5" style="507" customWidth="1"/>
    <col min="7938" max="7938" width="54.7109375" style="507" customWidth="1"/>
    <col min="7939" max="7944" width="11" style="507" customWidth="1"/>
    <col min="7945" max="8192" width="8.85546875" style="507"/>
    <col min="8193" max="8193" width="5" style="507" customWidth="1"/>
    <col min="8194" max="8194" width="54.7109375" style="507" customWidth="1"/>
    <col min="8195" max="8200" width="11" style="507" customWidth="1"/>
    <col min="8201" max="8448" width="8.85546875" style="507"/>
    <col min="8449" max="8449" width="5" style="507" customWidth="1"/>
    <col min="8450" max="8450" width="54.7109375" style="507" customWidth="1"/>
    <col min="8451" max="8456" width="11" style="507" customWidth="1"/>
    <col min="8457" max="8704" width="8.85546875" style="507"/>
    <col min="8705" max="8705" width="5" style="507" customWidth="1"/>
    <col min="8706" max="8706" width="54.7109375" style="507" customWidth="1"/>
    <col min="8707" max="8712" width="11" style="507" customWidth="1"/>
    <col min="8713" max="8960" width="8.85546875" style="507"/>
    <col min="8961" max="8961" width="5" style="507" customWidth="1"/>
    <col min="8962" max="8962" width="54.7109375" style="507" customWidth="1"/>
    <col min="8963" max="8968" width="11" style="507" customWidth="1"/>
    <col min="8969" max="9216" width="8.85546875" style="507"/>
    <col min="9217" max="9217" width="5" style="507" customWidth="1"/>
    <col min="9218" max="9218" width="54.7109375" style="507" customWidth="1"/>
    <col min="9219" max="9224" width="11" style="507" customWidth="1"/>
    <col min="9225" max="9472" width="8.85546875" style="507"/>
    <col min="9473" max="9473" width="5" style="507" customWidth="1"/>
    <col min="9474" max="9474" width="54.7109375" style="507" customWidth="1"/>
    <col min="9475" max="9480" width="11" style="507" customWidth="1"/>
    <col min="9481" max="9728" width="8.85546875" style="507"/>
    <col min="9729" max="9729" width="5" style="507" customWidth="1"/>
    <col min="9730" max="9730" width="54.7109375" style="507" customWidth="1"/>
    <col min="9731" max="9736" width="11" style="507" customWidth="1"/>
    <col min="9737" max="9984" width="8.85546875" style="507"/>
    <col min="9985" max="9985" width="5" style="507" customWidth="1"/>
    <col min="9986" max="9986" width="54.7109375" style="507" customWidth="1"/>
    <col min="9987" max="9992" width="11" style="507" customWidth="1"/>
    <col min="9993" max="10240" width="8.85546875" style="507"/>
    <col min="10241" max="10241" width="5" style="507" customWidth="1"/>
    <col min="10242" max="10242" width="54.7109375" style="507" customWidth="1"/>
    <col min="10243" max="10248" width="11" style="507" customWidth="1"/>
    <col min="10249" max="10496" width="8.85546875" style="507"/>
    <col min="10497" max="10497" width="5" style="507" customWidth="1"/>
    <col min="10498" max="10498" width="54.7109375" style="507" customWidth="1"/>
    <col min="10499" max="10504" width="11" style="507" customWidth="1"/>
    <col min="10505" max="10752" width="8.85546875" style="507"/>
    <col min="10753" max="10753" width="5" style="507" customWidth="1"/>
    <col min="10754" max="10754" width="54.7109375" style="507" customWidth="1"/>
    <col min="10755" max="10760" width="11" style="507" customWidth="1"/>
    <col min="10761" max="11008" width="8.85546875" style="507"/>
    <col min="11009" max="11009" width="5" style="507" customWidth="1"/>
    <col min="11010" max="11010" width="54.7109375" style="507" customWidth="1"/>
    <col min="11011" max="11016" width="11" style="507" customWidth="1"/>
    <col min="11017" max="11264" width="8.85546875" style="507"/>
    <col min="11265" max="11265" width="5" style="507" customWidth="1"/>
    <col min="11266" max="11266" width="54.7109375" style="507" customWidth="1"/>
    <col min="11267" max="11272" width="11" style="507" customWidth="1"/>
    <col min="11273" max="11520" width="8.85546875" style="507"/>
    <col min="11521" max="11521" width="5" style="507" customWidth="1"/>
    <col min="11522" max="11522" width="54.7109375" style="507" customWidth="1"/>
    <col min="11523" max="11528" width="11" style="507" customWidth="1"/>
    <col min="11529" max="11776" width="8.85546875" style="507"/>
    <col min="11777" max="11777" width="5" style="507" customWidth="1"/>
    <col min="11778" max="11778" width="54.7109375" style="507" customWidth="1"/>
    <col min="11779" max="11784" width="11" style="507" customWidth="1"/>
    <col min="11785" max="12032" width="8.85546875" style="507"/>
    <col min="12033" max="12033" width="5" style="507" customWidth="1"/>
    <col min="12034" max="12034" width="54.7109375" style="507" customWidth="1"/>
    <col min="12035" max="12040" width="11" style="507" customWidth="1"/>
    <col min="12041" max="12288" width="8.85546875" style="507"/>
    <col min="12289" max="12289" width="5" style="507" customWidth="1"/>
    <col min="12290" max="12290" width="54.7109375" style="507" customWidth="1"/>
    <col min="12291" max="12296" width="11" style="507" customWidth="1"/>
    <col min="12297" max="12544" width="8.85546875" style="507"/>
    <col min="12545" max="12545" width="5" style="507" customWidth="1"/>
    <col min="12546" max="12546" width="54.7109375" style="507" customWidth="1"/>
    <col min="12547" max="12552" width="11" style="507" customWidth="1"/>
    <col min="12553" max="12800" width="8.85546875" style="507"/>
    <col min="12801" max="12801" width="5" style="507" customWidth="1"/>
    <col min="12802" max="12802" width="54.7109375" style="507" customWidth="1"/>
    <col min="12803" max="12808" width="11" style="507" customWidth="1"/>
    <col min="12809" max="13056" width="8.85546875" style="507"/>
    <col min="13057" max="13057" width="5" style="507" customWidth="1"/>
    <col min="13058" max="13058" width="54.7109375" style="507" customWidth="1"/>
    <col min="13059" max="13064" width="11" style="507" customWidth="1"/>
    <col min="13065" max="13312" width="8.85546875" style="507"/>
    <col min="13313" max="13313" width="5" style="507" customWidth="1"/>
    <col min="13314" max="13314" width="54.7109375" style="507" customWidth="1"/>
    <col min="13315" max="13320" width="11" style="507" customWidth="1"/>
    <col min="13321" max="13568" width="8.85546875" style="507"/>
    <col min="13569" max="13569" width="5" style="507" customWidth="1"/>
    <col min="13570" max="13570" width="54.7109375" style="507" customWidth="1"/>
    <col min="13571" max="13576" width="11" style="507" customWidth="1"/>
    <col min="13577" max="13824" width="8.85546875" style="507"/>
    <col min="13825" max="13825" width="5" style="507" customWidth="1"/>
    <col min="13826" max="13826" width="54.7109375" style="507" customWidth="1"/>
    <col min="13827" max="13832" width="11" style="507" customWidth="1"/>
    <col min="13833" max="14080" width="8.85546875" style="507"/>
    <col min="14081" max="14081" width="5" style="507" customWidth="1"/>
    <col min="14082" max="14082" width="54.7109375" style="507" customWidth="1"/>
    <col min="14083" max="14088" width="11" style="507" customWidth="1"/>
    <col min="14089" max="14336" width="8.85546875" style="507"/>
    <col min="14337" max="14337" width="5" style="507" customWidth="1"/>
    <col min="14338" max="14338" width="54.7109375" style="507" customWidth="1"/>
    <col min="14339" max="14344" width="11" style="507" customWidth="1"/>
    <col min="14345" max="14592" width="8.85546875" style="507"/>
    <col min="14593" max="14593" width="5" style="507" customWidth="1"/>
    <col min="14594" max="14594" width="54.7109375" style="507" customWidth="1"/>
    <col min="14595" max="14600" width="11" style="507" customWidth="1"/>
    <col min="14601" max="14848" width="8.85546875" style="507"/>
    <col min="14849" max="14849" width="5" style="507" customWidth="1"/>
    <col min="14850" max="14850" width="54.7109375" style="507" customWidth="1"/>
    <col min="14851" max="14856" width="11" style="507" customWidth="1"/>
    <col min="14857" max="15104" width="8.85546875" style="507"/>
    <col min="15105" max="15105" width="5" style="507" customWidth="1"/>
    <col min="15106" max="15106" width="54.7109375" style="507" customWidth="1"/>
    <col min="15107" max="15112" width="11" style="507" customWidth="1"/>
    <col min="15113" max="15360" width="8.85546875" style="507"/>
    <col min="15361" max="15361" width="5" style="507" customWidth="1"/>
    <col min="15362" max="15362" width="54.7109375" style="507" customWidth="1"/>
    <col min="15363" max="15368" width="11" style="507" customWidth="1"/>
    <col min="15369" max="15616" width="8.85546875" style="507"/>
    <col min="15617" max="15617" width="5" style="507" customWidth="1"/>
    <col min="15618" max="15618" width="54.7109375" style="507" customWidth="1"/>
    <col min="15619" max="15624" width="11" style="507" customWidth="1"/>
    <col min="15625" max="15872" width="8.85546875" style="507"/>
    <col min="15873" max="15873" width="5" style="507" customWidth="1"/>
    <col min="15874" max="15874" width="54.7109375" style="507" customWidth="1"/>
    <col min="15875" max="15880" width="11" style="507" customWidth="1"/>
    <col min="15881" max="16128" width="8.85546875" style="507"/>
    <col min="16129" max="16129" width="5" style="507" customWidth="1"/>
    <col min="16130" max="16130" width="54.7109375" style="507" customWidth="1"/>
    <col min="16131" max="16136" width="11" style="507" customWidth="1"/>
    <col min="16137" max="16384" width="8.85546875" style="507"/>
  </cols>
  <sheetData>
    <row r="1" spans="1:9" ht="12.75" customHeight="1" x14ac:dyDescent="0.25">
      <c r="A1" s="792" t="s">
        <v>805</v>
      </c>
      <c r="B1" s="792"/>
      <c r="C1" s="792"/>
      <c r="D1" s="792"/>
      <c r="E1" s="792"/>
      <c r="F1" s="792"/>
      <c r="G1" s="792"/>
      <c r="H1" s="792"/>
      <c r="I1" s="506"/>
    </row>
    <row r="2" spans="1:9" ht="12.75" customHeight="1" x14ac:dyDescent="0.25">
      <c r="A2" s="792"/>
      <c r="B2" s="792"/>
      <c r="C2" s="792"/>
      <c r="D2" s="792"/>
      <c r="E2" s="792"/>
      <c r="F2" s="792"/>
      <c r="G2" s="792"/>
      <c r="H2" s="792"/>
      <c r="I2" s="506"/>
    </row>
    <row r="3" spans="1:9" ht="12.75" customHeight="1" x14ac:dyDescent="0.25"/>
    <row r="4" spans="1:9" ht="12.75" customHeight="1" x14ac:dyDescent="0.25">
      <c r="A4" s="793"/>
      <c r="B4" s="793"/>
      <c r="C4" s="794" t="s">
        <v>806</v>
      </c>
      <c r="D4" s="801"/>
      <c r="E4" s="794" t="s">
        <v>722</v>
      </c>
      <c r="F4" s="801"/>
      <c r="G4" s="794" t="s">
        <v>534</v>
      </c>
      <c r="H4" s="801"/>
    </row>
    <row r="5" spans="1:9" ht="25.5" customHeight="1" x14ac:dyDescent="0.25">
      <c r="A5" s="791"/>
      <c r="B5" s="791"/>
      <c r="C5" s="509" t="s">
        <v>0</v>
      </c>
      <c r="D5" s="509" t="s">
        <v>1</v>
      </c>
      <c r="E5" s="509" t="s">
        <v>0</v>
      </c>
      <c r="F5" s="509" t="s">
        <v>1</v>
      </c>
      <c r="G5" s="509" t="s">
        <v>0</v>
      </c>
      <c r="H5" s="509" t="s">
        <v>1</v>
      </c>
    </row>
    <row r="6" spans="1:9" ht="12.75" customHeight="1" x14ac:dyDescent="0.2">
      <c r="A6" s="824"/>
      <c r="B6" s="824"/>
    </row>
    <row r="7" spans="1:9" ht="12.75" customHeight="1" x14ac:dyDescent="0.2">
      <c r="A7" s="806" t="s">
        <v>117</v>
      </c>
      <c r="B7" s="806"/>
    </row>
    <row r="8" spans="1:9" ht="12.75" customHeight="1" x14ac:dyDescent="0.2">
      <c r="A8" s="803" t="s">
        <v>4</v>
      </c>
      <c r="B8" s="803"/>
      <c r="C8" s="508">
        <v>40</v>
      </c>
      <c r="D8" s="508">
        <v>40</v>
      </c>
      <c r="E8" s="508">
        <v>40</v>
      </c>
      <c r="F8" s="508">
        <v>40</v>
      </c>
      <c r="G8" s="508" t="s">
        <v>8</v>
      </c>
      <c r="H8" s="508" t="s">
        <v>8</v>
      </c>
    </row>
    <row r="9" spans="1:9" ht="12.75" customHeight="1" x14ac:dyDescent="0.2">
      <c r="A9" s="803" t="s">
        <v>2</v>
      </c>
      <c r="B9" s="803"/>
      <c r="C9" s="508">
        <v>7480</v>
      </c>
      <c r="D9" s="508">
        <v>6920</v>
      </c>
      <c r="E9" s="508">
        <v>7600</v>
      </c>
      <c r="F9" s="508">
        <v>7010</v>
      </c>
      <c r="G9" s="508">
        <v>-110</v>
      </c>
      <c r="H9" s="508">
        <v>-100</v>
      </c>
    </row>
    <row r="10" spans="1:9" ht="12.75" customHeight="1" x14ac:dyDescent="0.2">
      <c r="A10" s="803" t="s">
        <v>3</v>
      </c>
      <c r="B10" s="803"/>
      <c r="C10" s="508">
        <v>40</v>
      </c>
      <c r="D10" s="508">
        <v>40</v>
      </c>
      <c r="E10" s="508">
        <v>40</v>
      </c>
      <c r="F10" s="508">
        <v>40</v>
      </c>
      <c r="G10" s="508" t="s">
        <v>8</v>
      </c>
      <c r="H10" s="508" t="s">
        <v>8</v>
      </c>
    </row>
    <row r="11" spans="1:9" ht="12.75" customHeight="1" x14ac:dyDescent="0.2">
      <c r="A11" s="803" t="s">
        <v>6</v>
      </c>
      <c r="B11" s="803"/>
      <c r="C11" s="508">
        <v>310</v>
      </c>
      <c r="D11" s="508">
        <v>300</v>
      </c>
      <c r="E11" s="508">
        <v>310</v>
      </c>
      <c r="F11" s="508">
        <v>300</v>
      </c>
      <c r="G11" s="508" t="s">
        <v>8</v>
      </c>
      <c r="H11" s="508" t="s">
        <v>8</v>
      </c>
    </row>
    <row r="12" spans="1:9" ht="12.75" customHeight="1" x14ac:dyDescent="0.2">
      <c r="A12" s="803" t="s">
        <v>7</v>
      </c>
      <c r="B12" s="803"/>
      <c r="C12" s="508">
        <v>990</v>
      </c>
      <c r="D12" s="508">
        <v>920</v>
      </c>
      <c r="E12" s="508">
        <v>990</v>
      </c>
      <c r="F12" s="508">
        <v>930</v>
      </c>
      <c r="G12" s="508">
        <v>-10</v>
      </c>
      <c r="H12" s="508">
        <v>-10</v>
      </c>
    </row>
    <row r="13" spans="1:9" ht="12.75" customHeight="1" x14ac:dyDescent="0.2">
      <c r="A13" s="803"/>
      <c r="B13" s="803"/>
    </row>
    <row r="14" spans="1:9" ht="12.75" customHeight="1" x14ac:dyDescent="0.2">
      <c r="A14" s="806" t="s">
        <v>176</v>
      </c>
      <c r="B14" s="806"/>
    </row>
    <row r="15" spans="1:9" ht="12.75" customHeight="1" x14ac:dyDescent="0.2">
      <c r="A15" s="803" t="s">
        <v>807</v>
      </c>
      <c r="B15" s="803"/>
      <c r="C15" s="508">
        <v>3110</v>
      </c>
      <c r="D15" s="508">
        <v>3010</v>
      </c>
      <c r="E15" s="508">
        <v>3110</v>
      </c>
      <c r="F15" s="508">
        <v>3000</v>
      </c>
      <c r="G15" s="508" t="s">
        <v>8</v>
      </c>
      <c r="H15" s="508">
        <v>10</v>
      </c>
    </row>
    <row r="16" spans="1:9" ht="12.75" customHeight="1" x14ac:dyDescent="0.2">
      <c r="A16" s="803" t="s">
        <v>9</v>
      </c>
      <c r="B16" s="803"/>
      <c r="C16" s="508">
        <v>840</v>
      </c>
      <c r="D16" s="508">
        <v>780</v>
      </c>
      <c r="E16" s="508">
        <v>850</v>
      </c>
      <c r="F16" s="508">
        <v>790</v>
      </c>
      <c r="G16" s="508">
        <v>-10</v>
      </c>
      <c r="H16" s="508">
        <v>-10</v>
      </c>
    </row>
    <row r="17" spans="1:8" ht="12.75" customHeight="1" x14ac:dyDescent="0.2">
      <c r="A17" s="803" t="s">
        <v>10</v>
      </c>
      <c r="B17" s="803"/>
      <c r="C17" s="508">
        <v>990</v>
      </c>
      <c r="D17" s="508">
        <v>890</v>
      </c>
      <c r="E17" s="508">
        <v>980</v>
      </c>
      <c r="F17" s="508">
        <v>890</v>
      </c>
      <c r="G17" s="508" t="s">
        <v>8</v>
      </c>
      <c r="H17" s="508" t="s">
        <v>8</v>
      </c>
    </row>
    <row r="18" spans="1:8" ht="12.75" customHeight="1" x14ac:dyDescent="0.2">
      <c r="A18" s="803" t="s">
        <v>11</v>
      </c>
      <c r="B18" s="803"/>
      <c r="C18" s="508">
        <v>2010</v>
      </c>
      <c r="D18" s="508">
        <v>1900</v>
      </c>
      <c r="E18" s="508">
        <v>2090</v>
      </c>
      <c r="F18" s="508">
        <v>1980</v>
      </c>
      <c r="G18" s="508">
        <v>-80</v>
      </c>
      <c r="H18" s="508">
        <v>-80</v>
      </c>
    </row>
    <row r="19" spans="1:8" ht="12.75" customHeight="1" x14ac:dyDescent="0.2">
      <c r="A19" s="803" t="s">
        <v>73</v>
      </c>
      <c r="B19" s="803"/>
      <c r="C19" s="508">
        <v>4600</v>
      </c>
      <c r="D19" s="508">
        <v>4100</v>
      </c>
      <c r="E19" s="508">
        <v>4640</v>
      </c>
      <c r="F19" s="508">
        <v>4140</v>
      </c>
      <c r="G19" s="508">
        <v>-40</v>
      </c>
      <c r="H19" s="508">
        <v>-40</v>
      </c>
    </row>
    <row r="20" spans="1:8" ht="12.75" customHeight="1" x14ac:dyDescent="0.2">
      <c r="A20" s="803" t="s">
        <v>632</v>
      </c>
      <c r="B20" s="803"/>
      <c r="C20" s="508">
        <v>1880</v>
      </c>
      <c r="D20" s="508">
        <v>1810</v>
      </c>
      <c r="E20" s="508">
        <v>1950</v>
      </c>
      <c r="F20" s="508">
        <v>1880</v>
      </c>
      <c r="G20" s="508">
        <v>-70</v>
      </c>
      <c r="H20" s="508">
        <v>-70</v>
      </c>
    </row>
    <row r="21" spans="1:8" ht="12.75" customHeight="1" x14ac:dyDescent="0.2">
      <c r="A21" s="803" t="s">
        <v>15</v>
      </c>
      <c r="B21" s="803"/>
      <c r="C21" s="508">
        <v>70</v>
      </c>
      <c r="D21" s="508">
        <v>70</v>
      </c>
      <c r="E21" s="508">
        <v>70</v>
      </c>
      <c r="F21" s="508">
        <v>70</v>
      </c>
      <c r="G21" s="508" t="s">
        <v>8</v>
      </c>
      <c r="H21" s="508" t="s">
        <v>8</v>
      </c>
    </row>
    <row r="22" spans="1:8" ht="12.75" customHeight="1" x14ac:dyDescent="0.2">
      <c r="A22" s="803" t="s">
        <v>12</v>
      </c>
      <c r="B22" s="803"/>
      <c r="C22" s="508">
        <v>550</v>
      </c>
      <c r="D22" s="508">
        <v>530</v>
      </c>
      <c r="E22" s="508">
        <v>550</v>
      </c>
      <c r="F22" s="508">
        <v>530</v>
      </c>
      <c r="G22" s="508">
        <v>10</v>
      </c>
      <c r="H22" s="508">
        <v>10</v>
      </c>
    </row>
    <row r="23" spans="1:8" ht="12.75" customHeight="1" x14ac:dyDescent="0.2">
      <c r="A23" s="803" t="s">
        <v>13</v>
      </c>
      <c r="B23" s="803"/>
      <c r="C23" s="508">
        <v>630</v>
      </c>
      <c r="D23" s="508">
        <v>620</v>
      </c>
      <c r="E23" s="508">
        <v>580</v>
      </c>
      <c r="F23" s="508">
        <v>570</v>
      </c>
      <c r="G23" s="508">
        <v>50</v>
      </c>
      <c r="H23" s="508">
        <v>50</v>
      </c>
    </row>
    <row r="24" spans="1:8" ht="12.75" customHeight="1" x14ac:dyDescent="0.2">
      <c r="A24" s="803" t="s">
        <v>37</v>
      </c>
      <c r="B24" s="803"/>
      <c r="C24" s="508">
        <v>1100</v>
      </c>
      <c r="D24" s="508">
        <v>1060</v>
      </c>
      <c r="E24" s="508">
        <v>1080</v>
      </c>
      <c r="F24" s="508">
        <v>1040</v>
      </c>
      <c r="G24" s="508">
        <v>20</v>
      </c>
      <c r="H24" s="508">
        <v>20</v>
      </c>
    </row>
    <row r="25" spans="1:8" ht="12.75" customHeight="1" x14ac:dyDescent="0.2">
      <c r="A25" s="803" t="s">
        <v>423</v>
      </c>
      <c r="B25" s="803"/>
      <c r="C25" s="508">
        <v>1290</v>
      </c>
      <c r="D25" s="508">
        <v>1260</v>
      </c>
      <c r="E25" s="508">
        <v>1240</v>
      </c>
      <c r="F25" s="508">
        <v>1210</v>
      </c>
      <c r="G25" s="508">
        <v>50</v>
      </c>
      <c r="H25" s="508">
        <v>50</v>
      </c>
    </row>
    <row r="26" spans="1:8" ht="12.75" customHeight="1" x14ac:dyDescent="0.2">
      <c r="A26" s="803" t="s">
        <v>16</v>
      </c>
      <c r="B26" s="803"/>
      <c r="C26" s="508">
        <v>980</v>
      </c>
      <c r="D26" s="508">
        <v>920</v>
      </c>
      <c r="E26" s="508">
        <v>950</v>
      </c>
      <c r="F26" s="508">
        <v>900</v>
      </c>
      <c r="G26" s="508">
        <v>30</v>
      </c>
      <c r="H26" s="508">
        <v>30</v>
      </c>
    </row>
    <row r="27" spans="1:8" ht="12.75" customHeight="1" x14ac:dyDescent="0.2">
      <c r="A27" s="803" t="s">
        <v>573</v>
      </c>
      <c r="B27" s="803"/>
      <c r="C27" s="508">
        <v>40</v>
      </c>
      <c r="D27" s="508">
        <v>40</v>
      </c>
      <c r="E27" s="508">
        <v>40</v>
      </c>
      <c r="F27" s="508">
        <v>40</v>
      </c>
      <c r="G27" s="508" t="s">
        <v>8</v>
      </c>
      <c r="H27" s="508" t="s">
        <v>8</v>
      </c>
    </row>
    <row r="28" spans="1:8" ht="12.75" customHeight="1" x14ac:dyDescent="0.2">
      <c r="A28" s="803"/>
      <c r="B28" s="803"/>
    </row>
    <row r="29" spans="1:8" ht="12.75" customHeight="1" x14ac:dyDescent="0.2">
      <c r="A29" s="806" t="s">
        <v>17</v>
      </c>
      <c r="B29" s="806"/>
    </row>
    <row r="30" spans="1:8" ht="12.75" customHeight="1" x14ac:dyDescent="0.2">
      <c r="A30" s="803" t="s">
        <v>808</v>
      </c>
      <c r="B30" s="803"/>
      <c r="C30" s="508">
        <v>1800</v>
      </c>
      <c r="D30" s="508">
        <v>1770</v>
      </c>
      <c r="E30" s="508">
        <v>1840</v>
      </c>
      <c r="F30" s="508">
        <v>1800</v>
      </c>
      <c r="G30" s="508">
        <v>-30</v>
      </c>
      <c r="H30" s="508">
        <v>-30</v>
      </c>
    </row>
    <row r="31" spans="1:8" ht="12.75" customHeight="1" x14ac:dyDescent="0.2">
      <c r="A31" s="803"/>
      <c r="B31" s="803"/>
    </row>
    <row r="32" spans="1:8" ht="12.75" customHeight="1" x14ac:dyDescent="0.2">
      <c r="A32" s="806" t="s">
        <v>18</v>
      </c>
      <c r="B32" s="806"/>
    </row>
    <row r="33" spans="1:8" ht="12.75" customHeight="1" x14ac:dyDescent="0.2">
      <c r="A33" s="803" t="s">
        <v>541</v>
      </c>
      <c r="B33" s="803"/>
      <c r="C33" s="508">
        <v>340</v>
      </c>
      <c r="D33" s="508">
        <v>340</v>
      </c>
      <c r="E33" s="508">
        <v>320</v>
      </c>
      <c r="F33" s="508">
        <v>310</v>
      </c>
      <c r="G33" s="508">
        <v>20</v>
      </c>
      <c r="H33" s="508">
        <v>30</v>
      </c>
    </row>
    <row r="34" spans="1:8" ht="12.75" customHeight="1" x14ac:dyDescent="0.2">
      <c r="A34" s="803" t="s">
        <v>21</v>
      </c>
      <c r="B34" s="803"/>
      <c r="C34" s="508">
        <v>100</v>
      </c>
      <c r="D34" s="508">
        <v>100</v>
      </c>
      <c r="E34" s="508">
        <v>110</v>
      </c>
      <c r="F34" s="508">
        <v>100</v>
      </c>
      <c r="G34" s="508" t="s">
        <v>8</v>
      </c>
      <c r="H34" s="508" t="s">
        <v>8</v>
      </c>
    </row>
    <row r="35" spans="1:8" ht="12.75" customHeight="1" x14ac:dyDescent="0.2">
      <c r="A35" s="803"/>
      <c r="B35" s="803"/>
    </row>
    <row r="36" spans="1:8" ht="12.75" customHeight="1" x14ac:dyDescent="0.2">
      <c r="A36" s="806" t="s">
        <v>31</v>
      </c>
      <c r="B36" s="806"/>
    </row>
    <row r="37" spans="1:8" ht="12.75" customHeight="1" x14ac:dyDescent="0.2">
      <c r="A37" s="803" t="s">
        <v>32</v>
      </c>
      <c r="B37" s="803"/>
      <c r="C37" s="508">
        <v>330</v>
      </c>
      <c r="D37" s="508">
        <v>310</v>
      </c>
      <c r="E37" s="508">
        <v>330</v>
      </c>
      <c r="F37" s="508">
        <v>310</v>
      </c>
      <c r="G37" s="508">
        <v>-10</v>
      </c>
      <c r="H37" s="508">
        <v>-10</v>
      </c>
    </row>
    <row r="38" spans="1:8" ht="12.75" customHeight="1" x14ac:dyDescent="0.2">
      <c r="A38" s="803"/>
      <c r="B38" s="803"/>
    </row>
    <row r="39" spans="1:8" ht="12.75" customHeight="1" x14ac:dyDescent="0.2">
      <c r="A39" s="806" t="s">
        <v>35</v>
      </c>
      <c r="B39" s="806"/>
    </row>
    <row r="40" spans="1:8" ht="12.75" customHeight="1" x14ac:dyDescent="0.2">
      <c r="A40" s="803" t="s">
        <v>809</v>
      </c>
      <c r="B40" s="803"/>
      <c r="C40" s="508">
        <v>1730</v>
      </c>
      <c r="D40" s="508">
        <v>1680</v>
      </c>
      <c r="E40" s="508">
        <v>1750</v>
      </c>
      <c r="F40" s="508">
        <v>1700</v>
      </c>
      <c r="G40" s="508">
        <v>-20</v>
      </c>
      <c r="H40" s="508">
        <v>-30</v>
      </c>
    </row>
    <row r="41" spans="1:8" ht="12.75" customHeight="1" x14ac:dyDescent="0.2">
      <c r="A41" s="803" t="s">
        <v>36</v>
      </c>
      <c r="B41" s="803"/>
      <c r="C41" s="508">
        <v>140</v>
      </c>
      <c r="D41" s="508">
        <v>130</v>
      </c>
      <c r="E41" s="508">
        <v>160</v>
      </c>
      <c r="F41" s="508">
        <v>150</v>
      </c>
      <c r="G41" s="508">
        <v>-20</v>
      </c>
      <c r="H41" s="508">
        <v>-20</v>
      </c>
    </row>
    <row r="42" spans="1:8" ht="12.75" customHeight="1" x14ac:dyDescent="0.2">
      <c r="A42" s="803" t="s">
        <v>38</v>
      </c>
      <c r="B42" s="803"/>
      <c r="C42" s="508">
        <v>740</v>
      </c>
      <c r="D42" s="508">
        <v>650</v>
      </c>
      <c r="E42" s="508">
        <v>730</v>
      </c>
      <c r="F42" s="508">
        <v>640</v>
      </c>
      <c r="G42" s="508">
        <v>10</v>
      </c>
      <c r="H42" s="508" t="s">
        <v>8</v>
      </c>
    </row>
    <row r="43" spans="1:8" ht="12.75" customHeight="1" x14ac:dyDescent="0.2">
      <c r="A43" s="803" t="s">
        <v>39</v>
      </c>
      <c r="B43" s="803"/>
      <c r="C43" s="508">
        <v>40</v>
      </c>
      <c r="D43" s="508">
        <v>40</v>
      </c>
      <c r="E43" s="508">
        <v>40</v>
      </c>
      <c r="F43" s="508">
        <v>40</v>
      </c>
      <c r="G43" s="508" t="s">
        <v>8</v>
      </c>
      <c r="H43" s="508" t="s">
        <v>8</v>
      </c>
    </row>
    <row r="44" spans="1:8" ht="12.75" customHeight="1" x14ac:dyDescent="0.2">
      <c r="A44" s="803"/>
      <c r="B44" s="803"/>
    </row>
    <row r="45" spans="1:8" ht="12.75" customHeight="1" x14ac:dyDescent="0.2">
      <c r="A45" s="806" t="s">
        <v>40</v>
      </c>
      <c r="B45" s="806"/>
    </row>
    <row r="46" spans="1:8" ht="12.75" customHeight="1" x14ac:dyDescent="0.2">
      <c r="A46" s="803" t="s">
        <v>810</v>
      </c>
      <c r="B46" s="803"/>
      <c r="C46" s="508">
        <v>520</v>
      </c>
      <c r="D46" s="508">
        <v>520</v>
      </c>
      <c r="E46" s="508">
        <v>520</v>
      </c>
      <c r="F46" s="508">
        <v>510</v>
      </c>
      <c r="G46" s="508">
        <v>10</v>
      </c>
      <c r="H46" s="508">
        <v>10</v>
      </c>
    </row>
    <row r="47" spans="1:8" ht="12.75" customHeight="1" x14ac:dyDescent="0.2">
      <c r="A47" s="803" t="s">
        <v>42</v>
      </c>
      <c r="B47" s="803"/>
      <c r="C47" s="508">
        <v>130</v>
      </c>
      <c r="D47" s="508">
        <v>130</v>
      </c>
      <c r="E47" s="508">
        <v>140</v>
      </c>
      <c r="F47" s="508">
        <v>140</v>
      </c>
      <c r="G47" s="508">
        <v>-10</v>
      </c>
      <c r="H47" s="508">
        <v>-10</v>
      </c>
    </row>
    <row r="48" spans="1:8" ht="12.75" customHeight="1" x14ac:dyDescent="0.2">
      <c r="A48" s="803"/>
      <c r="B48" s="803"/>
    </row>
    <row r="49" spans="1:8" ht="12.75" customHeight="1" x14ac:dyDescent="0.2">
      <c r="A49" s="806" t="s">
        <v>43</v>
      </c>
      <c r="B49" s="806"/>
    </row>
    <row r="50" spans="1:8" ht="12.75" customHeight="1" x14ac:dyDescent="0.2">
      <c r="A50" s="803" t="s">
        <v>811</v>
      </c>
      <c r="B50" s="803"/>
      <c r="C50" s="508">
        <v>53060</v>
      </c>
      <c r="D50" s="508">
        <v>51600</v>
      </c>
      <c r="E50" s="508">
        <v>54020</v>
      </c>
      <c r="F50" s="508">
        <v>52520</v>
      </c>
      <c r="G50" s="508">
        <v>-960</v>
      </c>
      <c r="H50" s="508">
        <v>-920</v>
      </c>
    </row>
    <row r="51" spans="1:8" ht="12.75" customHeight="1" x14ac:dyDescent="0.2">
      <c r="A51" s="803" t="s">
        <v>45</v>
      </c>
      <c r="B51" s="803"/>
      <c r="C51" s="508">
        <v>3800</v>
      </c>
      <c r="D51" s="508">
        <v>3670</v>
      </c>
      <c r="E51" s="508">
        <v>3770</v>
      </c>
      <c r="F51" s="508">
        <v>3650</v>
      </c>
      <c r="G51" s="508">
        <v>30</v>
      </c>
      <c r="H51" s="508">
        <v>20</v>
      </c>
    </row>
    <row r="52" spans="1:8" ht="12.75" customHeight="1" x14ac:dyDescent="0.2">
      <c r="A52" s="803" t="s">
        <v>129</v>
      </c>
      <c r="B52" s="803"/>
      <c r="C52" s="508">
        <v>2530</v>
      </c>
      <c r="D52" s="508">
        <v>2500</v>
      </c>
      <c r="E52" s="508">
        <v>2520</v>
      </c>
      <c r="F52" s="508">
        <v>2490</v>
      </c>
      <c r="G52" s="508">
        <v>10</v>
      </c>
      <c r="H52" s="508">
        <v>10</v>
      </c>
    </row>
    <row r="53" spans="1:8" ht="12.75" customHeight="1" x14ac:dyDescent="0.2">
      <c r="A53" s="803" t="s">
        <v>46</v>
      </c>
      <c r="B53" s="803"/>
      <c r="C53" s="508">
        <v>1050</v>
      </c>
      <c r="D53" s="508">
        <v>990</v>
      </c>
      <c r="E53" s="508">
        <v>1040</v>
      </c>
      <c r="F53" s="508">
        <v>980</v>
      </c>
      <c r="G53" s="508">
        <v>10</v>
      </c>
      <c r="H53" s="508">
        <v>10</v>
      </c>
    </row>
    <row r="54" spans="1:8" ht="12.75" customHeight="1" x14ac:dyDescent="0.2">
      <c r="A54" s="803"/>
      <c r="B54" s="803"/>
    </row>
    <row r="55" spans="1:8" ht="12.75" customHeight="1" x14ac:dyDescent="0.2">
      <c r="A55" s="806" t="s">
        <v>224</v>
      </c>
      <c r="B55" s="806"/>
    </row>
    <row r="56" spans="1:8" ht="12.75" customHeight="1" x14ac:dyDescent="0.2">
      <c r="A56" s="803" t="s">
        <v>812</v>
      </c>
      <c r="B56" s="803"/>
      <c r="C56" s="508">
        <v>2670</v>
      </c>
      <c r="D56" s="508">
        <v>2550</v>
      </c>
      <c r="E56" s="508">
        <v>2750</v>
      </c>
      <c r="F56" s="508">
        <v>2630</v>
      </c>
      <c r="G56" s="508">
        <v>-90</v>
      </c>
      <c r="H56" s="508">
        <v>-80</v>
      </c>
    </row>
    <row r="57" spans="1:8" ht="12.75" customHeight="1" x14ac:dyDescent="0.2">
      <c r="A57" s="803" t="s">
        <v>753</v>
      </c>
      <c r="B57" s="803"/>
      <c r="C57" s="508">
        <v>660</v>
      </c>
      <c r="D57" s="508">
        <v>640</v>
      </c>
      <c r="E57" s="508">
        <v>660</v>
      </c>
      <c r="F57" s="508">
        <v>640</v>
      </c>
      <c r="G57" s="508" t="s">
        <v>8</v>
      </c>
      <c r="H57" s="508" t="s">
        <v>8</v>
      </c>
    </row>
    <row r="58" spans="1:8" ht="12.75" customHeight="1" x14ac:dyDescent="0.2">
      <c r="A58" s="803" t="s">
        <v>754</v>
      </c>
      <c r="B58" s="803"/>
      <c r="C58" s="508">
        <v>220</v>
      </c>
      <c r="D58" s="508">
        <v>210</v>
      </c>
      <c r="E58" s="508">
        <v>220</v>
      </c>
      <c r="F58" s="508">
        <v>210</v>
      </c>
      <c r="G58" s="508" t="s">
        <v>8</v>
      </c>
      <c r="H58" s="508" t="s">
        <v>8</v>
      </c>
    </row>
    <row r="59" spans="1:8" ht="12.75" customHeight="1" x14ac:dyDescent="0.2">
      <c r="A59" s="803" t="s">
        <v>720</v>
      </c>
      <c r="B59" s="803"/>
      <c r="C59" s="508">
        <v>90</v>
      </c>
      <c r="D59" s="508">
        <v>90</v>
      </c>
      <c r="E59" s="508">
        <v>90</v>
      </c>
      <c r="F59" s="508">
        <v>90</v>
      </c>
      <c r="G59" s="508" t="s">
        <v>8</v>
      </c>
      <c r="H59" s="508" t="s">
        <v>8</v>
      </c>
    </row>
    <row r="60" spans="1:8" ht="12.75" customHeight="1" x14ac:dyDescent="0.2">
      <c r="A60" s="803" t="s">
        <v>755</v>
      </c>
      <c r="B60" s="803"/>
      <c r="C60" s="508">
        <v>250</v>
      </c>
      <c r="D60" s="508">
        <v>240</v>
      </c>
      <c r="E60" s="508">
        <v>280</v>
      </c>
      <c r="F60" s="508">
        <v>270</v>
      </c>
      <c r="G60" s="508">
        <v>-30</v>
      </c>
      <c r="H60" s="508">
        <v>-30</v>
      </c>
    </row>
    <row r="61" spans="1:8" ht="12.75" customHeight="1" x14ac:dyDescent="0.2">
      <c r="A61" s="803"/>
      <c r="B61" s="803"/>
    </row>
    <row r="62" spans="1:8" ht="12.75" customHeight="1" x14ac:dyDescent="0.2">
      <c r="A62" s="806" t="s">
        <v>47</v>
      </c>
      <c r="B62" s="806"/>
    </row>
    <row r="63" spans="1:8" ht="12.75" customHeight="1" x14ac:dyDescent="0.2">
      <c r="A63" s="803" t="s">
        <v>735</v>
      </c>
      <c r="B63" s="803"/>
      <c r="C63" s="508">
        <v>1400</v>
      </c>
      <c r="D63" s="508">
        <v>1370</v>
      </c>
      <c r="E63" s="508">
        <v>1340</v>
      </c>
      <c r="F63" s="508">
        <v>1320</v>
      </c>
      <c r="G63" s="508">
        <v>60</v>
      </c>
      <c r="H63" s="508">
        <v>50</v>
      </c>
    </row>
    <row r="64" spans="1:8" ht="12.75" customHeight="1" x14ac:dyDescent="0.2">
      <c r="A64" s="803"/>
      <c r="B64" s="803"/>
    </row>
    <row r="65" spans="1:8" ht="12.75" customHeight="1" x14ac:dyDescent="0.2">
      <c r="A65" s="806" t="s">
        <v>49</v>
      </c>
      <c r="B65" s="806"/>
    </row>
    <row r="66" spans="1:8" ht="12.75" customHeight="1" x14ac:dyDescent="0.2">
      <c r="A66" s="803" t="s">
        <v>813</v>
      </c>
      <c r="B66" s="803"/>
      <c r="C66" s="508">
        <v>2100</v>
      </c>
      <c r="D66" s="508">
        <v>2020</v>
      </c>
      <c r="E66" s="508">
        <v>2140</v>
      </c>
      <c r="F66" s="508">
        <v>2060</v>
      </c>
      <c r="G66" s="508">
        <v>-50</v>
      </c>
      <c r="H66" s="508">
        <v>-50</v>
      </c>
    </row>
    <row r="67" spans="1:8" ht="12.75" customHeight="1" x14ac:dyDescent="0.2">
      <c r="A67" s="803" t="s">
        <v>639</v>
      </c>
      <c r="B67" s="803"/>
      <c r="C67" s="508">
        <v>2380</v>
      </c>
      <c r="D67" s="508">
        <v>2220</v>
      </c>
      <c r="E67" s="508">
        <v>2440</v>
      </c>
      <c r="F67" s="508">
        <v>2270</v>
      </c>
      <c r="G67" s="508">
        <v>-60</v>
      </c>
      <c r="H67" s="508">
        <v>-50</v>
      </c>
    </row>
    <row r="68" spans="1:8" ht="12.75" customHeight="1" x14ac:dyDescent="0.2">
      <c r="A68" s="803" t="s">
        <v>50</v>
      </c>
      <c r="B68" s="803"/>
      <c r="C68" s="508">
        <v>570</v>
      </c>
      <c r="D68" s="508">
        <v>540</v>
      </c>
      <c r="E68" s="508">
        <v>550</v>
      </c>
      <c r="F68" s="508">
        <v>520</v>
      </c>
      <c r="G68" s="508">
        <v>20</v>
      </c>
      <c r="H68" s="508">
        <v>20</v>
      </c>
    </row>
    <row r="69" spans="1:8" ht="12.75" customHeight="1" x14ac:dyDescent="0.2">
      <c r="A69" s="803" t="s">
        <v>51</v>
      </c>
      <c r="B69" s="803"/>
      <c r="C69" s="508">
        <v>900</v>
      </c>
      <c r="D69" s="508">
        <v>840</v>
      </c>
      <c r="E69" s="508">
        <v>930</v>
      </c>
      <c r="F69" s="508">
        <v>860</v>
      </c>
      <c r="G69" s="508">
        <v>-30</v>
      </c>
      <c r="H69" s="508">
        <v>-20</v>
      </c>
    </row>
    <row r="70" spans="1:8" ht="12.75" customHeight="1" x14ac:dyDescent="0.2">
      <c r="A70" s="803" t="s">
        <v>135</v>
      </c>
      <c r="B70" s="803"/>
      <c r="C70" s="508">
        <v>180</v>
      </c>
      <c r="D70" s="508">
        <v>170</v>
      </c>
      <c r="E70" s="508">
        <v>190</v>
      </c>
      <c r="F70" s="508">
        <v>170</v>
      </c>
      <c r="G70" s="508" t="s">
        <v>8</v>
      </c>
      <c r="H70" s="508" t="s">
        <v>8</v>
      </c>
    </row>
    <row r="71" spans="1:8" ht="12.75" customHeight="1" x14ac:dyDescent="0.2">
      <c r="A71" s="803" t="s">
        <v>52</v>
      </c>
      <c r="B71" s="803"/>
      <c r="C71" s="508">
        <v>2490</v>
      </c>
      <c r="D71" s="508">
        <v>2300</v>
      </c>
      <c r="E71" s="508">
        <v>2510</v>
      </c>
      <c r="F71" s="508">
        <v>2320</v>
      </c>
      <c r="G71" s="508">
        <v>-20</v>
      </c>
      <c r="H71" s="508">
        <v>-20</v>
      </c>
    </row>
    <row r="72" spans="1:8" ht="12.75" customHeight="1" x14ac:dyDescent="0.2">
      <c r="A72" s="803" t="s">
        <v>55</v>
      </c>
      <c r="B72" s="803"/>
      <c r="C72" s="508">
        <v>150</v>
      </c>
      <c r="D72" s="508">
        <v>140</v>
      </c>
      <c r="E72" s="508">
        <v>150</v>
      </c>
      <c r="F72" s="508">
        <v>150</v>
      </c>
      <c r="G72" s="508">
        <v>-10</v>
      </c>
      <c r="H72" s="508">
        <v>-10</v>
      </c>
    </row>
    <row r="73" spans="1:8" ht="12.75" customHeight="1" x14ac:dyDescent="0.2">
      <c r="A73" s="803"/>
      <c r="B73" s="803"/>
    </row>
    <row r="74" spans="1:8" ht="12.75" customHeight="1" x14ac:dyDescent="0.2">
      <c r="A74" s="806" t="s">
        <v>111</v>
      </c>
      <c r="B74" s="806"/>
    </row>
    <row r="75" spans="1:8" ht="12.75" customHeight="1" x14ac:dyDescent="0.2">
      <c r="A75" s="803" t="s">
        <v>111</v>
      </c>
      <c r="B75" s="803"/>
      <c r="C75" s="508">
        <v>110</v>
      </c>
      <c r="D75" s="508">
        <v>100</v>
      </c>
      <c r="E75" s="508">
        <v>100</v>
      </c>
      <c r="F75" s="508">
        <v>90</v>
      </c>
      <c r="G75" s="508">
        <v>10</v>
      </c>
      <c r="H75" s="508">
        <v>10</v>
      </c>
    </row>
    <row r="76" spans="1:8" ht="12.75" customHeight="1" x14ac:dyDescent="0.2">
      <c r="A76" s="803"/>
      <c r="B76" s="803"/>
    </row>
    <row r="77" spans="1:8" ht="12.75" customHeight="1" x14ac:dyDescent="0.2">
      <c r="A77" s="806" t="s">
        <v>56</v>
      </c>
      <c r="B77" s="806"/>
    </row>
    <row r="78" spans="1:8" ht="12.75" customHeight="1" x14ac:dyDescent="0.2">
      <c r="A78" s="803" t="s">
        <v>57</v>
      </c>
      <c r="B78" s="803"/>
      <c r="C78" s="508">
        <v>200</v>
      </c>
      <c r="D78" s="508">
        <v>190</v>
      </c>
      <c r="E78" s="508">
        <v>190</v>
      </c>
      <c r="F78" s="508">
        <v>190</v>
      </c>
      <c r="G78" s="508">
        <v>10</v>
      </c>
      <c r="H78" s="508">
        <v>10</v>
      </c>
    </row>
    <row r="79" spans="1:8" ht="12.75" customHeight="1" x14ac:dyDescent="0.2">
      <c r="A79" s="803"/>
      <c r="B79" s="803"/>
    </row>
    <row r="80" spans="1:8" ht="12.75" customHeight="1" x14ac:dyDescent="0.2">
      <c r="A80" s="806" t="s">
        <v>63</v>
      </c>
      <c r="B80" s="806"/>
    </row>
    <row r="81" spans="1:8" ht="12.75" customHeight="1" x14ac:dyDescent="0.2">
      <c r="A81" s="803" t="s">
        <v>63</v>
      </c>
      <c r="B81" s="803"/>
      <c r="C81" s="508">
        <v>1330</v>
      </c>
      <c r="D81" s="508">
        <v>1300</v>
      </c>
      <c r="E81" s="508">
        <v>1340</v>
      </c>
      <c r="F81" s="508">
        <v>1310</v>
      </c>
      <c r="G81" s="508">
        <v>-10</v>
      </c>
      <c r="H81" s="508">
        <v>-10</v>
      </c>
    </row>
    <row r="82" spans="1:8" ht="12.75" customHeight="1" x14ac:dyDescent="0.2">
      <c r="A82" s="803"/>
      <c r="B82" s="803"/>
    </row>
    <row r="83" spans="1:8" ht="12.75" customHeight="1" x14ac:dyDescent="0.2">
      <c r="A83" s="806" t="s">
        <v>58</v>
      </c>
      <c r="B83" s="806"/>
    </row>
    <row r="84" spans="1:8" ht="12.75" customHeight="1" x14ac:dyDescent="0.2">
      <c r="A84" s="803" t="s">
        <v>814</v>
      </c>
      <c r="B84" s="803"/>
      <c r="C84" s="508">
        <v>4690</v>
      </c>
      <c r="D84" s="508">
        <v>4620</v>
      </c>
      <c r="E84" s="508">
        <v>4640</v>
      </c>
      <c r="F84" s="508">
        <v>4570</v>
      </c>
      <c r="G84" s="508">
        <v>40</v>
      </c>
      <c r="H84" s="508">
        <v>50</v>
      </c>
    </row>
    <row r="85" spans="1:8" ht="12.75" customHeight="1" x14ac:dyDescent="0.2">
      <c r="A85" s="803" t="s">
        <v>815</v>
      </c>
      <c r="B85" s="803"/>
      <c r="C85" s="508">
        <v>850</v>
      </c>
      <c r="D85" s="508">
        <v>830</v>
      </c>
      <c r="E85" s="508">
        <v>840</v>
      </c>
      <c r="F85" s="508">
        <v>820</v>
      </c>
      <c r="G85" s="508">
        <v>20</v>
      </c>
      <c r="H85" s="508">
        <v>10</v>
      </c>
    </row>
    <row r="86" spans="1:8" ht="12.75" customHeight="1" x14ac:dyDescent="0.2">
      <c r="A86" s="803" t="s">
        <v>60</v>
      </c>
      <c r="B86" s="803"/>
      <c r="C86" s="508">
        <v>80</v>
      </c>
      <c r="D86" s="508">
        <v>70</v>
      </c>
      <c r="E86" s="508">
        <v>80</v>
      </c>
      <c r="F86" s="508">
        <v>70</v>
      </c>
      <c r="G86" s="508" t="s">
        <v>8</v>
      </c>
      <c r="H86" s="508" t="s">
        <v>8</v>
      </c>
    </row>
    <row r="87" spans="1:8" ht="12.75" customHeight="1" x14ac:dyDescent="0.2">
      <c r="A87" s="803"/>
      <c r="B87" s="803"/>
    </row>
    <row r="88" spans="1:8" ht="12.75" customHeight="1" x14ac:dyDescent="0.2">
      <c r="A88" s="806" t="s">
        <v>61</v>
      </c>
      <c r="B88" s="806"/>
    </row>
    <row r="89" spans="1:8" ht="12.75" customHeight="1" x14ac:dyDescent="0.2">
      <c r="A89" s="803" t="s">
        <v>816</v>
      </c>
      <c r="B89" s="803"/>
      <c r="C89" s="508">
        <v>2340</v>
      </c>
      <c r="D89" s="508">
        <v>2260</v>
      </c>
      <c r="E89" s="508">
        <v>2350</v>
      </c>
      <c r="F89" s="508">
        <v>2270</v>
      </c>
      <c r="G89" s="508">
        <v>-10</v>
      </c>
      <c r="H89" s="508">
        <v>-10</v>
      </c>
    </row>
    <row r="90" spans="1:8" ht="12.75" customHeight="1" x14ac:dyDescent="0.2">
      <c r="A90" s="803" t="s">
        <v>362</v>
      </c>
      <c r="B90" s="803"/>
      <c r="C90" s="508">
        <v>940</v>
      </c>
      <c r="D90" s="508">
        <v>890</v>
      </c>
      <c r="E90" s="508">
        <v>920</v>
      </c>
      <c r="F90" s="508">
        <v>870</v>
      </c>
      <c r="G90" s="508">
        <v>20</v>
      </c>
      <c r="H90" s="508">
        <v>20</v>
      </c>
    </row>
    <row r="91" spans="1:8" ht="12.75" customHeight="1" x14ac:dyDescent="0.2">
      <c r="A91" s="803"/>
      <c r="B91" s="803"/>
    </row>
    <row r="92" spans="1:8" ht="12.75" customHeight="1" x14ac:dyDescent="0.2">
      <c r="A92" s="806" t="s">
        <v>23</v>
      </c>
      <c r="B92" s="806"/>
    </row>
    <row r="93" spans="1:8" ht="12.75" customHeight="1" x14ac:dyDescent="0.2">
      <c r="A93" s="803" t="s">
        <v>817</v>
      </c>
      <c r="B93" s="803"/>
      <c r="C93" s="508">
        <v>73100</v>
      </c>
      <c r="D93" s="508">
        <v>64670</v>
      </c>
      <c r="E93" s="508">
        <v>74200</v>
      </c>
      <c r="F93" s="508">
        <v>65690</v>
      </c>
      <c r="G93" s="508">
        <v>-1090</v>
      </c>
      <c r="H93" s="508">
        <v>-1010</v>
      </c>
    </row>
    <row r="94" spans="1:8" ht="12.75" customHeight="1" x14ac:dyDescent="0.2">
      <c r="A94" s="803" t="s">
        <v>24</v>
      </c>
      <c r="B94" s="803"/>
      <c r="C94" s="508">
        <v>3780</v>
      </c>
      <c r="D94" s="508">
        <v>3500</v>
      </c>
      <c r="E94" s="508">
        <v>3750</v>
      </c>
      <c r="F94" s="508">
        <v>3470</v>
      </c>
      <c r="G94" s="508">
        <v>40</v>
      </c>
      <c r="H94" s="508">
        <v>30</v>
      </c>
    </row>
    <row r="95" spans="1:8" ht="12.75" customHeight="1" x14ac:dyDescent="0.2">
      <c r="A95" s="803"/>
      <c r="B95" s="803"/>
    </row>
    <row r="96" spans="1:8" ht="12.75" customHeight="1" x14ac:dyDescent="0.2">
      <c r="A96" s="806" t="s">
        <v>22</v>
      </c>
      <c r="B96" s="806"/>
    </row>
    <row r="97" spans="1:8" ht="12.75" customHeight="1" x14ac:dyDescent="0.2">
      <c r="A97" s="803" t="s">
        <v>818</v>
      </c>
      <c r="B97" s="803"/>
      <c r="C97" s="508">
        <v>1180</v>
      </c>
      <c r="D97" s="508">
        <v>1140</v>
      </c>
      <c r="E97" s="508">
        <v>1180</v>
      </c>
      <c r="F97" s="508">
        <v>1140</v>
      </c>
      <c r="G97" s="508" t="s">
        <v>8</v>
      </c>
      <c r="H97" s="508">
        <v>-10</v>
      </c>
    </row>
    <row r="98" spans="1:8" ht="12.75" customHeight="1" x14ac:dyDescent="0.2">
      <c r="A98" s="803" t="s">
        <v>622</v>
      </c>
      <c r="B98" s="803"/>
      <c r="C98" s="508">
        <v>10</v>
      </c>
      <c r="D98" s="508">
        <v>10</v>
      </c>
      <c r="E98" s="508">
        <v>20</v>
      </c>
      <c r="F98" s="508">
        <v>20</v>
      </c>
      <c r="G98" s="508">
        <v>-10</v>
      </c>
      <c r="H98" s="508">
        <v>-10</v>
      </c>
    </row>
    <row r="99" spans="1:8" ht="12.75" customHeight="1" x14ac:dyDescent="0.2">
      <c r="A99" s="803" t="s">
        <v>581</v>
      </c>
      <c r="B99" s="803"/>
      <c r="C99" s="508">
        <v>20</v>
      </c>
      <c r="D99" s="508">
        <v>20</v>
      </c>
      <c r="E99" s="508">
        <v>20</v>
      </c>
      <c r="F99" s="508">
        <v>20</v>
      </c>
      <c r="G99" s="508" t="s">
        <v>8</v>
      </c>
      <c r="H99" s="508" t="s">
        <v>8</v>
      </c>
    </row>
    <row r="100" spans="1:8" ht="12.75" customHeight="1" x14ac:dyDescent="0.2">
      <c r="A100" s="803"/>
      <c r="B100" s="803"/>
    </row>
    <row r="101" spans="1:8" ht="12.75" customHeight="1" x14ac:dyDescent="0.2">
      <c r="A101" s="806" t="s">
        <v>412</v>
      </c>
      <c r="B101" s="806"/>
    </row>
    <row r="102" spans="1:8" ht="12.75" customHeight="1" x14ac:dyDescent="0.2">
      <c r="A102" s="803" t="s">
        <v>26</v>
      </c>
      <c r="B102" s="803"/>
      <c r="C102" s="508">
        <v>110</v>
      </c>
      <c r="D102" s="508">
        <v>100</v>
      </c>
      <c r="E102" s="508">
        <v>110</v>
      </c>
      <c r="F102" s="508">
        <v>100</v>
      </c>
      <c r="G102" s="508" t="s">
        <v>8</v>
      </c>
      <c r="H102" s="508" t="s">
        <v>8</v>
      </c>
    </row>
    <row r="103" spans="1:8" ht="12.75" customHeight="1" x14ac:dyDescent="0.2">
      <c r="A103" s="803" t="s">
        <v>27</v>
      </c>
      <c r="B103" s="803"/>
      <c r="C103" s="508">
        <v>150</v>
      </c>
      <c r="D103" s="508">
        <v>150</v>
      </c>
      <c r="E103" s="508">
        <v>140</v>
      </c>
      <c r="F103" s="508">
        <v>130</v>
      </c>
      <c r="G103" s="508">
        <v>10</v>
      </c>
      <c r="H103" s="508">
        <v>10</v>
      </c>
    </row>
    <row r="104" spans="1:8" ht="12.75" customHeight="1" x14ac:dyDescent="0.2">
      <c r="A104" s="803" t="s">
        <v>28</v>
      </c>
      <c r="B104" s="803"/>
      <c r="C104" s="508">
        <v>160</v>
      </c>
      <c r="D104" s="508">
        <v>150</v>
      </c>
      <c r="E104" s="508">
        <v>160</v>
      </c>
      <c r="F104" s="508">
        <v>150</v>
      </c>
      <c r="G104" s="508" t="s">
        <v>8</v>
      </c>
      <c r="H104" s="508" t="s">
        <v>8</v>
      </c>
    </row>
    <row r="105" spans="1:8" ht="12.75" customHeight="1" x14ac:dyDescent="0.2">
      <c r="A105" s="803"/>
      <c r="B105" s="803"/>
    </row>
    <row r="106" spans="1:8" ht="12.75" customHeight="1" x14ac:dyDescent="0.2">
      <c r="A106" s="806" t="s">
        <v>67</v>
      </c>
      <c r="B106" s="806"/>
    </row>
    <row r="107" spans="1:8" ht="12.75" customHeight="1" x14ac:dyDescent="0.2">
      <c r="A107" s="803" t="s">
        <v>819</v>
      </c>
      <c r="B107" s="803"/>
      <c r="C107" s="508">
        <v>10720</v>
      </c>
      <c r="D107" s="508">
        <v>10220</v>
      </c>
      <c r="E107" s="508">
        <v>10710</v>
      </c>
      <c r="F107" s="508">
        <v>10220</v>
      </c>
      <c r="G107" s="508">
        <v>10</v>
      </c>
      <c r="H107" s="508">
        <v>0</v>
      </c>
    </row>
    <row r="108" spans="1:8" ht="12.75" customHeight="1" x14ac:dyDescent="0.2">
      <c r="A108" s="803" t="s">
        <v>69</v>
      </c>
      <c r="B108" s="803"/>
      <c r="C108" s="508">
        <v>500</v>
      </c>
      <c r="D108" s="508">
        <v>470</v>
      </c>
      <c r="E108" s="508">
        <v>500</v>
      </c>
      <c r="F108" s="508">
        <v>470</v>
      </c>
      <c r="G108" s="508" t="s">
        <v>8</v>
      </c>
      <c r="H108" s="508" t="s">
        <v>8</v>
      </c>
    </row>
    <row r="109" spans="1:8" ht="12.75" customHeight="1" x14ac:dyDescent="0.2">
      <c r="A109" s="803" t="s">
        <v>70</v>
      </c>
      <c r="B109" s="803"/>
      <c r="C109" s="508">
        <v>3370</v>
      </c>
      <c r="D109" s="508">
        <v>3020</v>
      </c>
      <c r="E109" s="508">
        <v>3390</v>
      </c>
      <c r="F109" s="508">
        <v>3030</v>
      </c>
      <c r="G109" s="508">
        <v>-20</v>
      </c>
      <c r="H109" s="508">
        <v>-10</v>
      </c>
    </row>
    <row r="110" spans="1:8" ht="12.75" customHeight="1" x14ac:dyDescent="0.2">
      <c r="A110" s="803" t="s">
        <v>414</v>
      </c>
      <c r="B110" s="803"/>
      <c r="C110" s="508">
        <v>40</v>
      </c>
      <c r="D110" s="508">
        <v>40</v>
      </c>
      <c r="E110" s="508">
        <v>40</v>
      </c>
      <c r="F110" s="508">
        <v>40</v>
      </c>
      <c r="G110" s="508" t="s">
        <v>8</v>
      </c>
      <c r="H110" s="508" t="s">
        <v>8</v>
      </c>
    </row>
    <row r="111" spans="1:8" ht="12.75" customHeight="1" x14ac:dyDescent="0.2">
      <c r="A111" s="803" t="s">
        <v>68</v>
      </c>
      <c r="B111" s="803"/>
      <c r="C111" s="508">
        <v>11400</v>
      </c>
      <c r="D111" s="508">
        <v>10680</v>
      </c>
      <c r="E111" s="508">
        <v>11480</v>
      </c>
      <c r="F111" s="508">
        <v>10760</v>
      </c>
      <c r="G111" s="508">
        <v>-80</v>
      </c>
      <c r="H111" s="508">
        <v>-80</v>
      </c>
    </row>
    <row r="112" spans="1:8" ht="12.75" customHeight="1" x14ac:dyDescent="0.2">
      <c r="A112" s="803"/>
      <c r="B112" s="803"/>
    </row>
    <row r="113" spans="1:8" ht="12.75" customHeight="1" x14ac:dyDescent="0.2">
      <c r="A113" s="806" t="s">
        <v>80</v>
      </c>
      <c r="B113" s="806"/>
    </row>
    <row r="114" spans="1:8" ht="12.75" customHeight="1" x14ac:dyDescent="0.2">
      <c r="A114" s="803" t="s">
        <v>81</v>
      </c>
      <c r="B114" s="803"/>
      <c r="C114" s="508">
        <v>1750</v>
      </c>
      <c r="D114" s="508">
        <v>1710</v>
      </c>
      <c r="E114" s="508">
        <v>1740</v>
      </c>
      <c r="F114" s="508">
        <v>1690</v>
      </c>
      <c r="G114" s="508">
        <v>10</v>
      </c>
      <c r="H114" s="508">
        <v>20</v>
      </c>
    </row>
    <row r="115" spans="1:8" ht="12.75" customHeight="1" x14ac:dyDescent="0.2">
      <c r="A115" s="803"/>
      <c r="B115" s="803"/>
    </row>
    <row r="116" spans="1:8" ht="12.75" customHeight="1" x14ac:dyDescent="0.2">
      <c r="A116" s="806" t="s">
        <v>71</v>
      </c>
      <c r="B116" s="806"/>
    </row>
    <row r="117" spans="1:8" ht="12.75" customHeight="1" x14ac:dyDescent="0.2">
      <c r="A117" s="803" t="s">
        <v>820</v>
      </c>
      <c r="B117" s="803"/>
      <c r="C117" s="508">
        <v>4460</v>
      </c>
      <c r="D117" s="508">
        <v>4290</v>
      </c>
      <c r="E117" s="508">
        <v>4450</v>
      </c>
      <c r="F117" s="508">
        <v>4260</v>
      </c>
      <c r="G117" s="508">
        <v>20</v>
      </c>
      <c r="H117" s="508">
        <v>20</v>
      </c>
    </row>
    <row r="118" spans="1:8" ht="12.75" customHeight="1" x14ac:dyDescent="0.2">
      <c r="A118" s="803" t="s">
        <v>821</v>
      </c>
      <c r="B118" s="803"/>
      <c r="C118" s="508">
        <v>19690</v>
      </c>
      <c r="D118" s="508">
        <v>17590</v>
      </c>
      <c r="E118" s="508">
        <v>19920</v>
      </c>
      <c r="F118" s="508">
        <v>17810</v>
      </c>
      <c r="G118" s="508">
        <v>-230</v>
      </c>
      <c r="H118" s="508">
        <v>-220</v>
      </c>
    </row>
    <row r="119" spans="1:8" ht="12.75" customHeight="1" x14ac:dyDescent="0.2">
      <c r="A119" s="803" t="s">
        <v>74</v>
      </c>
      <c r="B119" s="803"/>
      <c r="C119" s="508">
        <v>650</v>
      </c>
      <c r="D119" s="508">
        <v>620</v>
      </c>
      <c r="E119" s="508">
        <v>650</v>
      </c>
      <c r="F119" s="508">
        <v>610</v>
      </c>
      <c r="G119" s="508" t="s">
        <v>8</v>
      </c>
      <c r="H119" s="508" t="s">
        <v>8</v>
      </c>
    </row>
    <row r="120" spans="1:8" ht="12.75" customHeight="1" x14ac:dyDescent="0.2">
      <c r="A120" s="803" t="s">
        <v>78</v>
      </c>
      <c r="B120" s="803"/>
      <c r="C120" s="508">
        <v>43990</v>
      </c>
      <c r="D120" s="508">
        <v>41930</v>
      </c>
      <c r="E120" s="508">
        <v>44880</v>
      </c>
      <c r="F120" s="508">
        <v>42790</v>
      </c>
      <c r="G120" s="508">
        <v>-900</v>
      </c>
      <c r="H120" s="508">
        <v>-870</v>
      </c>
    </row>
    <row r="121" spans="1:8" ht="12.75" customHeight="1" x14ac:dyDescent="0.2">
      <c r="A121" s="803" t="s">
        <v>389</v>
      </c>
      <c r="B121" s="803"/>
      <c r="C121" s="508">
        <v>490</v>
      </c>
      <c r="D121" s="508">
        <v>460</v>
      </c>
      <c r="E121" s="508">
        <v>500</v>
      </c>
      <c r="F121" s="508">
        <v>480</v>
      </c>
      <c r="G121" s="508">
        <v>-20</v>
      </c>
      <c r="H121" s="508">
        <v>-10</v>
      </c>
    </row>
    <row r="122" spans="1:8" ht="12.75" customHeight="1" x14ac:dyDescent="0.2">
      <c r="A122" s="803"/>
      <c r="B122" s="803"/>
    </row>
    <row r="123" spans="1:8" ht="12.75" customHeight="1" x14ac:dyDescent="0.2">
      <c r="A123" s="806" t="s">
        <v>82</v>
      </c>
      <c r="B123" s="806"/>
    </row>
    <row r="124" spans="1:8" ht="12.75" customHeight="1" x14ac:dyDescent="0.2">
      <c r="A124" s="803" t="s">
        <v>82</v>
      </c>
      <c r="B124" s="803"/>
      <c r="C124" s="508">
        <v>90</v>
      </c>
      <c r="D124" s="508">
        <v>90</v>
      </c>
      <c r="E124" s="508">
        <v>90</v>
      </c>
      <c r="F124" s="508">
        <v>90</v>
      </c>
      <c r="G124" s="508" t="s">
        <v>8</v>
      </c>
      <c r="H124" s="508" t="s">
        <v>8</v>
      </c>
    </row>
    <row r="125" spans="1:8" ht="12.75" customHeight="1" x14ac:dyDescent="0.2">
      <c r="A125" s="803"/>
      <c r="B125" s="803"/>
    </row>
    <row r="126" spans="1:8" ht="12.75" customHeight="1" x14ac:dyDescent="0.2">
      <c r="A126" s="806" t="s">
        <v>723</v>
      </c>
      <c r="B126" s="806"/>
    </row>
    <row r="127" spans="1:8" ht="12.75" customHeight="1" x14ac:dyDescent="0.2">
      <c r="A127" s="803" t="s">
        <v>723</v>
      </c>
      <c r="B127" s="803"/>
      <c r="C127" s="508">
        <v>1380</v>
      </c>
      <c r="D127" s="508">
        <v>1320</v>
      </c>
      <c r="E127" s="508">
        <v>1410</v>
      </c>
      <c r="F127" s="508">
        <v>1360</v>
      </c>
      <c r="G127" s="508">
        <v>-40</v>
      </c>
      <c r="H127" s="508">
        <v>-40</v>
      </c>
    </row>
    <row r="128" spans="1:8" ht="12.75" customHeight="1" x14ac:dyDescent="0.2">
      <c r="A128" s="803"/>
      <c r="B128" s="803"/>
    </row>
    <row r="129" spans="1:8" ht="12.75" customHeight="1" x14ac:dyDescent="0.2">
      <c r="A129" s="806" t="s">
        <v>296</v>
      </c>
      <c r="B129" s="806"/>
    </row>
    <row r="130" spans="1:8" ht="12.75" customHeight="1" x14ac:dyDescent="0.2">
      <c r="A130" s="803" t="s">
        <v>296</v>
      </c>
      <c r="B130" s="803"/>
      <c r="C130" s="508">
        <v>160</v>
      </c>
      <c r="D130" s="508">
        <v>160</v>
      </c>
      <c r="E130" s="508">
        <v>190</v>
      </c>
      <c r="F130" s="508">
        <v>180</v>
      </c>
      <c r="G130" s="508">
        <v>-20</v>
      </c>
      <c r="H130" s="508">
        <v>-20</v>
      </c>
    </row>
    <row r="131" spans="1:8" ht="12.75" customHeight="1" x14ac:dyDescent="0.2">
      <c r="A131" s="803"/>
      <c r="B131" s="803"/>
    </row>
    <row r="132" spans="1:8" ht="12.75" customHeight="1" x14ac:dyDescent="0.2">
      <c r="A132" s="806" t="s">
        <v>643</v>
      </c>
      <c r="B132" s="806"/>
    </row>
    <row r="133" spans="1:8" ht="12.75" customHeight="1" x14ac:dyDescent="0.2">
      <c r="A133" s="803" t="s">
        <v>706</v>
      </c>
      <c r="B133" s="803"/>
      <c r="C133" s="508">
        <v>90</v>
      </c>
      <c r="D133" s="508">
        <v>90</v>
      </c>
      <c r="E133" s="508">
        <v>100</v>
      </c>
      <c r="F133" s="508">
        <v>90</v>
      </c>
      <c r="G133" s="508" t="s">
        <v>8</v>
      </c>
      <c r="H133" s="508" t="s">
        <v>8</v>
      </c>
    </row>
    <row r="134" spans="1:8" ht="12.75" customHeight="1" x14ac:dyDescent="0.2">
      <c r="A134" s="803"/>
      <c r="B134" s="803"/>
    </row>
    <row r="135" spans="1:8" ht="12.75" customHeight="1" x14ac:dyDescent="0.2">
      <c r="A135" s="806" t="s">
        <v>83</v>
      </c>
      <c r="B135" s="806"/>
    </row>
    <row r="136" spans="1:8" ht="12.75" customHeight="1" x14ac:dyDescent="0.2">
      <c r="A136" s="803" t="s">
        <v>83</v>
      </c>
      <c r="B136" s="803"/>
      <c r="C136" s="508">
        <v>5430</v>
      </c>
      <c r="D136" s="508">
        <v>5200</v>
      </c>
      <c r="E136" s="508">
        <v>5420</v>
      </c>
      <c r="F136" s="508">
        <v>5200</v>
      </c>
      <c r="G136" s="508">
        <v>10</v>
      </c>
      <c r="H136" s="508">
        <v>10</v>
      </c>
    </row>
    <row r="137" spans="1:8" ht="12.75" customHeight="1" x14ac:dyDescent="0.2">
      <c r="A137" s="803"/>
      <c r="B137" s="803"/>
    </row>
    <row r="138" spans="1:8" ht="12.75" customHeight="1" x14ac:dyDescent="0.2">
      <c r="A138" s="806" t="s">
        <v>84</v>
      </c>
      <c r="B138" s="806"/>
    </row>
    <row r="139" spans="1:8" ht="12.75" customHeight="1" x14ac:dyDescent="0.2">
      <c r="A139" s="803" t="s">
        <v>822</v>
      </c>
      <c r="B139" s="803"/>
      <c r="C139" s="508">
        <v>1700</v>
      </c>
      <c r="D139" s="508">
        <v>1660</v>
      </c>
      <c r="E139" s="508">
        <v>1680</v>
      </c>
      <c r="F139" s="508">
        <v>1640</v>
      </c>
      <c r="G139" s="508">
        <v>30</v>
      </c>
      <c r="H139" s="508">
        <v>30</v>
      </c>
    </row>
    <row r="140" spans="1:8" ht="12.75" customHeight="1" x14ac:dyDescent="0.2">
      <c r="A140" s="803" t="s">
        <v>85</v>
      </c>
      <c r="B140" s="803"/>
      <c r="C140" s="508">
        <v>6320</v>
      </c>
      <c r="D140" s="508">
        <v>5740</v>
      </c>
      <c r="E140" s="508">
        <v>6260</v>
      </c>
      <c r="F140" s="508">
        <v>5700</v>
      </c>
      <c r="G140" s="508">
        <v>60</v>
      </c>
      <c r="H140" s="508">
        <v>40</v>
      </c>
    </row>
    <row r="141" spans="1:8" ht="12.75" customHeight="1" x14ac:dyDescent="0.2">
      <c r="A141" s="803" t="s">
        <v>86</v>
      </c>
      <c r="B141" s="803"/>
      <c r="C141" s="508">
        <v>2520</v>
      </c>
      <c r="D141" s="508">
        <v>2340</v>
      </c>
      <c r="E141" s="508">
        <v>2540</v>
      </c>
      <c r="F141" s="508">
        <v>2370</v>
      </c>
      <c r="G141" s="508">
        <v>-20</v>
      </c>
      <c r="H141" s="508">
        <v>-30</v>
      </c>
    </row>
    <row r="142" spans="1:8" ht="12.75" customHeight="1" x14ac:dyDescent="0.2">
      <c r="A142" s="803" t="s">
        <v>87</v>
      </c>
      <c r="B142" s="803"/>
      <c r="C142" s="508">
        <v>100</v>
      </c>
      <c r="D142" s="508">
        <v>90</v>
      </c>
      <c r="E142" s="508">
        <v>160</v>
      </c>
      <c r="F142" s="508">
        <v>160</v>
      </c>
      <c r="G142" s="508">
        <v>-60</v>
      </c>
      <c r="H142" s="508">
        <v>-60</v>
      </c>
    </row>
    <row r="143" spans="1:8" ht="12.75" customHeight="1" x14ac:dyDescent="0.2">
      <c r="A143" s="803" t="s">
        <v>88</v>
      </c>
      <c r="B143" s="803"/>
      <c r="C143" s="508">
        <v>3400</v>
      </c>
      <c r="D143" s="508">
        <v>3300</v>
      </c>
      <c r="E143" s="508">
        <v>3440</v>
      </c>
      <c r="F143" s="508">
        <v>3340</v>
      </c>
      <c r="G143" s="508">
        <v>-40</v>
      </c>
      <c r="H143" s="508">
        <v>-40</v>
      </c>
    </row>
    <row r="144" spans="1:8" ht="12.75" customHeight="1" x14ac:dyDescent="0.2">
      <c r="A144" s="803" t="s">
        <v>89</v>
      </c>
      <c r="B144" s="803"/>
      <c r="C144" s="508">
        <v>1120</v>
      </c>
      <c r="D144" s="508">
        <v>1060</v>
      </c>
      <c r="E144" s="508">
        <v>1120</v>
      </c>
      <c r="F144" s="508">
        <v>1060</v>
      </c>
      <c r="G144" s="508" t="s">
        <v>8</v>
      </c>
      <c r="H144" s="508">
        <v>0</v>
      </c>
    </row>
    <row r="145" spans="1:8" ht="12.75" customHeight="1" x14ac:dyDescent="0.2">
      <c r="A145" s="803" t="s">
        <v>90</v>
      </c>
      <c r="B145" s="803"/>
      <c r="C145" s="508">
        <v>290</v>
      </c>
      <c r="D145" s="508">
        <v>270</v>
      </c>
      <c r="E145" s="508">
        <v>280</v>
      </c>
      <c r="F145" s="508">
        <v>270</v>
      </c>
      <c r="G145" s="508">
        <v>10</v>
      </c>
      <c r="H145" s="508">
        <v>10</v>
      </c>
    </row>
    <row r="146" spans="1:8" ht="12.75" customHeight="1" x14ac:dyDescent="0.2">
      <c r="A146" s="803" t="s">
        <v>91</v>
      </c>
      <c r="B146" s="803"/>
      <c r="C146" s="508">
        <v>160</v>
      </c>
      <c r="D146" s="508">
        <v>150</v>
      </c>
      <c r="E146" s="508">
        <v>160</v>
      </c>
      <c r="F146" s="508">
        <v>150</v>
      </c>
      <c r="G146" s="508" t="s">
        <v>8</v>
      </c>
      <c r="H146" s="508">
        <v>0</v>
      </c>
    </row>
    <row r="147" spans="1:8" ht="12.75" customHeight="1" x14ac:dyDescent="0.2">
      <c r="A147" s="803" t="s">
        <v>92</v>
      </c>
      <c r="B147" s="803"/>
      <c r="C147" s="508">
        <v>2250</v>
      </c>
      <c r="D147" s="508">
        <v>2160</v>
      </c>
      <c r="E147" s="508">
        <v>2240</v>
      </c>
      <c r="F147" s="508">
        <v>2150</v>
      </c>
      <c r="G147" s="508">
        <v>10</v>
      </c>
      <c r="H147" s="508">
        <v>10</v>
      </c>
    </row>
    <row r="148" spans="1:8" ht="12.75" customHeight="1" x14ac:dyDescent="0.2">
      <c r="A148" s="803"/>
      <c r="B148" s="803"/>
    </row>
    <row r="149" spans="1:8" ht="12.75" customHeight="1" x14ac:dyDescent="0.2">
      <c r="A149" s="806" t="s">
        <v>146</v>
      </c>
      <c r="B149" s="806"/>
    </row>
    <row r="150" spans="1:8" ht="12.75" customHeight="1" x14ac:dyDescent="0.2">
      <c r="A150" s="803" t="s">
        <v>146</v>
      </c>
      <c r="B150" s="803"/>
      <c r="C150" s="508">
        <v>3620</v>
      </c>
      <c r="D150" s="508">
        <v>2970</v>
      </c>
      <c r="E150" s="508">
        <v>3630</v>
      </c>
      <c r="F150" s="508">
        <v>2960</v>
      </c>
      <c r="G150" s="508">
        <v>-10</v>
      </c>
      <c r="H150" s="508" t="s">
        <v>8</v>
      </c>
    </row>
    <row r="151" spans="1:8" ht="12.75" customHeight="1" x14ac:dyDescent="0.2">
      <c r="A151" s="803"/>
      <c r="B151" s="803"/>
    </row>
    <row r="152" spans="1:8" ht="12.75" customHeight="1" x14ac:dyDescent="0.2">
      <c r="A152" s="830" t="s">
        <v>79</v>
      </c>
      <c r="B152" s="830"/>
    </row>
    <row r="153" spans="1:8" ht="12.75" customHeight="1" x14ac:dyDescent="0.2">
      <c r="A153" s="803" t="s">
        <v>79</v>
      </c>
      <c r="B153" s="803"/>
      <c r="C153" s="508">
        <v>50</v>
      </c>
      <c r="D153" s="508">
        <v>40</v>
      </c>
      <c r="E153" s="508">
        <v>50</v>
      </c>
      <c r="F153" s="508">
        <v>50</v>
      </c>
      <c r="G153" s="508" t="s">
        <v>8</v>
      </c>
      <c r="H153" s="508" t="s">
        <v>8</v>
      </c>
    </row>
    <row r="154" spans="1:8" ht="12.75" customHeight="1" x14ac:dyDescent="0.2">
      <c r="A154" s="803"/>
      <c r="B154" s="803"/>
    </row>
    <row r="155" spans="1:8" ht="12.75" customHeight="1" x14ac:dyDescent="0.2">
      <c r="A155" s="806" t="s">
        <v>77</v>
      </c>
      <c r="B155" s="806"/>
    </row>
    <row r="156" spans="1:8" ht="12.75" customHeight="1" x14ac:dyDescent="0.2">
      <c r="A156" s="803" t="s">
        <v>645</v>
      </c>
      <c r="B156" s="803"/>
      <c r="C156" s="508">
        <v>50</v>
      </c>
      <c r="D156" s="508">
        <v>50</v>
      </c>
      <c r="E156" s="508">
        <v>60</v>
      </c>
      <c r="F156" s="508">
        <v>60</v>
      </c>
      <c r="G156" s="508">
        <v>-10</v>
      </c>
      <c r="H156" s="508">
        <v>-10</v>
      </c>
    </row>
    <row r="157" spans="1:8" ht="12.75" customHeight="1" x14ac:dyDescent="0.2">
      <c r="A157" s="803"/>
      <c r="B157" s="803"/>
    </row>
    <row r="158" spans="1:8" ht="12.75" customHeight="1" x14ac:dyDescent="0.2">
      <c r="A158" s="806" t="s">
        <v>148</v>
      </c>
      <c r="B158" s="806"/>
    </row>
    <row r="159" spans="1:8" ht="12.75" customHeight="1" x14ac:dyDescent="0.2">
      <c r="A159" s="803" t="s">
        <v>823</v>
      </c>
      <c r="B159" s="803"/>
      <c r="C159" s="508">
        <v>107550</v>
      </c>
      <c r="D159" s="508">
        <v>95220</v>
      </c>
      <c r="E159" s="508">
        <v>98540</v>
      </c>
      <c r="F159" s="508">
        <v>87310</v>
      </c>
      <c r="G159" s="508">
        <v>9020</v>
      </c>
      <c r="H159" s="508">
        <v>7900</v>
      </c>
    </row>
    <row r="160" spans="1:8" ht="12.75" customHeight="1" x14ac:dyDescent="0.2">
      <c r="A160" s="803" t="s">
        <v>824</v>
      </c>
      <c r="B160" s="803"/>
      <c r="C160" s="508">
        <v>0</v>
      </c>
      <c r="D160" s="508">
        <v>0</v>
      </c>
      <c r="E160" s="508">
        <v>8750</v>
      </c>
      <c r="F160" s="508">
        <v>7660</v>
      </c>
      <c r="G160" s="508">
        <v>-8750</v>
      </c>
      <c r="H160" s="508">
        <v>-7660</v>
      </c>
    </row>
    <row r="161" spans="1:8" ht="12.75" customHeight="1" x14ac:dyDescent="0.2">
      <c r="A161" s="803" t="s">
        <v>95</v>
      </c>
      <c r="B161" s="803"/>
      <c r="C161" s="508">
        <v>3450</v>
      </c>
      <c r="D161" s="508">
        <v>3230</v>
      </c>
      <c r="E161" s="508">
        <v>3460</v>
      </c>
      <c r="F161" s="508">
        <v>3240</v>
      </c>
      <c r="G161" s="508">
        <v>-10</v>
      </c>
      <c r="H161" s="508">
        <v>-10</v>
      </c>
    </row>
    <row r="162" spans="1:8" ht="12.75" customHeight="1" x14ac:dyDescent="0.2">
      <c r="A162" s="803"/>
      <c r="B162" s="803"/>
    </row>
    <row r="163" spans="1:8" ht="12.75" customHeight="1" x14ac:dyDescent="0.2">
      <c r="A163" s="806" t="s">
        <v>153</v>
      </c>
      <c r="B163" s="806"/>
    </row>
    <row r="164" spans="1:8" ht="12.75" customHeight="1" x14ac:dyDescent="0.2">
      <c r="A164" s="829" t="s">
        <v>825</v>
      </c>
      <c r="B164" s="829"/>
      <c r="C164" s="508">
        <v>5040</v>
      </c>
      <c r="D164" s="508">
        <v>4830</v>
      </c>
      <c r="E164" s="508">
        <v>5080</v>
      </c>
      <c r="F164" s="508">
        <v>4860</v>
      </c>
      <c r="G164" s="508">
        <v>-40</v>
      </c>
      <c r="H164" s="508">
        <v>-30</v>
      </c>
    </row>
    <row r="165" spans="1:8" ht="12.75" customHeight="1" x14ac:dyDescent="0.2">
      <c r="A165" s="829" t="s">
        <v>709</v>
      </c>
      <c r="B165" s="829"/>
      <c r="C165" s="508">
        <v>150</v>
      </c>
      <c r="D165" s="508">
        <v>140</v>
      </c>
      <c r="E165" s="508">
        <v>150</v>
      </c>
      <c r="F165" s="508">
        <v>150</v>
      </c>
      <c r="G165" s="508" t="s">
        <v>8</v>
      </c>
      <c r="H165" s="508" t="s">
        <v>8</v>
      </c>
    </row>
    <row r="166" spans="1:8" ht="12.75" customHeight="1" x14ac:dyDescent="0.2">
      <c r="A166" s="829" t="s">
        <v>710</v>
      </c>
      <c r="B166" s="829"/>
      <c r="C166" s="508">
        <v>1640</v>
      </c>
      <c r="D166" s="508">
        <v>1530</v>
      </c>
      <c r="E166" s="508">
        <v>1670</v>
      </c>
      <c r="F166" s="508">
        <v>1550</v>
      </c>
      <c r="G166" s="508">
        <v>-20</v>
      </c>
      <c r="H166" s="508">
        <v>-20</v>
      </c>
    </row>
    <row r="167" spans="1:8" ht="12.75" customHeight="1" x14ac:dyDescent="0.2">
      <c r="A167" s="829" t="s">
        <v>108</v>
      </c>
      <c r="B167" s="829"/>
      <c r="C167" s="508">
        <v>180</v>
      </c>
      <c r="D167" s="508">
        <v>170</v>
      </c>
      <c r="E167" s="508">
        <v>180</v>
      </c>
      <c r="F167" s="508">
        <v>170</v>
      </c>
      <c r="G167" s="508">
        <v>-10</v>
      </c>
      <c r="H167" s="508">
        <v>-10</v>
      </c>
    </row>
    <row r="168" spans="1:8" ht="12.75" customHeight="1" x14ac:dyDescent="0.2">
      <c r="A168" s="829" t="s">
        <v>650</v>
      </c>
      <c r="B168" s="829"/>
      <c r="C168" s="508">
        <v>250</v>
      </c>
      <c r="D168" s="508">
        <v>240</v>
      </c>
      <c r="E168" s="508">
        <v>280</v>
      </c>
      <c r="F168" s="508">
        <v>270</v>
      </c>
      <c r="G168" s="508">
        <v>-30</v>
      </c>
      <c r="H168" s="508">
        <v>-30</v>
      </c>
    </row>
    <row r="169" spans="1:8" ht="12.75" customHeight="1" x14ac:dyDescent="0.2">
      <c r="A169" s="829" t="s">
        <v>98</v>
      </c>
      <c r="B169" s="829"/>
      <c r="C169" s="508">
        <v>1190</v>
      </c>
      <c r="D169" s="508">
        <v>1100</v>
      </c>
      <c r="E169" s="508">
        <v>1210</v>
      </c>
      <c r="F169" s="508">
        <v>1120</v>
      </c>
      <c r="G169" s="508">
        <v>-30</v>
      </c>
      <c r="H169" s="508">
        <v>-20</v>
      </c>
    </row>
    <row r="170" spans="1:8" ht="12.75" customHeight="1" x14ac:dyDescent="0.2">
      <c r="A170" s="829" t="s">
        <v>584</v>
      </c>
      <c r="B170" s="829"/>
      <c r="C170" s="508">
        <v>390</v>
      </c>
      <c r="D170" s="508">
        <v>370</v>
      </c>
      <c r="E170" s="508">
        <v>400</v>
      </c>
      <c r="F170" s="508">
        <v>380</v>
      </c>
      <c r="G170" s="508">
        <v>-10</v>
      </c>
      <c r="H170" s="508">
        <v>-10</v>
      </c>
    </row>
    <row r="171" spans="1:8" ht="12.75" customHeight="1" x14ac:dyDescent="0.2">
      <c r="A171" s="829" t="s">
        <v>159</v>
      </c>
      <c r="B171" s="829"/>
      <c r="C171" s="508">
        <v>50</v>
      </c>
      <c r="D171" s="508">
        <v>50</v>
      </c>
      <c r="E171" s="508">
        <v>50</v>
      </c>
      <c r="F171" s="508">
        <v>50</v>
      </c>
      <c r="G171" s="508" t="s">
        <v>8</v>
      </c>
      <c r="H171" s="508" t="s">
        <v>8</v>
      </c>
    </row>
    <row r="172" spans="1:8" ht="12.75" customHeight="1" x14ac:dyDescent="0.2">
      <c r="A172" s="829" t="s">
        <v>391</v>
      </c>
      <c r="B172" s="829"/>
      <c r="C172" s="508">
        <v>1050</v>
      </c>
      <c r="D172" s="508">
        <v>980</v>
      </c>
      <c r="E172" s="508">
        <v>1070</v>
      </c>
      <c r="F172" s="508">
        <v>1000</v>
      </c>
      <c r="G172" s="508">
        <v>-20</v>
      </c>
      <c r="H172" s="508">
        <v>-20</v>
      </c>
    </row>
    <row r="173" spans="1:8" ht="12.75" customHeight="1" x14ac:dyDescent="0.2">
      <c r="A173" s="829" t="s">
        <v>102</v>
      </c>
      <c r="B173" s="829"/>
      <c r="C173" s="508">
        <v>1460</v>
      </c>
      <c r="D173" s="508">
        <v>1340</v>
      </c>
      <c r="E173" s="508">
        <v>1440</v>
      </c>
      <c r="F173" s="508">
        <v>1320</v>
      </c>
      <c r="G173" s="508">
        <v>20</v>
      </c>
      <c r="H173" s="508">
        <v>20</v>
      </c>
    </row>
    <row r="174" spans="1:8" ht="12.75" customHeight="1" x14ac:dyDescent="0.2">
      <c r="A174" s="829" t="s">
        <v>107</v>
      </c>
      <c r="B174" s="829"/>
      <c r="C174" s="508">
        <v>50</v>
      </c>
      <c r="D174" s="508">
        <v>50</v>
      </c>
      <c r="E174" s="508">
        <v>50</v>
      </c>
      <c r="F174" s="508">
        <v>50</v>
      </c>
      <c r="G174" s="508" t="s">
        <v>8</v>
      </c>
      <c r="H174" s="508" t="s">
        <v>8</v>
      </c>
    </row>
    <row r="175" spans="1:8" ht="12.75" customHeight="1" x14ac:dyDescent="0.2">
      <c r="A175" s="829" t="s">
        <v>158</v>
      </c>
      <c r="B175" s="829"/>
      <c r="C175" s="508">
        <v>4250</v>
      </c>
      <c r="D175" s="508">
        <v>4130</v>
      </c>
      <c r="E175" s="508">
        <v>4200</v>
      </c>
      <c r="F175" s="508">
        <v>4080</v>
      </c>
      <c r="G175" s="508">
        <v>60</v>
      </c>
      <c r="H175" s="508">
        <v>50</v>
      </c>
    </row>
    <row r="176" spans="1:8" ht="12.75" customHeight="1" x14ac:dyDescent="0.2">
      <c r="A176" s="829" t="s">
        <v>103</v>
      </c>
      <c r="B176" s="829"/>
      <c r="C176" s="508">
        <v>240</v>
      </c>
      <c r="D176" s="508">
        <v>230</v>
      </c>
      <c r="E176" s="508">
        <v>250</v>
      </c>
      <c r="F176" s="508">
        <v>230</v>
      </c>
      <c r="G176" s="508" t="s">
        <v>8</v>
      </c>
      <c r="H176" s="508" t="s">
        <v>8</v>
      </c>
    </row>
    <row r="177" spans="1:8" ht="12.75" customHeight="1" x14ac:dyDescent="0.2">
      <c r="A177" s="829" t="s">
        <v>105</v>
      </c>
      <c r="B177" s="829"/>
      <c r="C177" s="508">
        <v>170</v>
      </c>
      <c r="D177" s="508">
        <v>160</v>
      </c>
      <c r="E177" s="508">
        <v>170</v>
      </c>
      <c r="F177" s="508">
        <v>170</v>
      </c>
      <c r="G177" s="508">
        <v>-10</v>
      </c>
      <c r="H177" s="508">
        <v>-10</v>
      </c>
    </row>
    <row r="178" spans="1:8" ht="12.75" customHeight="1" x14ac:dyDescent="0.2">
      <c r="A178" s="829" t="s">
        <v>106</v>
      </c>
      <c r="B178" s="829"/>
      <c r="C178" s="508">
        <v>380</v>
      </c>
      <c r="D178" s="508">
        <v>370</v>
      </c>
      <c r="E178" s="508">
        <v>370</v>
      </c>
      <c r="F178" s="508">
        <v>370</v>
      </c>
      <c r="G178" s="508" t="s">
        <v>8</v>
      </c>
      <c r="H178" s="508">
        <v>0</v>
      </c>
    </row>
    <row r="179" spans="1:8" ht="12.75" customHeight="1" x14ac:dyDescent="0.2">
      <c r="A179" s="803"/>
      <c r="B179" s="803"/>
    </row>
    <row r="180" spans="1:8" ht="12.75" customHeight="1" x14ac:dyDescent="0.2">
      <c r="A180" s="806" t="s">
        <v>536</v>
      </c>
      <c r="B180" s="806"/>
    </row>
    <row r="181" spans="1:8" ht="12.75" customHeight="1" x14ac:dyDescent="0.2">
      <c r="A181" s="829" t="s">
        <v>536</v>
      </c>
      <c r="B181" s="829"/>
      <c r="C181" s="508">
        <v>5490</v>
      </c>
      <c r="D181" s="508">
        <v>5210</v>
      </c>
      <c r="E181" s="508">
        <v>5410</v>
      </c>
      <c r="F181" s="508">
        <v>5140</v>
      </c>
      <c r="G181" s="508">
        <v>80</v>
      </c>
      <c r="H181" s="508">
        <v>80</v>
      </c>
    </row>
    <row r="182" spans="1:8" ht="12.75" customHeight="1" x14ac:dyDescent="0.2">
      <c r="A182" s="803"/>
      <c r="B182" s="803"/>
    </row>
    <row r="183" spans="1:8" s="511" customFormat="1" ht="12.75" customHeight="1" x14ac:dyDescent="0.2">
      <c r="A183" s="805" t="s">
        <v>162</v>
      </c>
      <c r="B183" s="805"/>
      <c r="C183" s="510">
        <v>455080</v>
      </c>
      <c r="D183" s="510">
        <v>419990</v>
      </c>
      <c r="E183" s="510">
        <v>458430</v>
      </c>
      <c r="F183" s="510">
        <v>423180</v>
      </c>
      <c r="G183" s="510">
        <v>-3360</v>
      </c>
      <c r="H183" s="510">
        <v>-3190</v>
      </c>
    </row>
    <row r="184" spans="1:8" ht="12.75" customHeight="1" x14ac:dyDescent="0.25">
      <c r="A184" s="825"/>
      <c r="B184" s="825"/>
      <c r="C184" s="512"/>
      <c r="D184" s="512"/>
      <c r="E184" s="512"/>
      <c r="F184" s="512"/>
      <c r="G184" s="512"/>
      <c r="H184" s="512"/>
    </row>
    <row r="185" spans="1:8" ht="12.75" customHeight="1" x14ac:dyDescent="0.2">
      <c r="F185" s="513"/>
      <c r="G185" s="513"/>
      <c r="H185" s="514" t="s">
        <v>163</v>
      </c>
    </row>
    <row r="186" spans="1:8" ht="12.75" customHeight="1" x14ac:dyDescent="0.25">
      <c r="A186" s="515"/>
      <c r="B186" s="516"/>
    </row>
    <row r="187" spans="1:8" s="518" customFormat="1" ht="12.75" customHeight="1" x14ac:dyDescent="0.25">
      <c r="A187" s="490">
        <v>1</v>
      </c>
      <c r="B187" s="797" t="s">
        <v>555</v>
      </c>
      <c r="C187" s="797"/>
      <c r="D187" s="797"/>
      <c r="E187" s="797"/>
      <c r="F187" s="797"/>
      <c r="G187" s="517"/>
      <c r="H187" s="517"/>
    </row>
    <row r="188" spans="1:8" s="518" customFormat="1" ht="12.75" customHeight="1" x14ac:dyDescent="0.25">
      <c r="A188" s="519">
        <v>2</v>
      </c>
      <c r="B188" s="827" t="s">
        <v>826</v>
      </c>
      <c r="C188" s="827"/>
      <c r="D188" s="827"/>
      <c r="E188" s="827"/>
      <c r="F188" s="827"/>
      <c r="G188" s="517"/>
      <c r="H188" s="517"/>
    </row>
    <row r="189" spans="1:8" s="518" customFormat="1" ht="12.75" customHeight="1" x14ac:dyDescent="0.25">
      <c r="A189" s="519">
        <v>3</v>
      </c>
      <c r="B189" s="827" t="s">
        <v>827</v>
      </c>
      <c r="C189" s="827"/>
      <c r="D189" s="827"/>
      <c r="E189" s="827"/>
      <c r="F189" s="827"/>
      <c r="G189" s="517"/>
      <c r="H189" s="517"/>
    </row>
    <row r="190" spans="1:8" ht="12.75" customHeight="1" x14ac:dyDescent="0.25">
      <c r="A190" s="520"/>
      <c r="B190" s="521"/>
      <c r="C190" s="521"/>
      <c r="D190" s="521"/>
      <c r="E190" s="521"/>
      <c r="F190" s="521"/>
    </row>
  </sheetData>
  <mergeCells count="188">
    <mergeCell ref="A1:H2"/>
    <mergeCell ref="A4:B4"/>
    <mergeCell ref="C4:D4"/>
    <mergeCell ref="E4:F4"/>
    <mergeCell ref="G4:H4"/>
    <mergeCell ref="A5:B5"/>
    <mergeCell ref="A12:B12"/>
    <mergeCell ref="A13:B13"/>
    <mergeCell ref="A14:B14"/>
    <mergeCell ref="A15:B15"/>
    <mergeCell ref="A16:B16"/>
    <mergeCell ref="A17:B17"/>
    <mergeCell ref="A6:B6"/>
    <mergeCell ref="A7:B7"/>
    <mergeCell ref="A8:B8"/>
    <mergeCell ref="A9:B9"/>
    <mergeCell ref="A10:B10"/>
    <mergeCell ref="A11:B11"/>
    <mergeCell ref="A24:B24"/>
    <mergeCell ref="A25:B25"/>
    <mergeCell ref="A26:B26"/>
    <mergeCell ref="A27:B27"/>
    <mergeCell ref="A28:B28"/>
    <mergeCell ref="A29:B29"/>
    <mergeCell ref="A18:B18"/>
    <mergeCell ref="A19:B19"/>
    <mergeCell ref="A20:B20"/>
    <mergeCell ref="A21:B21"/>
    <mergeCell ref="A22:B22"/>
    <mergeCell ref="A23:B23"/>
    <mergeCell ref="A36:B36"/>
    <mergeCell ref="A37:B37"/>
    <mergeCell ref="A38:B38"/>
    <mergeCell ref="A39:B39"/>
    <mergeCell ref="A40:B40"/>
    <mergeCell ref="A41:B41"/>
    <mergeCell ref="A30:B30"/>
    <mergeCell ref="A31:B31"/>
    <mergeCell ref="A32:B32"/>
    <mergeCell ref="A33:B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B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0:B110"/>
    <mergeCell ref="A111:B111"/>
    <mergeCell ref="A112:B112"/>
    <mergeCell ref="A113:B113"/>
    <mergeCell ref="A102:B102"/>
    <mergeCell ref="A103:B103"/>
    <mergeCell ref="A104:B104"/>
    <mergeCell ref="A105:B105"/>
    <mergeCell ref="A106:B106"/>
    <mergeCell ref="A107:B107"/>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68:B168"/>
    <mergeCell ref="A169:B169"/>
    <mergeCell ref="A170:B170"/>
    <mergeCell ref="A171:B171"/>
    <mergeCell ref="A172:B172"/>
    <mergeCell ref="A173:B173"/>
    <mergeCell ref="A162:B162"/>
    <mergeCell ref="A163:B163"/>
    <mergeCell ref="A164:B164"/>
    <mergeCell ref="A165:B165"/>
    <mergeCell ref="A166:B166"/>
    <mergeCell ref="A167:B167"/>
    <mergeCell ref="B188:F188"/>
    <mergeCell ref="B189:F189"/>
    <mergeCell ref="A180:B180"/>
    <mergeCell ref="A181:B181"/>
    <mergeCell ref="A182:B182"/>
    <mergeCell ref="A183:B183"/>
    <mergeCell ref="A184:B184"/>
    <mergeCell ref="B187:F187"/>
    <mergeCell ref="A174:B174"/>
    <mergeCell ref="A175:B175"/>
    <mergeCell ref="A176:B176"/>
    <mergeCell ref="A177:B177"/>
    <mergeCell ref="A178:B178"/>
    <mergeCell ref="A179:B179"/>
  </mergeCell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K188"/>
  <sheetViews>
    <sheetView workbookViewId="0">
      <selection activeCell="J7" sqref="J7"/>
    </sheetView>
  </sheetViews>
  <sheetFormatPr defaultColWidth="8.85546875" defaultRowHeight="15" x14ac:dyDescent="0.25"/>
  <cols>
    <col min="3" max="3" width="27" customWidth="1"/>
    <col min="4" max="4" width="12.42578125" customWidth="1"/>
    <col min="10" max="10" width="11.7109375" customWidth="1"/>
    <col min="11" max="11" width="12.28515625" customWidth="1"/>
  </cols>
  <sheetData>
    <row r="1" spans="1:11" ht="15" customHeight="1" x14ac:dyDescent="0.35">
      <c r="A1" s="450" t="s">
        <v>697</v>
      </c>
      <c r="B1" s="450"/>
      <c r="C1" s="450"/>
      <c r="D1" s="450"/>
      <c r="E1" s="450"/>
      <c r="F1" s="450"/>
      <c r="G1" s="450"/>
      <c r="H1" s="450"/>
      <c r="I1" s="450"/>
      <c r="J1" s="450"/>
      <c r="K1" s="450"/>
    </row>
    <row r="2" spans="1:11" ht="15" customHeight="1" x14ac:dyDescent="0.35">
      <c r="A2" s="450"/>
      <c r="B2" s="450"/>
      <c r="C2" s="450"/>
      <c r="D2" s="450"/>
      <c r="E2" s="450"/>
      <c r="F2" s="450"/>
      <c r="G2" s="450"/>
      <c r="H2" s="450"/>
      <c r="I2" s="450"/>
      <c r="J2" s="450"/>
      <c r="K2" s="450"/>
    </row>
    <row r="3" spans="1:11" x14ac:dyDescent="0.25">
      <c r="A3" s="478"/>
      <c r="B3" s="478"/>
      <c r="C3" s="451"/>
      <c r="D3" s="451"/>
      <c r="E3" s="451"/>
      <c r="F3" s="403"/>
      <c r="G3" s="403"/>
      <c r="H3" s="403"/>
      <c r="I3" s="403"/>
      <c r="J3" s="468"/>
      <c r="K3" s="468"/>
    </row>
    <row r="4" spans="1:11" x14ac:dyDescent="0.25">
      <c r="A4" s="479"/>
      <c r="B4" s="479"/>
      <c r="C4" s="475"/>
      <c r="D4" s="475"/>
      <c r="E4" s="475"/>
      <c r="F4" s="452" t="s">
        <v>698</v>
      </c>
      <c r="G4" s="453"/>
      <c r="H4" s="454" t="s">
        <v>627</v>
      </c>
      <c r="I4" s="455"/>
      <c r="J4" s="454" t="s">
        <v>534</v>
      </c>
      <c r="K4" s="455"/>
    </row>
    <row r="5" spans="1:11" ht="15" customHeight="1" x14ac:dyDescent="0.25">
      <c r="A5" s="480"/>
      <c r="B5" s="480"/>
      <c r="C5" s="459"/>
      <c r="D5" s="459"/>
      <c r="E5" s="459"/>
      <c r="F5" s="456" t="s">
        <v>0</v>
      </c>
      <c r="G5" s="456" t="s">
        <v>1</v>
      </c>
      <c r="H5" s="456" t="s">
        <v>0</v>
      </c>
      <c r="I5" s="456" t="s">
        <v>1</v>
      </c>
      <c r="J5" s="456" t="s">
        <v>0</v>
      </c>
      <c r="K5" s="456" t="s">
        <v>1</v>
      </c>
    </row>
    <row r="6" spans="1:11" x14ac:dyDescent="0.25">
      <c r="A6" s="462"/>
      <c r="B6" s="462"/>
      <c r="C6" s="457"/>
      <c r="D6" s="457"/>
      <c r="E6" s="457"/>
      <c r="F6" s="483"/>
      <c r="G6" s="483"/>
      <c r="H6" s="483"/>
      <c r="I6" s="483"/>
      <c r="J6" s="483"/>
      <c r="K6" s="483"/>
    </row>
    <row r="7" spans="1:11" x14ac:dyDescent="0.25">
      <c r="A7" s="464" t="s">
        <v>444</v>
      </c>
      <c r="B7" s="464" t="s">
        <v>761</v>
      </c>
      <c r="C7" s="457" t="s">
        <v>483</v>
      </c>
      <c r="D7" s="457" t="s">
        <v>484</v>
      </c>
      <c r="E7" s="457" t="s">
        <v>716</v>
      </c>
      <c r="F7" s="469" t="s">
        <v>712</v>
      </c>
      <c r="G7" s="469" t="s">
        <v>713</v>
      </c>
      <c r="H7" s="469" t="s">
        <v>714</v>
      </c>
      <c r="I7" s="469" t="s">
        <v>715</v>
      </c>
      <c r="J7" s="410" t="s">
        <v>717</v>
      </c>
      <c r="K7" s="410" t="s">
        <v>718</v>
      </c>
    </row>
    <row r="8" spans="1:11" x14ac:dyDescent="0.25">
      <c r="A8" s="476" t="s">
        <v>117</v>
      </c>
      <c r="B8" s="476" t="s">
        <v>117</v>
      </c>
      <c r="C8" s="476" t="s">
        <v>117</v>
      </c>
      <c r="D8" s="476"/>
      <c r="E8" s="435"/>
      <c r="J8" s="406"/>
      <c r="K8" s="406"/>
    </row>
    <row r="9" spans="1:11" x14ac:dyDescent="0.25">
      <c r="A9" s="477" t="s">
        <v>4</v>
      </c>
      <c r="B9" s="477" t="s">
        <v>4</v>
      </c>
      <c r="C9" s="477" t="s">
        <v>4</v>
      </c>
      <c r="D9" s="476" t="str">
        <f t="shared" ref="D9:D72" si="0">TRIM(C9)</f>
        <v>Attorney General's Office</v>
      </c>
      <c r="E9" s="436" t="e">
        <f>'ONS 2012-Q2'!D6=VLOOKUP(ONS2012Q1[[#This Row],[Cleaned text]],ONSCollation[ONS Q3 2011-Q4 2011],1,0)</f>
        <v>#N/A</v>
      </c>
      <c r="F9" s="469">
        <v>40</v>
      </c>
      <c r="G9" s="469">
        <v>40</v>
      </c>
      <c r="H9" s="469">
        <v>40</v>
      </c>
      <c r="I9" s="469">
        <v>40</v>
      </c>
      <c r="J9" s="406" t="s">
        <v>8</v>
      </c>
      <c r="K9" s="406" t="s">
        <v>8</v>
      </c>
    </row>
    <row r="10" spans="1:11" x14ac:dyDescent="0.25">
      <c r="A10" s="477" t="s">
        <v>2</v>
      </c>
      <c r="B10" s="477" t="s">
        <v>2</v>
      </c>
      <c r="C10" s="477" t="s">
        <v>2</v>
      </c>
      <c r="D10" s="476" t="str">
        <f t="shared" si="0"/>
        <v>Crown Prosecution Service</v>
      </c>
      <c r="E10" s="436" t="str">
        <f>VLOOKUP(ONS2012Q1[[#This Row],[Cleaned text]],ONSCollation[ONS Q3 2011-Q4 2011],1,0)</f>
        <v>Crown Prosecution Service</v>
      </c>
      <c r="F10" s="469">
        <v>7650</v>
      </c>
      <c r="G10" s="469">
        <v>7060</v>
      </c>
      <c r="H10" s="469">
        <v>7670</v>
      </c>
      <c r="I10" s="469">
        <v>7080</v>
      </c>
      <c r="J10" s="406">
        <v>-20</v>
      </c>
      <c r="K10" s="406">
        <v>-20</v>
      </c>
    </row>
    <row r="11" spans="1:11" x14ac:dyDescent="0.25">
      <c r="A11" s="477" t="s">
        <v>3</v>
      </c>
      <c r="B11" s="477" t="s">
        <v>3</v>
      </c>
      <c r="C11" s="477" t="s">
        <v>3</v>
      </c>
      <c r="D11" s="476" t="str">
        <f t="shared" si="0"/>
        <v>Crown Prosecution Service Inspectorate</v>
      </c>
      <c r="E11" s="436" t="str">
        <f>VLOOKUP(ONS2012Q1[[#This Row],[Cleaned text]],ONSCollation[ONS Q3 2011-Q4 2011],1,0)</f>
        <v>Crown Prosecution Service Inspectorate</v>
      </c>
      <c r="F11" s="469">
        <v>40</v>
      </c>
      <c r="G11" s="469">
        <v>40</v>
      </c>
      <c r="H11" s="469">
        <v>40</v>
      </c>
      <c r="I11" s="469">
        <v>40</v>
      </c>
      <c r="J11" s="406" t="s">
        <v>8</v>
      </c>
      <c r="K11" s="406" t="s">
        <v>8</v>
      </c>
    </row>
    <row r="12" spans="1:11" x14ac:dyDescent="0.25">
      <c r="A12" s="477" t="s">
        <v>6</v>
      </c>
      <c r="B12" s="477" t="s">
        <v>6</v>
      </c>
      <c r="C12" s="477" t="s">
        <v>6</v>
      </c>
      <c r="D12" s="476" t="str">
        <f t="shared" si="0"/>
        <v>Serious Fraud Office</v>
      </c>
      <c r="E12" s="436" t="str">
        <f>VLOOKUP(ONS2012Q1[[#This Row],[Cleaned text]],ONSCollation[ONS Q3 2011-Q4 2011],1,0)</f>
        <v>Serious Fraud Office</v>
      </c>
      <c r="F12" s="469">
        <v>310</v>
      </c>
      <c r="G12" s="469">
        <v>300</v>
      </c>
      <c r="H12" s="469">
        <v>310</v>
      </c>
      <c r="I12" s="469">
        <v>300</v>
      </c>
      <c r="J12" s="406" t="s">
        <v>8</v>
      </c>
      <c r="K12" s="406" t="s">
        <v>8</v>
      </c>
    </row>
    <row r="13" spans="1:11" x14ac:dyDescent="0.25">
      <c r="A13" s="477" t="s">
        <v>7</v>
      </c>
      <c r="B13" s="477" t="s">
        <v>7</v>
      </c>
      <c r="C13" s="477" t="s">
        <v>7</v>
      </c>
      <c r="D13" s="476" t="str">
        <f t="shared" si="0"/>
        <v>Treasury Solicitor</v>
      </c>
      <c r="E13" s="436" t="str">
        <f>VLOOKUP(ONS2012Q1[[#This Row],[Cleaned text]],ONSCollation[ONS Q3 2011-Q4 2011],1,0)</f>
        <v>Treasury Solicitor</v>
      </c>
      <c r="F13" s="469">
        <v>1000</v>
      </c>
      <c r="G13" s="469">
        <v>940</v>
      </c>
      <c r="H13" s="469">
        <v>980</v>
      </c>
      <c r="I13" s="469">
        <v>920</v>
      </c>
      <c r="J13" s="406">
        <v>10</v>
      </c>
      <c r="K13" s="406">
        <v>10</v>
      </c>
    </row>
    <row r="14" spans="1:11" x14ac:dyDescent="0.25">
      <c r="A14" s="477"/>
      <c r="B14" s="477"/>
      <c r="C14" s="477"/>
      <c r="D14" s="476" t="str">
        <f t="shared" si="0"/>
        <v/>
      </c>
      <c r="E14" s="436" t="e">
        <f>VLOOKUP(ONS2012Q1[[#This Row],[Cleaned text]],ONSCollation[ONS Q3 2011-Q4 2011],1,0)</f>
        <v>#N/A</v>
      </c>
      <c r="F14" s="469"/>
      <c r="G14" s="469"/>
      <c r="H14" s="469"/>
      <c r="I14" s="469"/>
      <c r="J14" s="406"/>
      <c r="K14" s="406"/>
    </row>
    <row r="15" spans="1:11" x14ac:dyDescent="0.25">
      <c r="A15" s="476" t="s">
        <v>176</v>
      </c>
      <c r="B15" s="476" t="s">
        <v>176</v>
      </c>
      <c r="C15" s="476" t="s">
        <v>176</v>
      </c>
      <c r="D15" s="476"/>
      <c r="E15" s="436" t="e">
        <f>VLOOKUP(ONS2012Q1[[#This Row],[Cleaned text]],ONSCollation[ONS Q3 2011-Q4 2011],1,0)</f>
        <v>#N/A</v>
      </c>
      <c r="F15" s="469"/>
      <c r="G15" s="469"/>
      <c r="H15" s="469"/>
      <c r="I15" s="469"/>
      <c r="J15" s="406"/>
      <c r="K15" s="406"/>
    </row>
    <row r="16" spans="1:11" x14ac:dyDescent="0.25">
      <c r="A16" s="477" t="s">
        <v>176</v>
      </c>
      <c r="B16" s="477" t="s">
        <v>176</v>
      </c>
      <c r="C16" s="477" t="s">
        <v>176</v>
      </c>
      <c r="D16" s="476" t="str">
        <f t="shared" si="0"/>
        <v>Business, Innovation and Skills</v>
      </c>
      <c r="E16" s="436" t="e">
        <f>VLOOKUP(ONS2012Q1[[#This Row],[Cleaned text]],ONSCollation[ONS Q3 2011-Q4 2011],1,0)</f>
        <v>#N/A</v>
      </c>
      <c r="F16" s="469">
        <v>3030</v>
      </c>
      <c r="G16" s="469">
        <v>2930</v>
      </c>
      <c r="H16" s="469">
        <v>3000</v>
      </c>
      <c r="I16" s="469">
        <v>2910</v>
      </c>
      <c r="J16" s="406">
        <v>20</v>
      </c>
      <c r="K16" s="406">
        <v>20</v>
      </c>
    </row>
    <row r="17" spans="1:11" x14ac:dyDescent="0.25">
      <c r="A17" s="477" t="s">
        <v>9</v>
      </c>
      <c r="B17" s="477" t="s">
        <v>9</v>
      </c>
      <c r="C17" s="477" t="s">
        <v>9</v>
      </c>
      <c r="D17" s="476" t="str">
        <f t="shared" si="0"/>
        <v>Advisory Conciliation and Arbitration Service</v>
      </c>
      <c r="E17" s="436" t="str">
        <f>VLOOKUP(ONS2012Q1[[#This Row],[Cleaned text]],ONSCollation[ONS Q3 2011-Q4 2011],1,0)</f>
        <v>Advisory Conciliation and Arbitration Service</v>
      </c>
      <c r="F17" s="469">
        <v>870</v>
      </c>
      <c r="G17" s="469">
        <v>810</v>
      </c>
      <c r="H17" s="469">
        <v>880</v>
      </c>
      <c r="I17" s="469">
        <v>820</v>
      </c>
      <c r="J17" s="406">
        <v>-10</v>
      </c>
      <c r="K17" s="406" t="s">
        <v>8</v>
      </c>
    </row>
    <row r="18" spans="1:11" x14ac:dyDescent="0.25">
      <c r="A18" s="477" t="s">
        <v>10</v>
      </c>
      <c r="B18" s="477" t="s">
        <v>10</v>
      </c>
      <c r="C18" s="477" t="s">
        <v>10</v>
      </c>
      <c r="D18" s="476" t="str">
        <f t="shared" si="0"/>
        <v>Companies House</v>
      </c>
      <c r="E18" s="436" t="str">
        <f>VLOOKUP(ONS2012Q1[[#This Row],[Cleaned text]],ONSCollation[ONS Q3 2011-Q4 2011],1,0)</f>
        <v>Companies House</v>
      </c>
      <c r="F18" s="469">
        <v>990</v>
      </c>
      <c r="G18" s="469">
        <v>900</v>
      </c>
      <c r="H18" s="469">
        <v>1000</v>
      </c>
      <c r="I18" s="469">
        <v>920</v>
      </c>
      <c r="J18" s="406">
        <v>-20</v>
      </c>
      <c r="K18" s="406">
        <v>-20</v>
      </c>
    </row>
    <row r="19" spans="1:11" x14ac:dyDescent="0.25">
      <c r="A19" s="477" t="s">
        <v>631</v>
      </c>
      <c r="B19" s="477" t="s">
        <v>631</v>
      </c>
      <c r="C19" s="477" t="s">
        <v>631</v>
      </c>
      <c r="D19" s="476" t="str">
        <f t="shared" si="0"/>
        <v>HM Land Registry</v>
      </c>
      <c r="E19" s="436" t="str">
        <f>VLOOKUP(ONS2012Q1[[#This Row],[Cleaned text]],ONSCollation[ONS Q3 2011-Q4 2011],1,0)</f>
        <v>HM Land Registry</v>
      </c>
      <c r="F19" s="469">
        <v>4670</v>
      </c>
      <c r="G19" s="469">
        <v>4180</v>
      </c>
      <c r="H19" s="469">
        <v>4720</v>
      </c>
      <c r="I19" s="469">
        <v>4240</v>
      </c>
      <c r="J19" s="406">
        <v>-50</v>
      </c>
      <c r="K19" s="406">
        <v>-50</v>
      </c>
    </row>
    <row r="20" spans="1:11" x14ac:dyDescent="0.25">
      <c r="A20" s="477" t="s">
        <v>11</v>
      </c>
      <c r="B20" s="477" t="s">
        <v>11</v>
      </c>
      <c r="C20" s="477" t="s">
        <v>11</v>
      </c>
      <c r="D20" s="476" t="str">
        <f t="shared" si="0"/>
        <v>Insolvency Service</v>
      </c>
      <c r="E20" s="436" t="str">
        <f>VLOOKUP(ONS2012Q1[[#This Row],[Cleaned text]],ONSCollation[ONS Q3 2011-Q4 2011],1,0)</f>
        <v>Insolvency Service</v>
      </c>
      <c r="F20" s="469">
        <v>2100</v>
      </c>
      <c r="G20" s="469">
        <v>2000</v>
      </c>
      <c r="H20" s="469">
        <v>2110</v>
      </c>
      <c r="I20" s="469">
        <v>2000</v>
      </c>
      <c r="J20" s="406" t="s">
        <v>8</v>
      </c>
      <c r="K20" s="406">
        <v>-10</v>
      </c>
    </row>
    <row r="21" spans="1:11" x14ac:dyDescent="0.25">
      <c r="A21" s="477" t="s">
        <v>632</v>
      </c>
      <c r="B21" s="477" t="s">
        <v>632</v>
      </c>
      <c r="C21" s="477" t="s">
        <v>632</v>
      </c>
      <c r="D21" s="476" t="str">
        <f t="shared" si="0"/>
        <v>Met Office</v>
      </c>
      <c r="E21" s="436" t="str">
        <f>VLOOKUP(ONS2012Q1[[#This Row],[Cleaned text]],ONSCollation[ONS Q3 2011-Q4 2011],1,0)</f>
        <v>Met Office</v>
      </c>
      <c r="F21" s="469">
        <v>1890</v>
      </c>
      <c r="G21" s="469">
        <v>1820</v>
      </c>
      <c r="H21" s="469">
        <v>1870</v>
      </c>
      <c r="I21" s="469">
        <v>1800</v>
      </c>
      <c r="J21" s="406">
        <v>30</v>
      </c>
      <c r="K21" s="406">
        <v>20</v>
      </c>
    </row>
    <row r="22" spans="1:11" x14ac:dyDescent="0.25">
      <c r="A22" s="477" t="s">
        <v>15</v>
      </c>
      <c r="B22" s="477" t="s">
        <v>15</v>
      </c>
      <c r="C22" s="477" t="s">
        <v>15</v>
      </c>
      <c r="D22" s="476" t="str">
        <f t="shared" si="0"/>
        <v>National Measurement Office</v>
      </c>
      <c r="E22" s="436" t="str">
        <f>VLOOKUP(ONS2012Q1[[#This Row],[Cleaned text]],ONSCollation[ONS Q3 2011-Q4 2011],1,0)</f>
        <v>National Measurement Office</v>
      </c>
      <c r="F22" s="469">
        <v>70</v>
      </c>
      <c r="G22" s="469">
        <v>60</v>
      </c>
      <c r="H22" s="469">
        <v>70</v>
      </c>
      <c r="I22" s="469">
        <v>70</v>
      </c>
      <c r="J22" s="406" t="s">
        <v>8</v>
      </c>
      <c r="K22" s="406" t="s">
        <v>8</v>
      </c>
    </row>
    <row r="23" spans="1:11" x14ac:dyDescent="0.25">
      <c r="A23" s="477" t="s">
        <v>12</v>
      </c>
      <c r="B23" s="477" t="s">
        <v>12</v>
      </c>
      <c r="C23" s="477" t="s">
        <v>12</v>
      </c>
      <c r="D23" s="476" t="str">
        <f t="shared" si="0"/>
        <v>Office of Fair Trading</v>
      </c>
      <c r="E23" s="436" t="str">
        <f>VLOOKUP(ONS2012Q1[[#This Row],[Cleaned text]],ONSCollation[ONS Q3 2011-Q4 2011],1,0)</f>
        <v>Office of Fair Trading</v>
      </c>
      <c r="F23" s="469">
        <v>570</v>
      </c>
      <c r="G23" s="469">
        <v>550</v>
      </c>
      <c r="H23" s="469">
        <v>570</v>
      </c>
      <c r="I23" s="469">
        <v>550</v>
      </c>
      <c r="J23" s="406" t="s">
        <v>8</v>
      </c>
      <c r="K23" s="406">
        <v>0</v>
      </c>
    </row>
    <row r="24" spans="1:11" x14ac:dyDescent="0.25">
      <c r="A24" s="477" t="s">
        <v>13</v>
      </c>
      <c r="B24" s="477" t="s">
        <v>13</v>
      </c>
      <c r="C24" s="477" t="s">
        <v>13</v>
      </c>
      <c r="D24" s="476" t="str">
        <f t="shared" si="0"/>
        <v>Office of Gas and Electricity Market</v>
      </c>
      <c r="E24" s="436" t="str">
        <f>VLOOKUP(ONS2012Q1[[#This Row],[Cleaned text]],ONSCollation[ONS Q3 2011-Q4 2011],1,0)</f>
        <v>Office of Gas and Electricity Market</v>
      </c>
      <c r="F24" s="469">
        <v>560</v>
      </c>
      <c r="G24" s="469">
        <v>550</v>
      </c>
      <c r="H24" s="469">
        <v>540</v>
      </c>
      <c r="I24" s="469">
        <v>530</v>
      </c>
      <c r="J24" s="406">
        <v>20</v>
      </c>
      <c r="K24" s="406">
        <v>20</v>
      </c>
    </row>
    <row r="25" spans="1:11" x14ac:dyDescent="0.25">
      <c r="A25" s="477" t="s">
        <v>37</v>
      </c>
      <c r="B25" s="477" t="s">
        <v>37</v>
      </c>
      <c r="C25" s="477" t="s">
        <v>37</v>
      </c>
      <c r="D25" s="476" t="str">
        <f t="shared" si="0"/>
        <v>Ordnance Survey</v>
      </c>
      <c r="E25" s="436" t="str">
        <f>VLOOKUP(ONS2012Q1[[#This Row],[Cleaned text]],ONSCollation[ONS Q3 2011-Q4 2011],1,0)</f>
        <v>Ordnance Survey</v>
      </c>
      <c r="F25" s="469">
        <v>1080</v>
      </c>
      <c r="G25" s="469">
        <v>1040</v>
      </c>
      <c r="H25" s="469">
        <v>1090</v>
      </c>
      <c r="I25" s="469">
        <v>1060</v>
      </c>
      <c r="J25" s="406">
        <v>-20</v>
      </c>
      <c r="K25" s="406">
        <v>-10</v>
      </c>
    </row>
    <row r="26" spans="1:11" x14ac:dyDescent="0.25">
      <c r="A26" s="477" t="s">
        <v>423</v>
      </c>
      <c r="B26" s="477" t="s">
        <v>423</v>
      </c>
      <c r="C26" s="477" t="s">
        <v>423</v>
      </c>
      <c r="D26" s="476" t="str">
        <f t="shared" si="0"/>
        <v>Skills Funding Agency</v>
      </c>
      <c r="E26" s="436" t="str">
        <f>VLOOKUP(ONS2012Q1[[#This Row],[Cleaned text]],ONSCollation[ONS Q3 2011-Q4 2011],1,0)</f>
        <v>Skills Funding Agency</v>
      </c>
      <c r="F26" s="469">
        <v>1260</v>
      </c>
      <c r="G26" s="469">
        <v>1230</v>
      </c>
      <c r="H26" s="469">
        <v>1540</v>
      </c>
      <c r="I26" s="469">
        <v>1500</v>
      </c>
      <c r="J26" s="406">
        <v>-280</v>
      </c>
      <c r="K26" s="406">
        <v>-270</v>
      </c>
    </row>
    <row r="27" spans="1:11" x14ac:dyDescent="0.25">
      <c r="A27" s="477" t="s">
        <v>16</v>
      </c>
      <c r="B27" s="477" t="s">
        <v>16</v>
      </c>
      <c r="C27" s="477" t="s">
        <v>16</v>
      </c>
      <c r="D27" s="476" t="str">
        <f t="shared" si="0"/>
        <v>UK Intellectual Property Office</v>
      </c>
      <c r="E27" s="436" t="str">
        <f>VLOOKUP(ONS2012Q1[[#This Row],[Cleaned text]],ONSCollation[ONS Q3 2011-Q4 2011],1,0)</f>
        <v>UK Intellectual Property Office</v>
      </c>
      <c r="F27" s="469">
        <v>920</v>
      </c>
      <c r="G27" s="469">
        <v>860</v>
      </c>
      <c r="H27" s="469">
        <v>910</v>
      </c>
      <c r="I27" s="469">
        <v>850</v>
      </c>
      <c r="J27" s="406">
        <v>10</v>
      </c>
      <c r="K27" s="406">
        <v>10</v>
      </c>
    </row>
    <row r="28" spans="1:11" x14ac:dyDescent="0.25">
      <c r="A28" s="477" t="s">
        <v>573</v>
      </c>
      <c r="B28" s="477" t="s">
        <v>573</v>
      </c>
      <c r="C28" s="477" t="s">
        <v>573</v>
      </c>
      <c r="D28" s="476" t="str">
        <f t="shared" si="0"/>
        <v>UK Space Agency</v>
      </c>
      <c r="E28" s="436" t="str">
        <f>VLOOKUP(ONS2012Q1[[#This Row],[Cleaned text]],ONSCollation[ONS Q3 2011-Q4 2011],1,0)</f>
        <v>UK Space Agency</v>
      </c>
      <c r="F28" s="469">
        <v>40</v>
      </c>
      <c r="G28" s="469">
        <v>40</v>
      </c>
      <c r="H28" s="469">
        <v>40</v>
      </c>
      <c r="I28" s="469">
        <v>30</v>
      </c>
      <c r="J28" s="406" t="s">
        <v>8</v>
      </c>
      <c r="K28" s="406" t="s">
        <v>8</v>
      </c>
    </row>
    <row r="29" spans="1:11" x14ac:dyDescent="0.25">
      <c r="A29" s="477"/>
      <c r="B29" s="477"/>
      <c r="C29" s="477"/>
      <c r="D29" s="476" t="str">
        <f t="shared" si="0"/>
        <v/>
      </c>
      <c r="E29" s="436" t="e">
        <f>VLOOKUP(ONS2012Q1[[#This Row],[Cleaned text]],ONSCollation[ONS Q3 2011-Q4 2011],1,0)</f>
        <v>#N/A</v>
      </c>
      <c r="F29" s="469"/>
      <c r="G29" s="469"/>
      <c r="H29" s="469"/>
      <c r="I29" s="469"/>
      <c r="J29" s="406"/>
      <c r="K29" s="406"/>
    </row>
    <row r="30" spans="1:11" x14ac:dyDescent="0.25">
      <c r="A30" s="476" t="s">
        <v>17</v>
      </c>
      <c r="B30" s="476" t="s">
        <v>17</v>
      </c>
      <c r="C30" s="476" t="s">
        <v>17</v>
      </c>
      <c r="D30" s="476"/>
      <c r="E30" s="436" t="e">
        <f>VLOOKUP(ONS2012Q1[[#This Row],[Cleaned text]],ONSCollation[ONS Q3 2011-Q4 2011],1,0)</f>
        <v>#N/A</v>
      </c>
      <c r="F30" s="469"/>
      <c r="G30" s="469"/>
      <c r="H30" s="469"/>
      <c r="I30" s="469"/>
      <c r="J30" s="406"/>
      <c r="K30" s="406"/>
    </row>
    <row r="31" spans="1:11" x14ac:dyDescent="0.25">
      <c r="A31" s="477" t="s">
        <v>699</v>
      </c>
      <c r="B31" s="477" t="s">
        <v>699</v>
      </c>
      <c r="C31" s="477" t="s">
        <v>699</v>
      </c>
      <c r="D31" s="476" t="str">
        <f t="shared" si="0"/>
        <v>Cabinet Office excl agencies</v>
      </c>
      <c r="E31" s="436" t="str">
        <f>VLOOKUP(ONS2012Q1[[#This Row],[Cleaned text]],ONSCollation[ONS Q3 2011-Q4 2011],1,0)</f>
        <v>Cabinet Office excl agencies</v>
      </c>
      <c r="F31" s="469">
        <v>1760</v>
      </c>
      <c r="G31" s="469">
        <v>1710</v>
      </c>
      <c r="H31" s="469">
        <v>1690</v>
      </c>
      <c r="I31" s="469">
        <v>1640</v>
      </c>
      <c r="J31" s="406">
        <v>60</v>
      </c>
      <c r="K31" s="406">
        <v>70</v>
      </c>
    </row>
    <row r="32" spans="1:11" x14ac:dyDescent="0.25">
      <c r="A32" s="477"/>
      <c r="B32" s="477"/>
      <c r="C32" s="477"/>
      <c r="D32" s="476" t="str">
        <f t="shared" si="0"/>
        <v/>
      </c>
      <c r="E32" s="436" t="e">
        <f>VLOOKUP(ONS2012Q1[[#This Row],[Cleaned text]],ONSCollation[ONS Q3 2011-Q4 2011],1,0)</f>
        <v>#N/A</v>
      </c>
      <c r="F32" s="469"/>
      <c r="G32" s="407"/>
      <c r="H32" s="469"/>
      <c r="I32" s="407"/>
      <c r="J32" s="406"/>
      <c r="K32" s="406"/>
    </row>
    <row r="33" spans="1:11" x14ac:dyDescent="0.25">
      <c r="A33" s="476" t="s">
        <v>18</v>
      </c>
      <c r="B33" s="476" t="s">
        <v>18</v>
      </c>
      <c r="C33" s="476" t="s">
        <v>18</v>
      </c>
      <c r="D33" s="476"/>
      <c r="E33" s="436" t="e">
        <f>VLOOKUP(ONS2012Q1[[#This Row],[Cleaned text]],ONSCollation[ONS Q3 2011-Q4 2011],1,0)</f>
        <v>#N/A</v>
      </c>
      <c r="F33" s="469"/>
      <c r="G33" s="469"/>
      <c r="H33" s="469"/>
      <c r="I33" s="469"/>
      <c r="J33" s="406"/>
      <c r="K33" s="406"/>
    </row>
    <row r="34" spans="1:11" x14ac:dyDescent="0.25">
      <c r="A34" s="477" t="s">
        <v>19</v>
      </c>
      <c r="B34" s="477" t="s">
        <v>19</v>
      </c>
      <c r="C34" s="477" t="s">
        <v>19</v>
      </c>
      <c r="D34" s="476" t="str">
        <f t="shared" si="0"/>
        <v>Central Office of Information</v>
      </c>
      <c r="E34" s="436" t="str">
        <f>VLOOKUP(ONS2012Q1[[#This Row],[Cleaned text]],ONSCollation[ONS Q3 2011-Q4 2011],1,0)</f>
        <v>Central Office of Information</v>
      </c>
      <c r="F34" s="469">
        <v>380</v>
      </c>
      <c r="G34" s="469">
        <v>370</v>
      </c>
      <c r="H34" s="469">
        <v>470</v>
      </c>
      <c r="I34" s="469">
        <v>450</v>
      </c>
      <c r="J34" s="406">
        <v>-80</v>
      </c>
      <c r="K34" s="406">
        <v>-80</v>
      </c>
    </row>
    <row r="35" spans="1:11" x14ac:dyDescent="0.25">
      <c r="A35" s="477" t="s">
        <v>541</v>
      </c>
      <c r="B35" s="477" t="s">
        <v>541</v>
      </c>
      <c r="C35" s="477" t="s">
        <v>541</v>
      </c>
      <c r="D35" s="476" t="str">
        <f t="shared" si="0"/>
        <v>Government Procurement Service</v>
      </c>
      <c r="E35" s="436" t="str">
        <f>VLOOKUP(ONS2012Q1[[#This Row],[Cleaned text]],ONSCollation[ONS Q3 2011-Q4 2011],1,0)</f>
        <v>Government Procurement Service</v>
      </c>
      <c r="F35" s="469">
        <v>300</v>
      </c>
      <c r="G35" s="469">
        <v>290</v>
      </c>
      <c r="H35" s="469">
        <v>300</v>
      </c>
      <c r="I35" s="469">
        <v>300</v>
      </c>
      <c r="J35" s="406">
        <v>-10</v>
      </c>
      <c r="K35" s="406" t="s">
        <v>8</v>
      </c>
    </row>
    <row r="36" spans="1:11" x14ac:dyDescent="0.25">
      <c r="A36" s="477" t="s">
        <v>21</v>
      </c>
      <c r="B36" s="477" t="s">
        <v>21</v>
      </c>
      <c r="C36" s="477" t="s">
        <v>21</v>
      </c>
      <c r="D36" s="476" t="str">
        <f t="shared" si="0"/>
        <v>Office of the Parliamentary Counsel</v>
      </c>
      <c r="E36" s="436" t="str">
        <f>VLOOKUP(ONS2012Q1[[#This Row],[Cleaned text]],ONSCollation[ONS Q3 2011-Q4 2011],1,0)</f>
        <v>Office of the Parliamentary Counsel</v>
      </c>
      <c r="F36" s="469">
        <v>110</v>
      </c>
      <c r="G36" s="469">
        <v>100</v>
      </c>
      <c r="H36" s="469">
        <v>110</v>
      </c>
      <c r="I36" s="469">
        <v>110</v>
      </c>
      <c r="J36" s="406" t="s">
        <v>8</v>
      </c>
      <c r="K36" s="406" t="s">
        <v>8</v>
      </c>
    </row>
    <row r="37" spans="1:11" x14ac:dyDescent="0.25">
      <c r="A37" s="477"/>
      <c r="B37" s="477"/>
      <c r="C37" s="477"/>
      <c r="D37" s="476" t="str">
        <f t="shared" si="0"/>
        <v/>
      </c>
      <c r="E37" s="436" t="e">
        <f>VLOOKUP(ONS2012Q1[[#This Row],[Cleaned text]],ONSCollation[ONS Q3 2011-Q4 2011],1,0)</f>
        <v>#N/A</v>
      </c>
      <c r="F37" s="469"/>
      <c r="G37" s="469"/>
      <c r="H37" s="469"/>
      <c r="I37" s="469"/>
      <c r="J37" s="406"/>
      <c r="K37" s="406"/>
    </row>
    <row r="38" spans="1:11" x14ac:dyDescent="0.25">
      <c r="A38" s="476" t="s">
        <v>31</v>
      </c>
      <c r="B38" s="476" t="s">
        <v>31</v>
      </c>
      <c r="C38" s="476" t="s">
        <v>31</v>
      </c>
      <c r="D38" s="476"/>
      <c r="E38" s="436" t="e">
        <f>VLOOKUP(ONS2012Q1[[#This Row],[Cleaned text]],ONSCollation[ONS Q3 2011-Q4 2011],1,0)</f>
        <v>#N/A</v>
      </c>
      <c r="F38" s="469"/>
      <c r="G38" s="469"/>
      <c r="H38" s="469"/>
      <c r="I38" s="469"/>
      <c r="J38" s="406"/>
      <c r="K38" s="406"/>
    </row>
    <row r="39" spans="1:11" x14ac:dyDescent="0.25">
      <c r="A39" s="477" t="s">
        <v>32</v>
      </c>
      <c r="B39" s="477" t="s">
        <v>32</v>
      </c>
      <c r="C39" s="477" t="s">
        <v>32</v>
      </c>
      <c r="D39" s="476" t="str">
        <f t="shared" si="0"/>
        <v>Charity Commission</v>
      </c>
      <c r="E39" s="436" t="str">
        <f>VLOOKUP(ONS2012Q1[[#This Row],[Cleaned text]],ONSCollation[ONS Q3 2011-Q4 2011],1,0)</f>
        <v>Charity Commission</v>
      </c>
      <c r="F39" s="469">
        <v>360</v>
      </c>
      <c r="G39" s="469">
        <v>340</v>
      </c>
      <c r="H39" s="469">
        <v>370</v>
      </c>
      <c r="I39" s="469">
        <v>340</v>
      </c>
      <c r="J39" s="406">
        <v>-10</v>
      </c>
      <c r="K39" s="406">
        <v>-10</v>
      </c>
    </row>
    <row r="40" spans="1:11" x14ac:dyDescent="0.25">
      <c r="A40" s="477"/>
      <c r="B40" s="477"/>
      <c r="C40" s="477"/>
      <c r="D40" s="476" t="str">
        <f t="shared" si="0"/>
        <v/>
      </c>
      <c r="E40" s="436" t="e">
        <f>VLOOKUP(ONS2012Q1[[#This Row],[Cleaned text]],ONSCollation[ONS Q3 2011-Q4 2011],1,0)</f>
        <v>#N/A</v>
      </c>
      <c r="F40" s="469"/>
      <c r="G40" s="469"/>
      <c r="H40" s="469"/>
      <c r="I40" s="469"/>
      <c r="J40" s="406"/>
      <c r="K40" s="406"/>
    </row>
    <row r="41" spans="1:11" x14ac:dyDescent="0.25">
      <c r="A41" s="476" t="s">
        <v>700</v>
      </c>
      <c r="B41" s="476" t="s">
        <v>700</v>
      </c>
      <c r="C41" s="476" t="s">
        <v>700</v>
      </c>
      <c r="D41" s="476"/>
      <c r="E41" s="436" t="e">
        <f>VLOOKUP(ONS2012Q1[[#This Row],[Cleaned text]],ONSCollation[ONS Q3 2011-Q4 2011],1,0)</f>
        <v>#N/A</v>
      </c>
      <c r="F41" s="469"/>
      <c r="G41" s="469"/>
      <c r="H41" s="469"/>
      <c r="I41" s="469"/>
      <c r="J41" s="406"/>
      <c r="K41" s="406"/>
    </row>
    <row r="42" spans="1:11" x14ac:dyDescent="0.25">
      <c r="A42" s="477" t="s">
        <v>670</v>
      </c>
      <c r="B42" s="477" t="s">
        <v>670</v>
      </c>
      <c r="C42" s="477" t="s">
        <v>670</v>
      </c>
      <c r="D42" s="476" t="str">
        <f t="shared" si="0"/>
        <v>Department for Education</v>
      </c>
      <c r="E42" s="436" t="e">
        <f>VLOOKUP(ONS2012Q1[[#This Row],[Cleaned text]],ONSCollation[ONS Q3 2011-Q4 2011],1,0)</f>
        <v>#N/A</v>
      </c>
      <c r="F42" s="469">
        <v>2700</v>
      </c>
      <c r="G42" s="469">
        <v>2590</v>
      </c>
      <c r="H42" s="469">
        <v>2690</v>
      </c>
      <c r="I42" s="469">
        <v>2580</v>
      </c>
      <c r="J42" s="406">
        <v>10</v>
      </c>
      <c r="K42" s="406">
        <v>10</v>
      </c>
    </row>
    <row r="43" spans="1:11" x14ac:dyDescent="0.25">
      <c r="A43" s="477" t="s">
        <v>676</v>
      </c>
      <c r="B43" s="477" t="s">
        <v>676</v>
      </c>
      <c r="C43" s="477" t="s">
        <v>676</v>
      </c>
      <c r="D43" s="476" t="str">
        <f t="shared" si="0"/>
        <v>Standards and Testing Agency</v>
      </c>
      <c r="E43" s="436" t="e">
        <f>VLOOKUP(ONS2012Q1[[#This Row],[Cleaned text]],ONSCollation[ONS Q3 2011-Q4 2011],1,0)</f>
        <v>#N/A</v>
      </c>
      <c r="F43" s="469">
        <v>90</v>
      </c>
      <c r="G43" s="469">
        <v>90</v>
      </c>
      <c r="H43" s="469">
        <v>90</v>
      </c>
      <c r="I43" s="469">
        <v>90</v>
      </c>
      <c r="J43" s="406" t="s">
        <v>8</v>
      </c>
      <c r="K43" s="406" t="s">
        <v>8</v>
      </c>
    </row>
    <row r="44" spans="1:11" x14ac:dyDescent="0.25">
      <c r="A44" s="477"/>
      <c r="B44" s="477"/>
      <c r="C44" s="477"/>
      <c r="D44" s="476" t="str">
        <f t="shared" si="0"/>
        <v/>
      </c>
      <c r="E44" s="436" t="e">
        <f>VLOOKUP(ONS2012Q1[[#This Row],[Cleaned text]],ONSCollation[ONS Q3 2011-Q4 2011],1,0)</f>
        <v>#N/A</v>
      </c>
      <c r="F44" s="469"/>
      <c r="G44" s="469"/>
      <c r="H44" s="469"/>
      <c r="I44" s="469"/>
      <c r="J44" s="406"/>
      <c r="K44" s="406"/>
    </row>
    <row r="45" spans="1:11" x14ac:dyDescent="0.25">
      <c r="A45" s="476" t="s">
        <v>35</v>
      </c>
      <c r="B45" s="476" t="s">
        <v>35</v>
      </c>
      <c r="C45" s="476" t="s">
        <v>35</v>
      </c>
      <c r="D45" s="476"/>
      <c r="E45" s="436" t="e">
        <f>VLOOKUP(ONS2012Q1[[#This Row],[Cleaned text]],ONSCollation[ONS Q3 2011-Q4 2011],1,0)</f>
        <v>#N/A</v>
      </c>
      <c r="F45" s="469"/>
      <c r="G45" s="469"/>
      <c r="H45" s="469"/>
      <c r="I45" s="469"/>
      <c r="J45" s="406"/>
      <c r="K45" s="406"/>
    </row>
    <row r="46" spans="1:11" x14ac:dyDescent="0.25">
      <c r="A46" s="477" t="s">
        <v>671</v>
      </c>
      <c r="B46" s="477" t="s">
        <v>671</v>
      </c>
      <c r="C46" s="477" t="s">
        <v>671</v>
      </c>
      <c r="D46" s="476" t="str">
        <f t="shared" si="0"/>
        <v>Department for Communities and Local Government</v>
      </c>
      <c r="E46" s="436" t="e">
        <f>VLOOKUP(ONS2012Q1[[#This Row],[Cleaned text]],ONSCollation[ONS Q3 2011-Q4 2011],1,0)</f>
        <v>#N/A</v>
      </c>
      <c r="F46" s="469">
        <v>1880</v>
      </c>
      <c r="G46" s="469">
        <v>1820</v>
      </c>
      <c r="H46" s="469">
        <v>1920</v>
      </c>
      <c r="I46" s="469">
        <v>1860</v>
      </c>
      <c r="J46" s="406">
        <v>-40</v>
      </c>
      <c r="K46" s="406">
        <v>-40</v>
      </c>
    </row>
    <row r="47" spans="1:11" x14ac:dyDescent="0.25">
      <c r="A47" s="477" t="s">
        <v>36</v>
      </c>
      <c r="B47" s="477" t="s">
        <v>36</v>
      </c>
      <c r="C47" s="477" t="s">
        <v>36</v>
      </c>
      <c r="D47" s="476" t="str">
        <f t="shared" si="0"/>
        <v>Fire Service College</v>
      </c>
      <c r="E47" s="436" t="str">
        <f>VLOOKUP(ONS2012Q1[[#This Row],[Cleaned text]],ONSCollation[ONS Q3 2011-Q4 2011],1,0)</f>
        <v>Fire Service College</v>
      </c>
      <c r="F47" s="469">
        <v>180</v>
      </c>
      <c r="G47" s="469">
        <v>180</v>
      </c>
      <c r="H47" s="469">
        <v>200</v>
      </c>
      <c r="I47" s="469">
        <v>190</v>
      </c>
      <c r="J47" s="406">
        <v>-10</v>
      </c>
      <c r="K47" s="406">
        <v>-10</v>
      </c>
    </row>
    <row r="48" spans="1:11" x14ac:dyDescent="0.25">
      <c r="A48" s="477" t="s">
        <v>38</v>
      </c>
      <c r="B48" s="477" t="s">
        <v>38</v>
      </c>
      <c r="C48" s="477" t="s">
        <v>38</v>
      </c>
      <c r="D48" s="476" t="str">
        <f t="shared" si="0"/>
        <v>Planning Inspectorate</v>
      </c>
      <c r="E48" s="436" t="str">
        <f>VLOOKUP(ONS2012Q1[[#This Row],[Cleaned text]],ONSCollation[ONS Q3 2011-Q4 2011],1,0)</f>
        <v>Planning Inspectorate</v>
      </c>
      <c r="F48" s="469">
        <v>680</v>
      </c>
      <c r="G48" s="469">
        <v>600</v>
      </c>
      <c r="H48" s="469">
        <v>690</v>
      </c>
      <c r="I48" s="469">
        <v>610</v>
      </c>
      <c r="J48" s="406">
        <v>-10</v>
      </c>
      <c r="K48" s="406">
        <v>-10</v>
      </c>
    </row>
    <row r="49" spans="1:11" x14ac:dyDescent="0.25">
      <c r="A49" s="477" t="s">
        <v>39</v>
      </c>
      <c r="B49" s="477" t="s">
        <v>39</v>
      </c>
      <c r="C49" s="477" t="s">
        <v>39</v>
      </c>
      <c r="D49" s="476" t="str">
        <f t="shared" si="0"/>
        <v>Queen Elizabeth II Conference Centre</v>
      </c>
      <c r="E49" s="436" t="str">
        <f>VLOOKUP(ONS2012Q1[[#This Row],[Cleaned text]],ONSCollation[ONS Q3 2011-Q4 2011],1,0)</f>
        <v>Queen Elizabeth II Conference Centre</v>
      </c>
      <c r="F49" s="469">
        <v>40</v>
      </c>
      <c r="G49" s="469">
        <v>40</v>
      </c>
      <c r="H49" s="469">
        <v>40</v>
      </c>
      <c r="I49" s="469">
        <v>40</v>
      </c>
      <c r="J49" s="406">
        <v>0</v>
      </c>
      <c r="K49" s="406">
        <v>0</v>
      </c>
    </row>
    <row r="50" spans="1:11" x14ac:dyDescent="0.25">
      <c r="A50" s="477"/>
      <c r="B50" s="477"/>
      <c r="C50" s="477"/>
      <c r="D50" s="476" t="str">
        <f t="shared" si="0"/>
        <v/>
      </c>
      <c r="E50" s="436" t="e">
        <f>VLOOKUP(ONS2012Q1[[#This Row],[Cleaned text]],ONSCollation[ONS Q3 2011-Q4 2011],1,0)</f>
        <v>#N/A</v>
      </c>
      <c r="F50" s="469"/>
      <c r="G50" s="469"/>
      <c r="H50" s="469"/>
      <c r="I50" s="469"/>
      <c r="J50" s="406"/>
      <c r="K50" s="406"/>
    </row>
    <row r="51" spans="1:11" x14ac:dyDescent="0.25">
      <c r="A51" s="476" t="s">
        <v>40</v>
      </c>
      <c r="B51" s="476" t="s">
        <v>40</v>
      </c>
      <c r="C51" s="476" t="s">
        <v>40</v>
      </c>
      <c r="D51" s="476"/>
      <c r="E51" s="436" t="e">
        <f>VLOOKUP(ONS2012Q1[[#This Row],[Cleaned text]],ONSCollation[ONS Q3 2011-Q4 2011],1,0)</f>
        <v>#N/A</v>
      </c>
      <c r="F51" s="469"/>
      <c r="G51" s="469"/>
      <c r="H51" s="469"/>
      <c r="I51" s="469"/>
      <c r="J51" s="406"/>
      <c r="K51" s="406"/>
    </row>
    <row r="52" spans="1:11" x14ac:dyDescent="0.25">
      <c r="A52" s="477" t="s">
        <v>637</v>
      </c>
      <c r="B52" s="477" t="s">
        <v>637</v>
      </c>
      <c r="C52" s="477" t="s">
        <v>637</v>
      </c>
      <c r="D52" s="476" t="str">
        <f t="shared" si="0"/>
        <v>Department for Culture Media and Sport</v>
      </c>
      <c r="E52" s="436" t="str">
        <f>VLOOKUP(ONS2012Q1[[#This Row],[Cleaned text]],ONSCollation[ONS Q3 2011-Q4 2011],1,0)</f>
        <v>Department for Culture Media and Sport</v>
      </c>
      <c r="F52" s="469">
        <v>460</v>
      </c>
      <c r="G52" s="469">
        <v>450</v>
      </c>
      <c r="H52" s="469">
        <v>490</v>
      </c>
      <c r="I52" s="469">
        <v>460</v>
      </c>
      <c r="J52" s="406">
        <v>-20</v>
      </c>
      <c r="K52" s="406">
        <v>-10</v>
      </c>
    </row>
    <row r="53" spans="1:11" x14ac:dyDescent="0.25">
      <c r="A53" s="477" t="s">
        <v>42</v>
      </c>
      <c r="B53" s="477" t="s">
        <v>42</v>
      </c>
      <c r="C53" s="477" t="s">
        <v>42</v>
      </c>
      <c r="D53" s="476" t="str">
        <f t="shared" si="0"/>
        <v>Royal Parks</v>
      </c>
      <c r="E53" s="436" t="str">
        <f>VLOOKUP(ONS2012Q1[[#This Row],[Cleaned text]],ONSCollation[ONS Q3 2011-Q4 2011],1,0)</f>
        <v>Royal Parks</v>
      </c>
      <c r="F53" s="469">
        <v>130</v>
      </c>
      <c r="G53" s="469">
        <v>120</v>
      </c>
      <c r="H53" s="469">
        <v>110</v>
      </c>
      <c r="I53" s="469">
        <v>110</v>
      </c>
      <c r="J53" s="406">
        <v>10</v>
      </c>
      <c r="K53" s="406">
        <v>10</v>
      </c>
    </row>
    <row r="54" spans="1:11" x14ac:dyDescent="0.25">
      <c r="A54" s="477"/>
      <c r="B54" s="477"/>
      <c r="C54" s="477"/>
      <c r="D54" s="476" t="str">
        <f t="shared" si="0"/>
        <v/>
      </c>
      <c r="E54" s="436" t="e">
        <f>VLOOKUP(ONS2012Q1[[#This Row],[Cleaned text]],ONSCollation[ONS Q3 2011-Q4 2011],1,0)</f>
        <v>#N/A</v>
      </c>
      <c r="F54" s="469"/>
      <c r="G54" s="469"/>
      <c r="H54" s="469"/>
      <c r="I54" s="469"/>
      <c r="J54" s="406"/>
      <c r="K54" s="406"/>
    </row>
    <row r="55" spans="1:11" x14ac:dyDescent="0.25">
      <c r="A55" s="476" t="s">
        <v>43</v>
      </c>
      <c r="B55" s="476" t="s">
        <v>43</v>
      </c>
      <c r="C55" s="476" t="s">
        <v>43</v>
      </c>
      <c r="D55" s="476"/>
      <c r="E55" s="436" t="e">
        <f>VLOOKUP(ONS2012Q1[[#This Row],[Cleaned text]],ONSCollation[ONS Q3 2011-Q4 2011],1,0)</f>
        <v>#N/A</v>
      </c>
      <c r="F55" s="469"/>
      <c r="G55" s="469"/>
      <c r="H55" s="469"/>
      <c r="I55" s="469"/>
      <c r="J55" s="406"/>
      <c r="K55" s="406"/>
    </row>
    <row r="56" spans="1:11" x14ac:dyDescent="0.25">
      <c r="A56" s="477" t="s">
        <v>701</v>
      </c>
      <c r="B56" s="477" t="s">
        <v>701</v>
      </c>
      <c r="C56" s="477" t="s">
        <v>701</v>
      </c>
      <c r="D56" s="476" t="str">
        <f t="shared" si="0"/>
        <v>Ministry of Defence</v>
      </c>
      <c r="E56" s="436" t="str">
        <f>VLOOKUP(ONS2012Q1[[#This Row],[Cleaned text]],ONSCollation[ONS Q3 2011-Q4 2011],1,0)</f>
        <v>Ministry of Defence</v>
      </c>
      <c r="F56" s="469">
        <v>55850</v>
      </c>
      <c r="G56" s="469">
        <v>54250</v>
      </c>
      <c r="H56" s="469">
        <v>58830</v>
      </c>
      <c r="I56" s="469">
        <v>57210</v>
      </c>
      <c r="J56" s="406">
        <v>-2980</v>
      </c>
      <c r="K56" s="406">
        <v>-2960</v>
      </c>
    </row>
    <row r="57" spans="1:11" x14ac:dyDescent="0.25">
      <c r="A57" s="477" t="s">
        <v>45</v>
      </c>
      <c r="B57" s="477" t="s">
        <v>45</v>
      </c>
      <c r="C57" s="477" t="s">
        <v>45</v>
      </c>
      <c r="D57" s="476" t="str">
        <f t="shared" si="0"/>
        <v>Defence Science and Technology Laboratory</v>
      </c>
      <c r="E57" s="436" t="str">
        <f>VLOOKUP(ONS2012Q1[[#This Row],[Cleaned text]],ONSCollation[ONS Q3 2011-Q4 2011],1,0)</f>
        <v>Defence Science and Technology Laboratory</v>
      </c>
      <c r="F57" s="469">
        <v>3750</v>
      </c>
      <c r="G57" s="469">
        <v>3630</v>
      </c>
      <c r="H57" s="469">
        <v>3790</v>
      </c>
      <c r="I57" s="469">
        <v>3670</v>
      </c>
      <c r="J57" s="406">
        <v>-40</v>
      </c>
      <c r="K57" s="406">
        <v>-40</v>
      </c>
    </row>
    <row r="58" spans="1:11" x14ac:dyDescent="0.25">
      <c r="A58" s="477" t="s">
        <v>129</v>
      </c>
      <c r="B58" s="477" t="s">
        <v>129</v>
      </c>
      <c r="C58" s="477" t="s">
        <v>129</v>
      </c>
      <c r="D58" s="476" t="str">
        <f t="shared" si="0"/>
        <v>Defence Support Group</v>
      </c>
      <c r="E58" s="436" t="str">
        <f>VLOOKUP(ONS2012Q1[[#This Row],[Cleaned text]],ONSCollation[ONS Q3 2011-Q4 2011],1,0)</f>
        <v>Defence Support Group</v>
      </c>
      <c r="F58" s="469">
        <v>2500</v>
      </c>
      <c r="G58" s="469">
        <v>2470</v>
      </c>
      <c r="H58" s="469">
        <v>2780</v>
      </c>
      <c r="I58" s="469">
        <v>2740</v>
      </c>
      <c r="J58" s="406">
        <v>-280</v>
      </c>
      <c r="K58" s="406">
        <v>-270</v>
      </c>
    </row>
    <row r="59" spans="1:11" x14ac:dyDescent="0.25">
      <c r="A59" s="477" t="s">
        <v>46</v>
      </c>
      <c r="B59" s="477" t="s">
        <v>46</v>
      </c>
      <c r="C59" s="477" t="s">
        <v>46</v>
      </c>
      <c r="D59" s="476" t="str">
        <f t="shared" si="0"/>
        <v>UK Hydrographic Office</v>
      </c>
      <c r="E59" s="436" t="str">
        <f>VLOOKUP(ONS2012Q1[[#This Row],[Cleaned text]],ONSCollation[ONS Q3 2011-Q4 2011],1,0)</f>
        <v>UK Hydrographic Office</v>
      </c>
      <c r="F59" s="469">
        <v>1030</v>
      </c>
      <c r="G59" s="469">
        <v>980</v>
      </c>
      <c r="H59" s="469">
        <v>1020</v>
      </c>
      <c r="I59" s="469">
        <v>970</v>
      </c>
      <c r="J59" s="406">
        <v>10</v>
      </c>
      <c r="K59" s="406">
        <v>10</v>
      </c>
    </row>
    <row r="60" spans="1:11" x14ac:dyDescent="0.25">
      <c r="A60" s="477"/>
      <c r="B60" s="477"/>
      <c r="C60" s="477"/>
      <c r="D60" s="476" t="str">
        <f t="shared" si="0"/>
        <v/>
      </c>
      <c r="E60" s="436" t="e">
        <f>VLOOKUP(ONS2012Q1[[#This Row],[Cleaned text]],ONSCollation[ONS Q3 2011-Q4 2011],1,0)</f>
        <v>#N/A</v>
      </c>
      <c r="F60" s="469"/>
      <c r="G60" s="469"/>
      <c r="H60" s="469"/>
      <c r="I60" s="469"/>
      <c r="J60" s="406"/>
      <c r="K60" s="406"/>
    </row>
    <row r="61" spans="1:11" x14ac:dyDescent="0.25">
      <c r="A61" s="476" t="s">
        <v>47</v>
      </c>
      <c r="B61" s="476" t="s">
        <v>47</v>
      </c>
      <c r="C61" s="476" t="s">
        <v>47</v>
      </c>
      <c r="D61" s="476"/>
      <c r="E61" s="436" t="e">
        <f>VLOOKUP(ONS2012Q1[[#This Row],[Cleaned text]],ONSCollation[ONS Q3 2011-Q4 2011],1,0)</f>
        <v>#N/A</v>
      </c>
      <c r="F61" s="469"/>
      <c r="G61" s="469"/>
      <c r="H61" s="469"/>
      <c r="I61" s="469"/>
      <c r="J61" s="406"/>
      <c r="K61" s="406"/>
    </row>
    <row r="62" spans="1:11" x14ac:dyDescent="0.25">
      <c r="A62" s="477" t="s">
        <v>181</v>
      </c>
      <c r="B62" s="477" t="s">
        <v>181</v>
      </c>
      <c r="C62" s="477" t="s">
        <v>181</v>
      </c>
      <c r="D62" s="476" t="str">
        <f t="shared" si="0"/>
        <v>Department for Energy and Climate Change</v>
      </c>
      <c r="E62" s="436" t="str">
        <f>VLOOKUP(ONS2012Q1[[#This Row],[Cleaned text]],ONSCollation[ONS Q3 2011-Q4 2011],1,0)</f>
        <v>Department for Energy and Climate Change</v>
      </c>
      <c r="F62" s="469">
        <v>1310</v>
      </c>
      <c r="G62" s="469">
        <v>1290</v>
      </c>
      <c r="H62" s="469">
        <v>1250</v>
      </c>
      <c r="I62" s="469">
        <v>1230</v>
      </c>
      <c r="J62" s="406">
        <v>70</v>
      </c>
      <c r="K62" s="406">
        <v>60</v>
      </c>
    </row>
    <row r="63" spans="1:11" x14ac:dyDescent="0.25">
      <c r="A63" s="477"/>
      <c r="B63" s="477"/>
      <c r="C63" s="477"/>
      <c r="D63" s="476" t="str">
        <f t="shared" si="0"/>
        <v/>
      </c>
      <c r="E63" s="436" t="e">
        <f>VLOOKUP(ONS2012Q1[[#This Row],[Cleaned text]],ONSCollation[ONS Q3 2011-Q4 2011],1,0)</f>
        <v>#N/A</v>
      </c>
      <c r="F63" s="470"/>
      <c r="G63" s="470"/>
      <c r="H63" s="470"/>
      <c r="I63" s="470"/>
      <c r="J63" s="414"/>
      <c r="K63" s="414"/>
    </row>
    <row r="64" spans="1:11" x14ac:dyDescent="0.25">
      <c r="A64" s="476" t="s">
        <v>49</v>
      </c>
      <c r="B64" s="476" t="s">
        <v>49</v>
      </c>
      <c r="C64" s="476" t="s">
        <v>49</v>
      </c>
      <c r="D64" s="476"/>
      <c r="E64" s="436" t="e">
        <f>VLOOKUP(ONS2012Q1[[#This Row],[Cleaned text]],ONSCollation[ONS Q3 2011-Q4 2011],1,0)</f>
        <v>#N/A</v>
      </c>
      <c r="F64" s="469"/>
      <c r="G64" s="469"/>
      <c r="H64" s="469"/>
      <c r="I64" s="469"/>
      <c r="J64" s="406"/>
      <c r="K64" s="406"/>
    </row>
    <row r="65" spans="1:11" x14ac:dyDescent="0.25">
      <c r="A65" s="477" t="s">
        <v>672</v>
      </c>
      <c r="B65" s="477" t="s">
        <v>672</v>
      </c>
      <c r="C65" s="477" t="s">
        <v>398</v>
      </c>
      <c r="D65" s="476" t="str">
        <f t="shared" si="0"/>
        <v>Department for Environment Food and Rural Affairs</v>
      </c>
      <c r="E65" s="436" t="e">
        <f>VLOOKUP(ONS2012Q1[[#This Row],[Cleaned text]],ONSCollation[ONS Q3 2011-Q4 2011],1,0)</f>
        <v>#N/A</v>
      </c>
      <c r="F65" s="470">
        <v>2160</v>
      </c>
      <c r="G65" s="470">
        <v>2090</v>
      </c>
      <c r="H65" s="470">
        <v>2160</v>
      </c>
      <c r="I65" s="470">
        <v>2080</v>
      </c>
      <c r="J65" s="414">
        <v>10</v>
      </c>
      <c r="K65" s="414">
        <v>10</v>
      </c>
    </row>
    <row r="66" spans="1:11" x14ac:dyDescent="0.25">
      <c r="A66" s="477" t="s">
        <v>639</v>
      </c>
      <c r="B66" s="477" t="s">
        <v>639</v>
      </c>
      <c r="C66" s="477" t="s">
        <v>639</v>
      </c>
      <c r="D66" s="476" t="str">
        <f t="shared" si="0"/>
        <v>Animal Health and Veterinary Laboratories Agency</v>
      </c>
      <c r="E66" s="436" t="str">
        <f>VLOOKUP(ONS2012Q1[[#This Row],[Cleaned text]],ONSCollation[ONS Q3 2011-Q4 2011],1,0)</f>
        <v>Animal Health and Veterinary Laboratories Agency</v>
      </c>
      <c r="F66" s="469">
        <v>2520</v>
      </c>
      <c r="G66" s="469">
        <v>2350</v>
      </c>
      <c r="H66" s="469">
        <v>2550</v>
      </c>
      <c r="I66" s="469">
        <v>2380</v>
      </c>
      <c r="J66" s="406">
        <v>-20</v>
      </c>
      <c r="K66" s="406">
        <v>-20</v>
      </c>
    </row>
    <row r="67" spans="1:11" x14ac:dyDescent="0.25">
      <c r="A67" s="477" t="s">
        <v>50</v>
      </c>
      <c r="B67" s="477" t="s">
        <v>50</v>
      </c>
      <c r="C67" s="477" t="s">
        <v>50</v>
      </c>
      <c r="D67" s="476" t="str">
        <f t="shared" si="0"/>
        <v>Centre for Environment Fisheries and Aquaculture Science</v>
      </c>
      <c r="E67" s="436" t="str">
        <f>VLOOKUP(ONS2012Q1[[#This Row],[Cleaned text]],ONSCollation[ONS Q3 2011-Q4 2011],1,0)</f>
        <v>Centre for Environment Fisheries and Aquaculture Science</v>
      </c>
      <c r="F67" s="469">
        <v>550</v>
      </c>
      <c r="G67" s="469">
        <v>520</v>
      </c>
      <c r="H67" s="469">
        <v>560</v>
      </c>
      <c r="I67" s="469">
        <v>530</v>
      </c>
      <c r="J67" s="406">
        <v>-20</v>
      </c>
      <c r="K67" s="406">
        <v>-10</v>
      </c>
    </row>
    <row r="68" spans="1:11" x14ac:dyDescent="0.25">
      <c r="A68" s="477" t="s">
        <v>51</v>
      </c>
      <c r="B68" s="477" t="s">
        <v>51</v>
      </c>
      <c r="C68" s="477" t="s">
        <v>361</v>
      </c>
      <c r="D68" s="476" t="str">
        <f t="shared" si="0"/>
        <v>Food &amp; Environment Research Agency</v>
      </c>
      <c r="E68" s="436" t="str">
        <f>VLOOKUP(ONS2012Q1[[#This Row],[Cleaned text]],ONSCollation[ONS Q3 2011-Q4 2011],1,0)</f>
        <v>Food &amp; Environment Research Agency</v>
      </c>
      <c r="F68" s="469">
        <v>920</v>
      </c>
      <c r="G68" s="469">
        <v>860</v>
      </c>
      <c r="H68" s="469">
        <v>870</v>
      </c>
      <c r="I68" s="469">
        <v>820</v>
      </c>
      <c r="J68" s="406">
        <v>50</v>
      </c>
      <c r="K68" s="406">
        <v>40</v>
      </c>
    </row>
    <row r="69" spans="1:11" x14ac:dyDescent="0.25">
      <c r="A69" s="477" t="s">
        <v>135</v>
      </c>
      <c r="B69" s="477" t="s">
        <v>135</v>
      </c>
      <c r="C69" s="477" t="s">
        <v>135</v>
      </c>
      <c r="D69" s="476" t="str">
        <f t="shared" si="0"/>
        <v>OFWAT</v>
      </c>
      <c r="E69" s="436" t="str">
        <f>VLOOKUP(ONS2012Q1[[#This Row],[Cleaned text]],ONSCollation[ONS Q3 2011-Q4 2011],1,0)</f>
        <v>OFWAT</v>
      </c>
      <c r="F69" s="469">
        <v>180</v>
      </c>
      <c r="G69" s="469">
        <v>170</v>
      </c>
      <c r="H69" s="469">
        <v>200</v>
      </c>
      <c r="I69" s="469">
        <v>190</v>
      </c>
      <c r="J69" s="406">
        <v>-20</v>
      </c>
      <c r="K69" s="406">
        <v>-10</v>
      </c>
    </row>
    <row r="70" spans="1:11" x14ac:dyDescent="0.25">
      <c r="A70" s="477" t="s">
        <v>52</v>
      </c>
      <c r="B70" s="477" t="s">
        <v>52</v>
      </c>
      <c r="C70" s="477" t="s">
        <v>52</v>
      </c>
      <c r="D70" s="476" t="str">
        <f t="shared" si="0"/>
        <v>Rural Payments Agency</v>
      </c>
      <c r="E70" s="436" t="str">
        <f>VLOOKUP(ONS2012Q1[[#This Row],[Cleaned text]],ONSCollation[ONS Q3 2011-Q4 2011],1,0)</f>
        <v>Rural Payments Agency</v>
      </c>
      <c r="F70" s="469">
        <v>2540</v>
      </c>
      <c r="G70" s="469">
        <v>2350</v>
      </c>
      <c r="H70" s="469">
        <v>2560</v>
      </c>
      <c r="I70" s="469">
        <v>2370</v>
      </c>
      <c r="J70" s="406">
        <v>-20</v>
      </c>
      <c r="K70" s="406">
        <v>-20</v>
      </c>
    </row>
    <row r="71" spans="1:11" x14ac:dyDescent="0.25">
      <c r="A71" s="477" t="s">
        <v>55</v>
      </c>
      <c r="B71" s="477" t="s">
        <v>55</v>
      </c>
      <c r="C71" s="477" t="s">
        <v>55</v>
      </c>
      <c r="D71" s="476" t="str">
        <f t="shared" si="0"/>
        <v>Veterinary Medicines Directorate</v>
      </c>
      <c r="E71" s="436" t="str">
        <f>VLOOKUP(ONS2012Q1[[#This Row],[Cleaned text]],ONSCollation[ONS Q3 2011-Q4 2011],1,0)</f>
        <v>Veterinary Medicines Directorate</v>
      </c>
      <c r="F71" s="469">
        <v>150</v>
      </c>
      <c r="G71" s="469">
        <v>150</v>
      </c>
      <c r="H71" s="469">
        <v>150</v>
      </c>
      <c r="I71" s="469">
        <v>150</v>
      </c>
      <c r="J71" s="406" t="s">
        <v>8</v>
      </c>
      <c r="K71" s="406" t="s">
        <v>8</v>
      </c>
    </row>
    <row r="72" spans="1:11" x14ac:dyDescent="0.25">
      <c r="A72" s="477"/>
      <c r="B72" s="477"/>
      <c r="C72" s="477"/>
      <c r="D72" s="476" t="str">
        <f t="shared" si="0"/>
        <v/>
      </c>
      <c r="E72" s="436" t="e">
        <f>VLOOKUP(ONS2012Q1[[#This Row],[Cleaned text]],ONSCollation[ONS Q3 2011-Q4 2011],1,0)</f>
        <v>#N/A</v>
      </c>
      <c r="F72" s="469"/>
      <c r="G72" s="469"/>
      <c r="H72" s="469"/>
      <c r="I72" s="469"/>
      <c r="J72" s="406"/>
      <c r="K72" s="406"/>
    </row>
    <row r="73" spans="1:11" x14ac:dyDescent="0.25">
      <c r="A73" s="476" t="s">
        <v>111</v>
      </c>
      <c r="B73" s="476" t="s">
        <v>111</v>
      </c>
      <c r="C73" s="476" t="s">
        <v>111</v>
      </c>
      <c r="D73" s="476"/>
      <c r="E73" s="436" t="e">
        <f>VLOOKUP(ONS2012Q1[[#This Row],[Cleaned text]],ONSCollation[ONS Q3 2011-Q4 2011],1,0)</f>
        <v>#N/A</v>
      </c>
      <c r="F73" s="469"/>
      <c r="G73" s="469"/>
      <c r="H73" s="469"/>
      <c r="I73" s="469"/>
      <c r="J73" s="406"/>
      <c r="K73" s="406"/>
    </row>
    <row r="74" spans="1:11" x14ac:dyDescent="0.25">
      <c r="A74" s="477" t="s">
        <v>111</v>
      </c>
      <c r="B74" s="477" t="s">
        <v>111</v>
      </c>
      <c r="C74" s="477" t="s">
        <v>111</v>
      </c>
      <c r="D74" s="476" t="str">
        <f t="shared" ref="D74:D135" si="1">TRIM(C74)</f>
        <v>ESTYN</v>
      </c>
      <c r="E74" s="436" t="str">
        <f>VLOOKUP(ONS2012Q1[[#This Row],[Cleaned text]],ONSCollation[ONS Q3 2011-Q4 2011],1,0)</f>
        <v>ESTYN</v>
      </c>
      <c r="F74" s="469">
        <v>100</v>
      </c>
      <c r="G74" s="469">
        <v>90</v>
      </c>
      <c r="H74" s="469">
        <v>100</v>
      </c>
      <c r="I74" s="469">
        <v>90</v>
      </c>
      <c r="J74" s="406" t="s">
        <v>8</v>
      </c>
      <c r="K74" s="406" t="s">
        <v>8</v>
      </c>
    </row>
    <row r="75" spans="1:11" x14ac:dyDescent="0.25">
      <c r="A75" s="477"/>
      <c r="B75" s="477"/>
      <c r="C75" s="477"/>
      <c r="D75" s="476" t="str">
        <f t="shared" si="1"/>
        <v/>
      </c>
      <c r="E75" s="436" t="e">
        <f>VLOOKUP(ONS2012Q1[[#This Row],[Cleaned text]],ONSCollation[ONS Q3 2011-Q4 2011],1,0)</f>
        <v>#N/A</v>
      </c>
      <c r="F75" s="469"/>
      <c r="G75" s="469"/>
      <c r="H75" s="469"/>
      <c r="I75" s="469"/>
      <c r="J75" s="406"/>
      <c r="K75" s="406"/>
    </row>
    <row r="76" spans="1:11" x14ac:dyDescent="0.25">
      <c r="A76" s="476" t="s">
        <v>56</v>
      </c>
      <c r="B76" s="476" t="s">
        <v>56</v>
      </c>
      <c r="C76" s="476" t="s">
        <v>56</v>
      </c>
      <c r="D76" s="476"/>
      <c r="E76" s="436" t="e">
        <f>VLOOKUP(ONS2012Q1[[#This Row],[Cleaned text]],ONSCollation[ONS Q3 2011-Q4 2011],1,0)</f>
        <v>#N/A</v>
      </c>
      <c r="F76" s="469"/>
      <c r="G76" s="469"/>
      <c r="H76" s="469"/>
      <c r="I76" s="469"/>
      <c r="J76" s="406"/>
      <c r="K76" s="406"/>
    </row>
    <row r="77" spans="1:11" x14ac:dyDescent="0.25">
      <c r="A77" s="477" t="s">
        <v>57</v>
      </c>
      <c r="B77" s="477" t="s">
        <v>57</v>
      </c>
      <c r="C77" s="477" t="s">
        <v>57</v>
      </c>
      <c r="D77" s="476" t="str">
        <f t="shared" si="1"/>
        <v>Export Credit Guarantee Department</v>
      </c>
      <c r="E77" s="436" t="str">
        <f>VLOOKUP(ONS2012Q1[[#This Row],[Cleaned text]],ONSCollation[ONS Q3 2011-Q4 2011],1,0)</f>
        <v>Export Credit Guarantee Department</v>
      </c>
      <c r="F77" s="469">
        <v>190</v>
      </c>
      <c r="G77" s="469">
        <v>180</v>
      </c>
      <c r="H77" s="469">
        <v>190</v>
      </c>
      <c r="I77" s="469">
        <v>190</v>
      </c>
      <c r="J77" s="406">
        <v>-10</v>
      </c>
      <c r="K77" s="406">
        <v>-10</v>
      </c>
    </row>
    <row r="78" spans="1:11" x14ac:dyDescent="0.25">
      <c r="A78" s="477"/>
      <c r="B78" s="477"/>
      <c r="C78" s="477"/>
      <c r="D78" s="476" t="str">
        <f t="shared" si="1"/>
        <v/>
      </c>
      <c r="E78" s="436" t="e">
        <f>VLOOKUP(ONS2012Q1[[#This Row],[Cleaned text]],ONSCollation[ONS Q3 2011-Q4 2011],1,0)</f>
        <v>#N/A</v>
      </c>
      <c r="F78" s="469"/>
      <c r="G78" s="469"/>
      <c r="H78" s="469"/>
      <c r="I78" s="469"/>
      <c r="J78" s="406"/>
      <c r="K78" s="406"/>
    </row>
    <row r="79" spans="1:11" x14ac:dyDescent="0.25">
      <c r="A79" s="476" t="s">
        <v>63</v>
      </c>
      <c r="B79" s="476" t="s">
        <v>63</v>
      </c>
      <c r="C79" s="476" t="s">
        <v>63</v>
      </c>
      <c r="D79" s="476"/>
      <c r="E79" s="436" t="e">
        <f>VLOOKUP(ONS2012Q1[[#This Row],[Cleaned text]],ONSCollation[ONS Q3 2011-Q4 2011],1,0)</f>
        <v>#N/A</v>
      </c>
      <c r="F79" s="469"/>
      <c r="G79" s="469"/>
      <c r="H79" s="469"/>
      <c r="I79" s="469"/>
      <c r="J79" s="406"/>
      <c r="K79" s="406"/>
    </row>
    <row r="80" spans="1:11" x14ac:dyDescent="0.25">
      <c r="A80" s="477" t="s">
        <v>63</v>
      </c>
      <c r="B80" s="477" t="s">
        <v>63</v>
      </c>
      <c r="C80" s="477" t="s">
        <v>63</v>
      </c>
      <c r="D80" s="476" t="str">
        <f t="shared" si="1"/>
        <v>Food Standards Agency</v>
      </c>
      <c r="E80" s="436" t="str">
        <f>VLOOKUP(ONS2012Q1[[#This Row],[Cleaned text]],ONSCollation[ONS Q3 2011-Q4 2011],1,0)</f>
        <v>Food Standards Agency</v>
      </c>
      <c r="F80" s="469">
        <v>1330</v>
      </c>
      <c r="G80" s="469">
        <v>1300</v>
      </c>
      <c r="H80" s="469">
        <v>1380</v>
      </c>
      <c r="I80" s="469">
        <v>1350</v>
      </c>
      <c r="J80" s="406">
        <v>-50</v>
      </c>
      <c r="K80" s="406">
        <v>-50</v>
      </c>
    </row>
    <row r="81" spans="1:11" x14ac:dyDescent="0.25">
      <c r="A81" s="477"/>
      <c r="B81" s="477"/>
      <c r="C81" s="477"/>
      <c r="D81" s="476" t="str">
        <f t="shared" si="1"/>
        <v/>
      </c>
      <c r="E81" s="436" t="e">
        <f>VLOOKUP(ONS2012Q1[[#This Row],[Cleaned text]],ONSCollation[ONS Q3 2011-Q4 2011],1,0)</f>
        <v>#N/A</v>
      </c>
      <c r="F81" s="469"/>
      <c r="G81" s="469"/>
      <c r="H81" s="469"/>
      <c r="I81" s="469"/>
      <c r="J81" s="406"/>
      <c r="K81" s="406"/>
    </row>
    <row r="82" spans="1:11" x14ac:dyDescent="0.25">
      <c r="A82" s="476" t="s">
        <v>58</v>
      </c>
      <c r="B82" s="476" t="s">
        <v>58</v>
      </c>
      <c r="C82" s="476" t="s">
        <v>58</v>
      </c>
      <c r="D82" s="476"/>
      <c r="E82" s="436" t="e">
        <f>VLOOKUP(ONS2012Q1[[#This Row],[Cleaned text]],ONSCollation[ONS Q3 2011-Q4 2011],1,0)</f>
        <v>#N/A</v>
      </c>
      <c r="F82" s="469"/>
      <c r="G82" s="469"/>
      <c r="H82" s="469"/>
      <c r="I82" s="469"/>
      <c r="J82" s="406"/>
      <c r="K82" s="406"/>
    </row>
    <row r="83" spans="1:11" x14ac:dyDescent="0.25">
      <c r="A83" s="477" t="s">
        <v>59</v>
      </c>
      <c r="B83" s="477" t="s">
        <v>59</v>
      </c>
      <c r="C83" s="477" t="s">
        <v>59</v>
      </c>
      <c r="D83" s="476" t="str">
        <f t="shared" si="1"/>
        <v>Foreign and Commonwealth Office (excl agencies)</v>
      </c>
      <c r="E83" s="436" t="str">
        <f>VLOOKUP(ONS2012Q1[[#This Row],[Cleaned text]],ONSCollation[ONS Q3 2011-Q4 2011],1,0)</f>
        <v>Foreign and Commonwealth Office (excl agencies)</v>
      </c>
      <c r="F83" s="469">
        <v>5840</v>
      </c>
      <c r="G83" s="469">
        <v>5780</v>
      </c>
      <c r="H83" s="469">
        <v>5830</v>
      </c>
      <c r="I83" s="469">
        <v>5770</v>
      </c>
      <c r="J83" s="406">
        <v>10</v>
      </c>
      <c r="K83" s="406">
        <v>10</v>
      </c>
    </row>
    <row r="84" spans="1:11" x14ac:dyDescent="0.25">
      <c r="A84" s="477" t="s">
        <v>60</v>
      </c>
      <c r="B84" s="477" t="s">
        <v>60</v>
      </c>
      <c r="C84" s="477" t="s">
        <v>60</v>
      </c>
      <c r="D84" s="476" t="str">
        <f t="shared" si="1"/>
        <v>Wilton Park Executive Agency</v>
      </c>
      <c r="E84" s="436" t="str">
        <f>VLOOKUP(ONS2012Q1[[#This Row],[Cleaned text]],ONSCollation[ONS Q3 2011-Q4 2011],1,0)</f>
        <v>Wilton Park Executive Agency</v>
      </c>
      <c r="F84" s="469">
        <v>90</v>
      </c>
      <c r="G84" s="469">
        <v>80</v>
      </c>
      <c r="H84" s="469">
        <v>70</v>
      </c>
      <c r="I84" s="469">
        <v>70</v>
      </c>
      <c r="J84" s="406">
        <v>20</v>
      </c>
      <c r="K84" s="406">
        <v>10</v>
      </c>
    </row>
    <row r="85" spans="1:11" x14ac:dyDescent="0.25">
      <c r="A85" s="477"/>
      <c r="B85" s="477"/>
      <c r="C85" s="477"/>
      <c r="D85" s="476" t="str">
        <f t="shared" si="1"/>
        <v/>
      </c>
      <c r="E85" s="436" t="e">
        <f>VLOOKUP(ONS2012Q1[[#This Row],[Cleaned text]],ONSCollation[ONS Q3 2011-Q4 2011],1,0)</f>
        <v>#N/A</v>
      </c>
      <c r="F85" s="469"/>
      <c r="G85" s="469"/>
      <c r="H85" s="469"/>
      <c r="I85" s="469"/>
      <c r="J85" s="406"/>
      <c r="K85" s="406"/>
    </row>
    <row r="86" spans="1:11" x14ac:dyDescent="0.25">
      <c r="A86" s="476" t="s">
        <v>61</v>
      </c>
      <c r="B86" s="476" t="s">
        <v>61</v>
      </c>
      <c r="C86" s="476" t="s">
        <v>61</v>
      </c>
      <c r="D86" s="476"/>
      <c r="E86" s="436" t="e">
        <f>VLOOKUP(ONS2012Q1[[#This Row],[Cleaned text]],ONSCollation[ONS Q3 2011-Q4 2011],1,0)</f>
        <v>#N/A</v>
      </c>
      <c r="F86" s="469"/>
      <c r="G86" s="469"/>
      <c r="H86" s="469"/>
      <c r="I86" s="469"/>
      <c r="J86" s="406"/>
      <c r="K86" s="406"/>
    </row>
    <row r="87" spans="1:11" x14ac:dyDescent="0.25">
      <c r="A87" s="477" t="s">
        <v>62</v>
      </c>
      <c r="B87" s="477" t="s">
        <v>62</v>
      </c>
      <c r="C87" s="477" t="s">
        <v>62</v>
      </c>
      <c r="D87" s="476" t="str">
        <f t="shared" si="1"/>
        <v>Department of Health (excl agencies)</v>
      </c>
      <c r="E87" s="436" t="str">
        <f>VLOOKUP(ONS2012Q1[[#This Row],[Cleaned text]],ONSCollation[ONS Q3 2011-Q4 2011],1,0)</f>
        <v>Department of Health (excl agencies)</v>
      </c>
      <c r="F87" s="469">
        <v>2370</v>
      </c>
      <c r="G87" s="469">
        <v>2290</v>
      </c>
      <c r="H87" s="469">
        <v>2410</v>
      </c>
      <c r="I87" s="469">
        <v>2330</v>
      </c>
      <c r="J87" s="406">
        <v>-30</v>
      </c>
      <c r="K87" s="406">
        <v>-40</v>
      </c>
    </row>
    <row r="88" spans="1:11" x14ac:dyDescent="0.25">
      <c r="A88" s="477" t="s">
        <v>362</v>
      </c>
      <c r="B88" s="477" t="s">
        <v>362</v>
      </c>
      <c r="C88" s="477" t="s">
        <v>362</v>
      </c>
      <c r="D88" s="476" t="str">
        <f t="shared" si="1"/>
        <v>Medicines and Healthcare Products Regulatory Agency</v>
      </c>
      <c r="E88" s="436" t="str">
        <f>VLOOKUP(ONS2012Q1[[#This Row],[Cleaned text]],ONSCollation[ONS Q3 2011-Q4 2011],1,0)</f>
        <v>Medicines and Healthcare Products Regulatory Agency</v>
      </c>
      <c r="F88" s="469">
        <v>920</v>
      </c>
      <c r="G88" s="469">
        <v>880</v>
      </c>
      <c r="H88" s="469">
        <v>900</v>
      </c>
      <c r="I88" s="469">
        <v>860</v>
      </c>
      <c r="J88" s="406">
        <v>30</v>
      </c>
      <c r="K88" s="406">
        <v>30</v>
      </c>
    </row>
    <row r="89" spans="1:11" x14ac:dyDescent="0.25">
      <c r="A89" s="477"/>
      <c r="B89" s="477"/>
      <c r="C89" s="477"/>
      <c r="D89" s="476" t="str">
        <f t="shared" si="1"/>
        <v/>
      </c>
      <c r="E89" s="436" t="e">
        <f>VLOOKUP(ONS2012Q1[[#This Row],[Cleaned text]],ONSCollation[ONS Q3 2011-Q4 2011],1,0)</f>
        <v>#N/A</v>
      </c>
      <c r="F89" s="469"/>
      <c r="G89" s="469"/>
      <c r="H89" s="469"/>
      <c r="I89" s="469"/>
      <c r="J89" s="406"/>
      <c r="K89" s="406"/>
    </row>
    <row r="90" spans="1:11" x14ac:dyDescent="0.25">
      <c r="A90" s="476" t="s">
        <v>23</v>
      </c>
      <c r="B90" s="476" t="s">
        <v>23</v>
      </c>
      <c r="C90" s="476" t="s">
        <v>23</v>
      </c>
      <c r="D90" s="476"/>
      <c r="E90" s="436" t="e">
        <f>VLOOKUP(ONS2012Q1[[#This Row],[Cleaned text]],ONSCollation[ONS Q3 2011-Q4 2011],1,0)</f>
        <v>#N/A</v>
      </c>
      <c r="F90" s="469"/>
      <c r="G90" s="469"/>
      <c r="H90" s="469"/>
      <c r="I90" s="469"/>
      <c r="J90" s="406"/>
      <c r="K90" s="406"/>
    </row>
    <row r="91" spans="1:11" x14ac:dyDescent="0.25">
      <c r="A91" s="477" t="s">
        <v>519</v>
      </c>
      <c r="B91" s="477" t="s">
        <v>519</v>
      </c>
      <c r="C91" s="477" t="s">
        <v>519</v>
      </c>
      <c r="D91" s="476" t="str">
        <f t="shared" si="1"/>
        <v>HM Revenue and Customs</v>
      </c>
      <c r="E91" s="436" t="str">
        <f>VLOOKUP(ONS2012Q1[[#This Row],[Cleaned text]],ONSCollation[ONS Q3 2011-Q4 2011],1,0)</f>
        <v>HM Revenue and Customs</v>
      </c>
      <c r="F91" s="469">
        <v>74980</v>
      </c>
      <c r="G91" s="469">
        <v>66470</v>
      </c>
      <c r="H91" s="469">
        <v>75340</v>
      </c>
      <c r="I91" s="469">
        <v>66950</v>
      </c>
      <c r="J91" s="406">
        <v>-350</v>
      </c>
      <c r="K91" s="406">
        <v>-490</v>
      </c>
    </row>
    <row r="92" spans="1:11" x14ac:dyDescent="0.25">
      <c r="A92" s="477" t="s">
        <v>24</v>
      </c>
      <c r="B92" s="477" t="s">
        <v>24</v>
      </c>
      <c r="C92" s="477" t="s">
        <v>24</v>
      </c>
      <c r="D92" s="476" t="str">
        <f t="shared" si="1"/>
        <v>Valuation Office</v>
      </c>
      <c r="E92" s="436" t="str">
        <f>VLOOKUP(ONS2012Q1[[#This Row],[Cleaned text]],ONSCollation[ONS Q3 2011-Q4 2011],1,0)</f>
        <v>Valuation Office</v>
      </c>
      <c r="F92" s="469">
        <v>3750</v>
      </c>
      <c r="G92" s="469">
        <v>3470</v>
      </c>
      <c r="H92" s="469">
        <v>3780</v>
      </c>
      <c r="I92" s="469">
        <v>3490</v>
      </c>
      <c r="J92" s="406">
        <v>-30</v>
      </c>
      <c r="K92" s="406">
        <v>-10</v>
      </c>
    </row>
    <row r="93" spans="1:11" x14ac:dyDescent="0.25">
      <c r="A93" s="477"/>
      <c r="B93" s="477"/>
      <c r="C93" s="458"/>
      <c r="D93" s="476" t="str">
        <f t="shared" si="1"/>
        <v/>
      </c>
      <c r="E93" s="436" t="e">
        <f>VLOOKUP(ONS2012Q1[[#This Row],[Cleaned text]],ONSCollation[ONS Q3 2011-Q4 2011],1,0)</f>
        <v>#N/A</v>
      </c>
      <c r="F93" s="469"/>
      <c r="G93" s="469"/>
      <c r="H93" s="469"/>
      <c r="I93" s="469"/>
      <c r="J93" s="406"/>
      <c r="K93" s="406"/>
    </row>
    <row r="94" spans="1:11" x14ac:dyDescent="0.25">
      <c r="A94" s="476" t="s">
        <v>22</v>
      </c>
      <c r="B94" s="476" t="s">
        <v>22</v>
      </c>
      <c r="C94" s="476" t="s">
        <v>22</v>
      </c>
      <c r="D94" s="476"/>
      <c r="E94" s="436" t="e">
        <f>VLOOKUP(ONS2012Q1[[#This Row],[Cleaned text]],ONSCollation[ONS Q3 2011-Q4 2011],1,0)</f>
        <v>#N/A</v>
      </c>
      <c r="F94" s="469"/>
      <c r="G94" s="469"/>
      <c r="H94" s="469"/>
      <c r="I94" s="469"/>
      <c r="J94" s="406"/>
      <c r="K94" s="406"/>
    </row>
    <row r="95" spans="1:11" x14ac:dyDescent="0.25">
      <c r="A95" s="477" t="s">
        <v>409</v>
      </c>
      <c r="B95" s="477" t="s">
        <v>409</v>
      </c>
      <c r="C95" s="477" t="s">
        <v>409</v>
      </c>
      <c r="D95" s="476" t="str">
        <f t="shared" si="1"/>
        <v>HM Treasury</v>
      </c>
      <c r="E95" s="436" t="str">
        <f>VLOOKUP(ONS2012Q1[[#This Row],[Cleaned text]],ONSCollation[ONS Q3 2011-Q4 2011],1,0)</f>
        <v>HM Treasury</v>
      </c>
      <c r="F95" s="469">
        <v>1220</v>
      </c>
      <c r="G95" s="469">
        <v>1180</v>
      </c>
      <c r="H95" s="469">
        <v>1150</v>
      </c>
      <c r="I95" s="469">
        <v>1110</v>
      </c>
      <c r="J95" s="406">
        <v>70</v>
      </c>
      <c r="K95" s="406">
        <v>60</v>
      </c>
    </row>
    <row r="96" spans="1:11" x14ac:dyDescent="0.25">
      <c r="A96" s="477" t="s">
        <v>622</v>
      </c>
      <c r="B96" s="477" t="s">
        <v>622</v>
      </c>
      <c r="C96" s="477" t="s">
        <v>622</v>
      </c>
      <c r="D96" s="476" t="str">
        <f t="shared" si="1"/>
        <v>Asset Protection Agency</v>
      </c>
      <c r="E96" s="436" t="str">
        <f>VLOOKUP(ONS2012Q1[[#This Row],[Cleaned text]],ONSCollation[ONS Q3 2011-Q4 2011],1,0)</f>
        <v>Asset Protection Agency</v>
      </c>
      <c r="F96" s="469">
        <v>30</v>
      </c>
      <c r="G96" s="469">
        <v>30</v>
      </c>
      <c r="H96" s="469">
        <v>30</v>
      </c>
      <c r="I96" s="469">
        <v>30</v>
      </c>
      <c r="J96" s="406">
        <v>0</v>
      </c>
      <c r="K96" s="406">
        <v>0</v>
      </c>
    </row>
    <row r="97" spans="1:11" x14ac:dyDescent="0.25">
      <c r="A97" s="477" t="s">
        <v>581</v>
      </c>
      <c r="B97" s="477" t="s">
        <v>581</v>
      </c>
      <c r="C97" s="477" t="s">
        <v>581</v>
      </c>
      <c r="D97" s="476" t="str">
        <f t="shared" si="1"/>
        <v>Office for Budget Responsibility</v>
      </c>
      <c r="E97" s="436" t="str">
        <f>VLOOKUP(ONS2012Q1[[#This Row],[Cleaned text]],ONSCollation[ONS Q3 2011-Q4 2011],1,0)</f>
        <v>Office for Budget Responsibility</v>
      </c>
      <c r="F97" s="469">
        <v>20</v>
      </c>
      <c r="G97" s="469">
        <v>20</v>
      </c>
      <c r="H97" s="469">
        <v>20</v>
      </c>
      <c r="I97" s="469">
        <v>20</v>
      </c>
      <c r="J97" s="406" t="s">
        <v>8</v>
      </c>
      <c r="K97" s="406" t="s">
        <v>8</v>
      </c>
    </row>
    <row r="98" spans="1:11" x14ac:dyDescent="0.25">
      <c r="A98" s="477"/>
      <c r="B98" s="477"/>
      <c r="C98" s="477"/>
      <c r="D98" s="476" t="str">
        <f t="shared" si="1"/>
        <v/>
      </c>
      <c r="E98" s="436" t="e">
        <f>VLOOKUP(ONS2012Q1[[#This Row],[Cleaned text]],ONSCollation[ONS Q3 2011-Q4 2011],1,0)</f>
        <v>#N/A</v>
      </c>
      <c r="F98" s="469"/>
      <c r="G98" s="469"/>
      <c r="H98" s="469"/>
      <c r="I98" s="469"/>
      <c r="J98" s="406"/>
      <c r="K98" s="406"/>
    </row>
    <row r="99" spans="1:11" x14ac:dyDescent="0.25">
      <c r="A99" s="476" t="s">
        <v>412</v>
      </c>
      <c r="B99" s="476" t="s">
        <v>412</v>
      </c>
      <c r="C99" s="476" t="s">
        <v>412</v>
      </c>
      <c r="D99" s="476"/>
      <c r="E99" s="436" t="e">
        <f>VLOOKUP(ONS2012Q1[[#This Row],[Cleaned text]],ONSCollation[ONS Q3 2011-Q4 2011],1,0)</f>
        <v>#N/A</v>
      </c>
      <c r="F99" s="469"/>
      <c r="G99" s="469"/>
      <c r="H99" s="469"/>
      <c r="I99" s="469"/>
      <c r="J99" s="406"/>
      <c r="K99" s="406"/>
    </row>
    <row r="100" spans="1:11" x14ac:dyDescent="0.25">
      <c r="A100" s="477" t="s">
        <v>26</v>
      </c>
      <c r="B100" s="477" t="s">
        <v>26</v>
      </c>
      <c r="C100" s="477" t="s">
        <v>26</v>
      </c>
      <c r="D100" s="476" t="str">
        <f t="shared" si="1"/>
        <v>Debt Management Office</v>
      </c>
      <c r="E100" s="436" t="str">
        <f>VLOOKUP(ONS2012Q1[[#This Row],[Cleaned text]],ONSCollation[ONS Q3 2011-Q4 2011],1,0)</f>
        <v>Debt Management Office</v>
      </c>
      <c r="F100" s="469">
        <v>110</v>
      </c>
      <c r="G100" s="469">
        <v>100</v>
      </c>
      <c r="H100" s="469">
        <v>110</v>
      </c>
      <c r="I100" s="469">
        <v>100</v>
      </c>
      <c r="J100" s="406">
        <v>0</v>
      </c>
      <c r="K100" s="406">
        <v>0</v>
      </c>
    </row>
    <row r="101" spans="1:11" x14ac:dyDescent="0.25">
      <c r="A101" s="477" t="s">
        <v>27</v>
      </c>
      <c r="B101" s="477" t="s">
        <v>27</v>
      </c>
      <c r="C101" s="477" t="s">
        <v>27</v>
      </c>
      <c r="D101" s="476" t="str">
        <f t="shared" si="1"/>
        <v>Government Actuary's Department</v>
      </c>
      <c r="E101" s="436" t="str">
        <f>VLOOKUP(ONS2012Q1[[#This Row],[Cleaned text]],ONSCollation[ONS Q3 2011-Q4 2011],1,0)</f>
        <v>Government Actuary's Department</v>
      </c>
      <c r="F101" s="469">
        <v>140</v>
      </c>
      <c r="G101" s="469">
        <v>130</v>
      </c>
      <c r="H101" s="469">
        <v>140</v>
      </c>
      <c r="I101" s="469">
        <v>130</v>
      </c>
      <c r="J101" s="406" t="s">
        <v>8</v>
      </c>
      <c r="K101" s="406">
        <v>0</v>
      </c>
    </row>
    <row r="102" spans="1:11" x14ac:dyDescent="0.25">
      <c r="A102" s="477" t="s">
        <v>28</v>
      </c>
      <c r="B102" s="477" t="s">
        <v>28</v>
      </c>
      <c r="C102" s="477" t="s">
        <v>28</v>
      </c>
      <c r="D102" s="476" t="str">
        <f t="shared" si="1"/>
        <v>National Savings and Investments</v>
      </c>
      <c r="E102" s="436" t="str">
        <f>VLOOKUP(ONS2012Q1[[#This Row],[Cleaned text]],ONSCollation[ONS Q3 2011-Q4 2011],1,0)</f>
        <v>National Savings and Investments</v>
      </c>
      <c r="F102" s="469">
        <v>150</v>
      </c>
      <c r="G102" s="469">
        <v>150</v>
      </c>
      <c r="H102" s="469">
        <v>160</v>
      </c>
      <c r="I102" s="469">
        <v>150</v>
      </c>
      <c r="J102" s="406" t="s">
        <v>8</v>
      </c>
      <c r="K102" s="406" t="s">
        <v>8</v>
      </c>
    </row>
    <row r="103" spans="1:11" x14ac:dyDescent="0.25">
      <c r="A103" s="477"/>
      <c r="B103" s="477"/>
      <c r="C103" s="477"/>
      <c r="D103" s="476" t="str">
        <f t="shared" si="1"/>
        <v/>
      </c>
      <c r="E103" s="436" t="e">
        <f>VLOOKUP(ONS2012Q1[[#This Row],[Cleaned text]],ONSCollation[ONS Q3 2011-Q4 2011],1,0)</f>
        <v>#N/A</v>
      </c>
      <c r="F103" s="469"/>
      <c r="G103" s="469"/>
      <c r="H103" s="469"/>
      <c r="I103" s="469"/>
      <c r="J103" s="406"/>
      <c r="K103" s="406"/>
    </row>
    <row r="104" spans="1:11" x14ac:dyDescent="0.25">
      <c r="A104" s="476" t="s">
        <v>67</v>
      </c>
      <c r="B104" s="476" t="s">
        <v>67</v>
      </c>
      <c r="C104" s="476" t="s">
        <v>67</v>
      </c>
      <c r="D104" s="476"/>
      <c r="E104" s="436" t="e">
        <f>VLOOKUP(ONS2012Q1[[#This Row],[Cleaned text]],ONSCollation[ONS Q3 2011-Q4 2011],1,0)</f>
        <v>#N/A</v>
      </c>
      <c r="F104" s="469"/>
      <c r="G104" s="469"/>
      <c r="H104" s="469"/>
      <c r="I104" s="469"/>
      <c r="J104" s="406"/>
      <c r="K104" s="406"/>
    </row>
    <row r="105" spans="1:11" x14ac:dyDescent="0.25">
      <c r="A105" s="477" t="s">
        <v>702</v>
      </c>
      <c r="B105" s="477" t="s">
        <v>702</v>
      </c>
      <c r="C105" s="477" t="s">
        <v>399</v>
      </c>
      <c r="D105" s="476" t="str">
        <f t="shared" si="1"/>
        <v>Home Office (excl agencies)</v>
      </c>
      <c r="E105" s="436" t="e">
        <f>VLOOKUP(ONS2012Q1[[#This Row],[Cleaned text]],ONSCollation[ONS Q3 2011-Q4 2011],1,0)</f>
        <v>#N/A</v>
      </c>
      <c r="F105" s="469">
        <v>10730</v>
      </c>
      <c r="G105" s="469">
        <v>10240</v>
      </c>
      <c r="H105" s="469">
        <v>2840</v>
      </c>
      <c r="I105" s="469">
        <v>2760</v>
      </c>
      <c r="J105" s="406">
        <v>7900</v>
      </c>
      <c r="K105" s="406">
        <v>7490</v>
      </c>
    </row>
    <row r="106" spans="1:11" x14ac:dyDescent="0.25">
      <c r="A106" s="477" t="s">
        <v>69</v>
      </c>
      <c r="B106" s="477" t="s">
        <v>69</v>
      </c>
      <c r="C106" s="477" t="s">
        <v>69</v>
      </c>
      <c r="D106" s="476" t="str">
        <f t="shared" si="1"/>
        <v>Criminal Records Bureau</v>
      </c>
      <c r="E106" s="436" t="str">
        <f>VLOOKUP(ONS2012Q1[[#This Row],[Cleaned text]],ONSCollation[ONS Q3 2011-Q4 2011],1,0)</f>
        <v>Criminal Records Bureau</v>
      </c>
      <c r="F106" s="469">
        <v>520</v>
      </c>
      <c r="G106" s="469">
        <v>480</v>
      </c>
      <c r="H106" s="469">
        <v>530</v>
      </c>
      <c r="I106" s="469">
        <v>500</v>
      </c>
      <c r="J106" s="406">
        <v>-20</v>
      </c>
      <c r="K106" s="406">
        <v>-10</v>
      </c>
    </row>
    <row r="107" spans="1:11" x14ac:dyDescent="0.25">
      <c r="A107" s="477" t="s">
        <v>70</v>
      </c>
      <c r="B107" s="477" t="s">
        <v>70</v>
      </c>
      <c r="C107" s="477" t="s">
        <v>70</v>
      </c>
      <c r="D107" s="476" t="str">
        <f t="shared" si="1"/>
        <v>Identity and Passport Service</v>
      </c>
      <c r="E107" s="436" t="str">
        <f>VLOOKUP(ONS2012Q1[[#This Row],[Cleaned text]],ONSCollation[ONS Q3 2011-Q4 2011],1,0)</f>
        <v>Identity and Passport Service</v>
      </c>
      <c r="F107" s="469">
        <v>3420</v>
      </c>
      <c r="G107" s="469">
        <v>3050</v>
      </c>
      <c r="H107" s="469">
        <v>3470</v>
      </c>
      <c r="I107" s="469">
        <v>3130</v>
      </c>
      <c r="J107" s="406">
        <v>-50</v>
      </c>
      <c r="K107" s="406">
        <v>-80</v>
      </c>
    </row>
    <row r="108" spans="1:11" x14ac:dyDescent="0.25">
      <c r="A108" s="477" t="s">
        <v>414</v>
      </c>
      <c r="B108" s="477" t="s">
        <v>414</v>
      </c>
      <c r="C108" s="477" t="s">
        <v>414</v>
      </c>
      <c r="D108" s="476" t="str">
        <f t="shared" si="1"/>
        <v>National Fraud Authority</v>
      </c>
      <c r="E108" s="436" t="e">
        <f>VLOOKUP(ONS2012Q1[[#This Row],[Cleaned text]],ONSCollation[ONS Q3 2011-Q4 2011],1,0)</f>
        <v>#N/A</v>
      </c>
      <c r="F108" s="469">
        <v>40</v>
      </c>
      <c r="G108" s="469">
        <v>40</v>
      </c>
      <c r="H108" s="469">
        <v>40</v>
      </c>
      <c r="I108" s="469">
        <v>40</v>
      </c>
      <c r="J108" s="406" t="s">
        <v>8</v>
      </c>
      <c r="K108" s="406" t="s">
        <v>8</v>
      </c>
    </row>
    <row r="109" spans="1:11" x14ac:dyDescent="0.25">
      <c r="A109" s="477" t="s">
        <v>703</v>
      </c>
      <c r="B109" s="477" t="s">
        <v>703</v>
      </c>
      <c r="C109" s="477" t="s">
        <v>68</v>
      </c>
      <c r="D109" s="476" t="str">
        <f t="shared" si="1"/>
        <v>UK Border Agency</v>
      </c>
      <c r="E109" s="436" t="str">
        <f>VLOOKUP(ONS2012Q1[[#This Row],[Cleaned text]],ONSCollation[ONS Q3 2011-Q4 2011],1,0)</f>
        <v>UK Border Agency</v>
      </c>
      <c r="F109" s="469">
        <v>11560</v>
      </c>
      <c r="G109" s="469">
        <v>10830</v>
      </c>
      <c r="H109" s="469">
        <v>19560</v>
      </c>
      <c r="I109" s="469">
        <v>18430</v>
      </c>
      <c r="J109" s="406">
        <v>-8000</v>
      </c>
      <c r="K109" s="406">
        <v>-7590</v>
      </c>
    </row>
    <row r="110" spans="1:11" x14ac:dyDescent="0.25">
      <c r="A110" s="477"/>
      <c r="B110" s="477"/>
      <c r="C110" s="477"/>
      <c r="D110" s="476" t="str">
        <f t="shared" si="1"/>
        <v/>
      </c>
      <c r="E110" s="436" t="e">
        <f>VLOOKUP(ONS2012Q1[[#This Row],[Cleaned text]],ONSCollation[ONS Q3 2011-Q4 2011],1,0)</f>
        <v>#N/A</v>
      </c>
      <c r="F110" s="469"/>
      <c r="G110" s="469"/>
      <c r="H110" s="469"/>
      <c r="I110" s="469"/>
      <c r="J110" s="406"/>
      <c r="K110" s="406"/>
    </row>
    <row r="111" spans="1:11" x14ac:dyDescent="0.25">
      <c r="A111" s="476" t="s">
        <v>80</v>
      </c>
      <c r="B111" s="476" t="s">
        <v>80</v>
      </c>
      <c r="C111" s="476" t="s">
        <v>80</v>
      </c>
      <c r="D111" s="476"/>
      <c r="E111" s="436" t="e">
        <f>VLOOKUP(ONS2012Q1[[#This Row],[Cleaned text]],ONSCollation[ONS Q3 2011-Q4 2011],1,0)</f>
        <v>#N/A</v>
      </c>
      <c r="F111" s="469"/>
      <c r="G111" s="469"/>
      <c r="H111" s="469"/>
      <c r="I111" s="469"/>
      <c r="J111" s="406"/>
      <c r="K111" s="406"/>
    </row>
    <row r="112" spans="1:11" x14ac:dyDescent="0.25">
      <c r="A112" s="477" t="s">
        <v>81</v>
      </c>
      <c r="B112" s="477" t="s">
        <v>81</v>
      </c>
      <c r="C112" s="477" t="s">
        <v>81</v>
      </c>
      <c r="D112" s="476" t="str">
        <f t="shared" si="1"/>
        <v>Department for International Development</v>
      </c>
      <c r="E112" s="436" t="str">
        <f>VLOOKUP(ONS2012Q1[[#This Row],[Cleaned text]],ONSCollation[ONS Q3 2011-Q4 2011],1,0)</f>
        <v>Department for International Development</v>
      </c>
      <c r="F112" s="469">
        <v>1700</v>
      </c>
      <c r="G112" s="469">
        <v>1650</v>
      </c>
      <c r="H112" s="469">
        <v>1660</v>
      </c>
      <c r="I112" s="469">
        <v>1620</v>
      </c>
      <c r="J112" s="406">
        <v>40</v>
      </c>
      <c r="K112" s="406">
        <v>30</v>
      </c>
    </row>
    <row r="113" spans="1:11" x14ac:dyDescent="0.25">
      <c r="A113" s="477"/>
      <c r="B113" s="477"/>
      <c r="C113" s="477"/>
      <c r="D113" s="476" t="str">
        <f t="shared" si="1"/>
        <v/>
      </c>
      <c r="E113" s="436" t="e">
        <f>VLOOKUP(ONS2012Q1[[#This Row],[Cleaned text]],ONSCollation[ONS Q3 2011-Q4 2011],1,0)</f>
        <v>#N/A</v>
      </c>
      <c r="F113" s="469"/>
      <c r="G113" s="469"/>
      <c r="H113" s="469"/>
      <c r="I113" s="469"/>
      <c r="J113" s="406"/>
      <c r="K113" s="406"/>
    </row>
    <row r="114" spans="1:11" x14ac:dyDescent="0.25">
      <c r="A114" s="476" t="s">
        <v>71</v>
      </c>
      <c r="B114" s="476" t="s">
        <v>71</v>
      </c>
      <c r="C114" s="476" t="s">
        <v>71</v>
      </c>
      <c r="D114" s="476"/>
      <c r="E114" s="436" t="e">
        <f>VLOOKUP(ONS2012Q1[[#This Row],[Cleaned text]],ONSCollation[ONS Q3 2011-Q4 2011],1,0)</f>
        <v>#N/A</v>
      </c>
      <c r="F114" s="469"/>
      <c r="G114" s="469"/>
      <c r="H114" s="469"/>
      <c r="I114" s="469"/>
      <c r="J114" s="406"/>
      <c r="K114" s="406"/>
    </row>
    <row r="115" spans="1:11" x14ac:dyDescent="0.25">
      <c r="A115" s="477" t="s">
        <v>704</v>
      </c>
      <c r="B115" s="477" t="s">
        <v>704</v>
      </c>
      <c r="C115" s="477" t="s">
        <v>704</v>
      </c>
      <c r="D115" s="476" t="str">
        <f t="shared" si="1"/>
        <v>Ministry of Justice (excl agencies)</v>
      </c>
      <c r="E115" s="436" t="str">
        <f>VLOOKUP(ONS2012Q1[[#This Row],[Cleaned text]],ONSCollation[ONS Q3 2011-Q4 2011],1,0)</f>
        <v>Ministry of Justice (excl agencies)</v>
      </c>
      <c r="F115" s="469">
        <v>4240</v>
      </c>
      <c r="G115" s="469">
        <v>4060</v>
      </c>
      <c r="H115" s="469">
        <v>4350</v>
      </c>
      <c r="I115" s="469">
        <v>4160</v>
      </c>
      <c r="J115" s="406">
        <v>-100</v>
      </c>
      <c r="K115" s="406">
        <v>-100</v>
      </c>
    </row>
    <row r="116" spans="1:11" x14ac:dyDescent="0.25">
      <c r="A116" s="477" t="s">
        <v>705</v>
      </c>
      <c r="B116" s="477" t="s">
        <v>705</v>
      </c>
      <c r="C116" s="477" t="s">
        <v>705</v>
      </c>
      <c r="D116" s="476" t="str">
        <f t="shared" si="1"/>
        <v>Her Majesty's Courts and Tribunals Service</v>
      </c>
      <c r="E116" s="436" t="str">
        <f>VLOOKUP(ONS2012Q1[[#This Row],[Cleaned text]],ONSCollation[ONS Q3 2011-Q4 2011],1,0)</f>
        <v>Her Majesty's Courts and Tribunals Service</v>
      </c>
      <c r="F116" s="469">
        <v>20650</v>
      </c>
      <c r="G116" s="469">
        <v>18500</v>
      </c>
      <c r="H116" s="469">
        <v>21200</v>
      </c>
      <c r="I116" s="469">
        <v>18980</v>
      </c>
      <c r="J116" s="406">
        <v>-550</v>
      </c>
      <c r="K116" s="406">
        <v>-480</v>
      </c>
    </row>
    <row r="117" spans="1:11" x14ac:dyDescent="0.25">
      <c r="A117" s="477" t="s">
        <v>74</v>
      </c>
      <c r="B117" s="477" t="s">
        <v>74</v>
      </c>
      <c r="C117" s="477" t="s">
        <v>74</v>
      </c>
      <c r="D117" s="476" t="str">
        <f t="shared" si="1"/>
        <v>National Archives</v>
      </c>
      <c r="E117" s="436" t="str">
        <f>VLOOKUP(ONS2012Q1[[#This Row],[Cleaned text]],ONSCollation[ONS Q3 2011-Q4 2011],1,0)</f>
        <v>National Archives</v>
      </c>
      <c r="F117" s="469">
        <v>630</v>
      </c>
      <c r="G117" s="469">
        <v>600</v>
      </c>
      <c r="H117" s="469">
        <v>620</v>
      </c>
      <c r="I117" s="469">
        <v>590</v>
      </c>
      <c r="J117" s="406">
        <v>10</v>
      </c>
      <c r="K117" s="406">
        <v>10</v>
      </c>
    </row>
    <row r="118" spans="1:11" x14ac:dyDescent="0.25">
      <c r="A118" s="477" t="s">
        <v>78</v>
      </c>
      <c r="B118" s="477" t="s">
        <v>78</v>
      </c>
      <c r="C118" s="477" t="s">
        <v>78</v>
      </c>
      <c r="D118" s="476" t="str">
        <f t="shared" si="1"/>
        <v>National Offender Management Service</v>
      </c>
      <c r="E118" s="436" t="str">
        <f>VLOOKUP(ONS2012Q1[[#This Row],[Cleaned text]],ONSCollation[ONS Q3 2011-Q4 2011],1,0)</f>
        <v>National Offender Management Service</v>
      </c>
      <c r="F118" s="469">
        <v>45580</v>
      </c>
      <c r="G118" s="469">
        <v>43490</v>
      </c>
      <c r="H118" s="469">
        <v>46250</v>
      </c>
      <c r="I118" s="469">
        <v>44190</v>
      </c>
      <c r="J118" s="406">
        <v>-670</v>
      </c>
      <c r="K118" s="406">
        <v>-700</v>
      </c>
    </row>
    <row r="119" spans="1:11" x14ac:dyDescent="0.25">
      <c r="A119" s="477" t="s">
        <v>389</v>
      </c>
      <c r="B119" s="477" t="s">
        <v>389</v>
      </c>
      <c r="C119" s="477" t="s">
        <v>389</v>
      </c>
      <c r="D119" s="476" t="str">
        <f t="shared" si="1"/>
        <v>The Office of the Public Guardian</v>
      </c>
      <c r="E119" s="436" t="str">
        <f>VLOOKUP(ONS2012Q1[[#This Row],[Cleaned text]],ONSCollation[ONS Q3 2011-Q4 2011],1,0)</f>
        <v>The Office of the Public Guardian</v>
      </c>
      <c r="F119" s="469">
        <v>520</v>
      </c>
      <c r="G119" s="469">
        <v>490</v>
      </c>
      <c r="H119" s="469">
        <v>510</v>
      </c>
      <c r="I119" s="469">
        <v>490</v>
      </c>
      <c r="J119" s="406">
        <v>10</v>
      </c>
      <c r="K119" s="406">
        <v>10</v>
      </c>
    </row>
    <row r="120" spans="1:11" x14ac:dyDescent="0.25">
      <c r="A120" s="477"/>
      <c r="B120" s="477"/>
      <c r="C120" s="477"/>
      <c r="D120" s="476" t="str">
        <f t="shared" si="1"/>
        <v/>
      </c>
      <c r="E120" s="436" t="e">
        <f>VLOOKUP(ONS2012Q1[[#This Row],[Cleaned text]],ONSCollation[ONS Q3 2011-Q4 2011],1,0)</f>
        <v>#N/A</v>
      </c>
      <c r="F120" s="469"/>
      <c r="G120" s="469"/>
      <c r="H120" s="469"/>
      <c r="I120" s="469"/>
      <c r="J120" s="406"/>
      <c r="K120" s="406"/>
    </row>
    <row r="121" spans="1:11" x14ac:dyDescent="0.25">
      <c r="A121" s="476" t="s">
        <v>82</v>
      </c>
      <c r="B121" s="476" t="s">
        <v>82</v>
      </c>
      <c r="C121" s="476" t="s">
        <v>82</v>
      </c>
      <c r="D121" s="476"/>
      <c r="E121" s="436" t="e">
        <f>VLOOKUP(ONS2012Q1[[#This Row],[Cleaned text]],ONSCollation[ONS Q3 2011-Q4 2011],1,0)</f>
        <v>#N/A</v>
      </c>
      <c r="F121" s="469"/>
      <c r="G121" s="469"/>
      <c r="H121" s="469"/>
      <c r="I121" s="469"/>
      <c r="J121" s="406"/>
      <c r="K121" s="406"/>
    </row>
    <row r="122" spans="1:11" x14ac:dyDescent="0.25">
      <c r="A122" s="477" t="s">
        <v>82</v>
      </c>
      <c r="B122" s="477" t="s">
        <v>82</v>
      </c>
      <c r="C122" s="477" t="s">
        <v>82</v>
      </c>
      <c r="D122" s="476" t="str">
        <f t="shared" si="1"/>
        <v>Northern Ireland Office</v>
      </c>
      <c r="E122" s="436" t="str">
        <f>VLOOKUP(ONS2012Q1[[#This Row],[Cleaned text]],ONSCollation[ONS Q3 2011-Q4 2011],1,0)</f>
        <v>Northern Ireland Office</v>
      </c>
      <c r="F122" s="469">
        <v>60</v>
      </c>
      <c r="G122" s="469">
        <v>60</v>
      </c>
      <c r="H122" s="469">
        <v>50</v>
      </c>
      <c r="I122" s="469">
        <v>50</v>
      </c>
      <c r="J122" s="406">
        <v>10</v>
      </c>
      <c r="K122" s="406">
        <v>10</v>
      </c>
    </row>
    <row r="123" spans="1:11" x14ac:dyDescent="0.25">
      <c r="A123" s="477"/>
      <c r="B123" s="477"/>
      <c r="C123" s="477"/>
      <c r="D123" s="476" t="str">
        <f t="shared" si="1"/>
        <v/>
      </c>
      <c r="E123" s="436" t="e">
        <f>VLOOKUP(ONS2012Q1[[#This Row],[Cleaned text]],ONSCollation[ONS Q3 2011-Q4 2011],1,0)</f>
        <v>#N/A</v>
      </c>
      <c r="F123" s="469"/>
      <c r="G123" s="469"/>
      <c r="H123" s="469"/>
      <c r="I123" s="469"/>
      <c r="J123" s="406"/>
      <c r="K123" s="406"/>
    </row>
    <row r="124" spans="1:11" x14ac:dyDescent="0.25">
      <c r="A124" s="476" t="s">
        <v>144</v>
      </c>
      <c r="B124" s="476" t="s">
        <v>144</v>
      </c>
      <c r="C124" s="476" t="s">
        <v>144</v>
      </c>
      <c r="D124" s="476"/>
      <c r="E124" s="436" t="e">
        <f>VLOOKUP(ONS2012Q1[[#This Row],[Cleaned text]],ONSCollation[ONS Q3 2011-Q4 2011],1,0)</f>
        <v>#N/A</v>
      </c>
      <c r="F124" s="469"/>
      <c r="G124" s="469"/>
      <c r="H124" s="469"/>
      <c r="I124" s="469"/>
      <c r="J124" s="406"/>
      <c r="K124" s="406"/>
    </row>
    <row r="125" spans="1:11" x14ac:dyDescent="0.25">
      <c r="A125" s="477" t="s">
        <v>144</v>
      </c>
      <c r="B125" s="477" t="s">
        <v>144</v>
      </c>
      <c r="C125" s="477" t="s">
        <v>144</v>
      </c>
      <c r="D125" s="476" t="str">
        <f t="shared" si="1"/>
        <v>Ofsted</v>
      </c>
      <c r="E125" s="436" t="str">
        <f>VLOOKUP(ONS2012Q1[[#This Row],[Cleaned text]],ONSCollation[ONS Q3 2011-Q4 2011],1,0)</f>
        <v>Ofsted</v>
      </c>
      <c r="F125" s="469">
        <v>1450</v>
      </c>
      <c r="G125" s="469">
        <v>1400</v>
      </c>
      <c r="H125" s="469">
        <v>1460</v>
      </c>
      <c r="I125" s="469">
        <v>1400</v>
      </c>
      <c r="J125" s="406">
        <v>-10</v>
      </c>
      <c r="K125" s="406">
        <v>-10</v>
      </c>
    </row>
    <row r="126" spans="1:11" x14ac:dyDescent="0.25">
      <c r="A126" s="477"/>
      <c r="B126" s="477"/>
      <c r="C126" s="477"/>
      <c r="D126" s="476" t="str">
        <f t="shared" si="1"/>
        <v/>
      </c>
      <c r="E126" s="436" t="e">
        <f>VLOOKUP(ONS2012Q1[[#This Row],[Cleaned text]],ONSCollation[ONS Q3 2011-Q4 2011],1,0)</f>
        <v>#N/A</v>
      </c>
      <c r="F126" s="469"/>
      <c r="G126" s="469"/>
      <c r="H126" s="469"/>
      <c r="I126" s="469"/>
      <c r="J126" s="406"/>
      <c r="K126" s="406"/>
    </row>
    <row r="127" spans="1:11" x14ac:dyDescent="0.25">
      <c r="A127" s="476" t="s">
        <v>296</v>
      </c>
      <c r="B127" s="476" t="s">
        <v>296</v>
      </c>
      <c r="C127" s="476" t="s">
        <v>296</v>
      </c>
      <c r="D127" s="476"/>
      <c r="E127" s="436" t="e">
        <f>VLOOKUP(ONS2012Q1[[#This Row],[Cleaned text]],ONSCollation[ONS Q3 2011-Q4 2011],1,0)</f>
        <v>#N/A</v>
      </c>
      <c r="F127" s="469"/>
      <c r="G127" s="469"/>
      <c r="H127" s="469"/>
      <c r="I127" s="469"/>
      <c r="J127" s="406"/>
      <c r="K127" s="406"/>
    </row>
    <row r="128" spans="1:11" x14ac:dyDescent="0.25">
      <c r="A128" s="477" t="s">
        <v>296</v>
      </c>
      <c r="B128" s="477" t="s">
        <v>296</v>
      </c>
      <c r="C128" s="477" t="s">
        <v>296</v>
      </c>
      <c r="D128" s="476" t="str">
        <f t="shared" si="1"/>
        <v>Office of Qualifications and Examinations Regulation</v>
      </c>
      <c r="E128" s="436" t="str">
        <f>VLOOKUP(ONS2012Q1[[#This Row],[Cleaned text]],ONSCollation[ONS Q3 2011-Q4 2011],1,0)</f>
        <v>Office of Qualifications and Examinations Regulation</v>
      </c>
      <c r="F128" s="469">
        <v>180</v>
      </c>
      <c r="G128" s="469">
        <v>180</v>
      </c>
      <c r="H128" s="469">
        <v>180</v>
      </c>
      <c r="I128" s="469">
        <v>180</v>
      </c>
      <c r="J128" s="406">
        <v>0</v>
      </c>
      <c r="K128" s="406" t="s">
        <v>8</v>
      </c>
    </row>
    <row r="129" spans="1:11" x14ac:dyDescent="0.25">
      <c r="A129" s="477"/>
      <c r="B129" s="477"/>
      <c r="C129" s="477"/>
      <c r="D129" s="476" t="str">
        <f t="shared" si="1"/>
        <v/>
      </c>
      <c r="E129" s="436" t="e">
        <f>VLOOKUP(ONS2012Q1[[#This Row],[Cleaned text]],ONSCollation[ONS Q3 2011-Q4 2011],1,0)</f>
        <v>#N/A</v>
      </c>
      <c r="F129" s="469"/>
      <c r="G129" s="469"/>
      <c r="H129" s="469"/>
      <c r="I129" s="469"/>
      <c r="J129" s="406"/>
      <c r="K129" s="406"/>
    </row>
    <row r="130" spans="1:11" x14ac:dyDescent="0.25">
      <c r="A130" s="476" t="s">
        <v>643</v>
      </c>
      <c r="B130" s="476" t="s">
        <v>643</v>
      </c>
      <c r="C130" s="476" t="s">
        <v>643</v>
      </c>
      <c r="D130" s="476"/>
      <c r="E130" s="436" t="e">
        <f>VLOOKUP(ONS2012Q1[[#This Row],[Cleaned text]],ONSCollation[ONS Q3 2011-Q4 2011],1,0)</f>
        <v>#N/A</v>
      </c>
      <c r="F130" s="469"/>
      <c r="G130" s="469"/>
      <c r="H130" s="469"/>
      <c r="I130" s="469"/>
      <c r="J130" s="406"/>
      <c r="K130" s="406"/>
    </row>
    <row r="131" spans="1:11" x14ac:dyDescent="0.25">
      <c r="A131" s="477" t="s">
        <v>706</v>
      </c>
      <c r="B131" s="477" t="s">
        <v>706</v>
      </c>
      <c r="C131" s="477" t="s">
        <v>706</v>
      </c>
      <c r="D131" s="476" t="str">
        <f t="shared" si="1"/>
        <v>Scotland Office (incl. Office of the Advocate General for Scotland)</v>
      </c>
      <c r="E131" s="436" t="e">
        <f>VLOOKUP(ONS2012Q1[[#This Row],[Cleaned text]],ONSCollation[ONS Q3 2011-Q4 2011],1,0)</f>
        <v>#N/A</v>
      </c>
      <c r="F131" s="469">
        <v>100</v>
      </c>
      <c r="G131" s="469">
        <v>100</v>
      </c>
      <c r="H131" s="469">
        <v>100</v>
      </c>
      <c r="I131" s="469">
        <v>100</v>
      </c>
      <c r="J131" s="406" t="s">
        <v>8</v>
      </c>
      <c r="K131" s="406" t="s">
        <v>8</v>
      </c>
    </row>
    <row r="132" spans="1:11" x14ac:dyDescent="0.25">
      <c r="A132" s="477"/>
      <c r="B132" s="477"/>
      <c r="C132" s="477"/>
      <c r="D132" s="476" t="str">
        <f t="shared" si="1"/>
        <v/>
      </c>
      <c r="E132" s="436" t="e">
        <f>VLOOKUP(ONS2012Q1[[#This Row],[Cleaned text]],ONSCollation[ONS Q3 2011-Q4 2011],1,0)</f>
        <v>#N/A</v>
      </c>
      <c r="F132" s="469"/>
      <c r="G132" s="469"/>
      <c r="H132" s="469"/>
      <c r="I132" s="469"/>
      <c r="J132" s="406"/>
      <c r="K132" s="406"/>
    </row>
    <row r="133" spans="1:11" x14ac:dyDescent="0.25">
      <c r="A133" s="476" t="s">
        <v>83</v>
      </c>
      <c r="B133" s="476" t="s">
        <v>83</v>
      </c>
      <c r="C133" s="476" t="s">
        <v>83</v>
      </c>
      <c r="D133" s="476"/>
      <c r="E133" s="436" t="e">
        <f>VLOOKUP(ONS2012Q1[[#This Row],[Cleaned text]],ONSCollation[ONS Q3 2011-Q4 2011],1,0)</f>
        <v>#N/A</v>
      </c>
      <c r="F133" s="469"/>
      <c r="G133" s="469"/>
      <c r="H133" s="469"/>
      <c r="I133" s="469"/>
      <c r="J133" s="406"/>
      <c r="K133" s="406"/>
    </row>
    <row r="134" spans="1:11" x14ac:dyDescent="0.25">
      <c r="A134" s="477" t="s">
        <v>83</v>
      </c>
      <c r="B134" s="477" t="s">
        <v>83</v>
      </c>
      <c r="C134" s="477" t="s">
        <v>83</v>
      </c>
      <c r="D134" s="476" t="str">
        <f t="shared" si="1"/>
        <v>Security and Intelligence Services</v>
      </c>
      <c r="E134" s="436" t="str">
        <f>VLOOKUP(ONS2012Q1[[#This Row],[Cleaned text]],ONSCollation[ONS Q3 2011-Q4 2011],1,0)</f>
        <v>Security and Intelligence Services</v>
      </c>
      <c r="F134" s="469">
        <v>5440</v>
      </c>
      <c r="G134" s="469">
        <v>5210</v>
      </c>
      <c r="H134" s="469">
        <v>5450</v>
      </c>
      <c r="I134" s="469">
        <v>5220</v>
      </c>
      <c r="J134" s="406">
        <v>-10</v>
      </c>
      <c r="K134" s="406">
        <v>-10</v>
      </c>
    </row>
    <row r="135" spans="1:11" x14ac:dyDescent="0.25">
      <c r="A135" s="477"/>
      <c r="B135" s="477"/>
      <c r="C135" s="477"/>
      <c r="D135" s="476" t="str">
        <f t="shared" si="1"/>
        <v/>
      </c>
      <c r="E135" s="436" t="e">
        <f>VLOOKUP(ONS2012Q1[[#This Row],[Cleaned text]],ONSCollation[ONS Q3 2011-Q4 2011],1,0)</f>
        <v>#N/A</v>
      </c>
      <c r="F135" s="469"/>
      <c r="G135" s="469"/>
      <c r="H135" s="469"/>
      <c r="I135" s="469"/>
      <c r="J135" s="406"/>
      <c r="K135" s="406"/>
    </row>
    <row r="136" spans="1:11" x14ac:dyDescent="0.25">
      <c r="A136" s="476" t="s">
        <v>84</v>
      </c>
      <c r="B136" s="476" t="s">
        <v>84</v>
      </c>
      <c r="C136" s="476" t="s">
        <v>84</v>
      </c>
      <c r="D136" s="476"/>
      <c r="E136" s="436" t="e">
        <f>VLOOKUP(ONS2012Q1[[#This Row],[Cleaned text]],ONSCollation[ONS Q3 2011-Q4 2011],1,0)</f>
        <v>#N/A</v>
      </c>
      <c r="F136" s="469"/>
      <c r="G136" s="469"/>
      <c r="H136" s="469"/>
      <c r="I136" s="469"/>
      <c r="J136" s="406"/>
      <c r="K136" s="406"/>
    </row>
    <row r="137" spans="1:11" x14ac:dyDescent="0.25">
      <c r="A137" s="477" t="s">
        <v>674</v>
      </c>
      <c r="B137" s="477" t="s">
        <v>674</v>
      </c>
      <c r="C137" s="477" t="s">
        <v>674</v>
      </c>
      <c r="D137" s="476" t="str">
        <f t="shared" ref="D137:D181" si="2">TRIM(C137)</f>
        <v>Department for Transport</v>
      </c>
      <c r="E137" s="436" t="e">
        <f>VLOOKUP(ONS2012Q1[[#This Row],[Cleaned text]],ONSCollation[ONS Q3 2011-Q4 2011],1,0)</f>
        <v>#N/A</v>
      </c>
      <c r="F137" s="469">
        <v>1670</v>
      </c>
      <c r="G137" s="469">
        <v>1630</v>
      </c>
      <c r="H137" s="469">
        <v>1700</v>
      </c>
      <c r="I137" s="469">
        <v>1660</v>
      </c>
      <c r="J137" s="406">
        <v>-30</v>
      </c>
      <c r="K137" s="406">
        <v>-30</v>
      </c>
    </row>
    <row r="138" spans="1:11" x14ac:dyDescent="0.25">
      <c r="A138" s="477" t="s">
        <v>85</v>
      </c>
      <c r="B138" s="477" t="s">
        <v>85</v>
      </c>
      <c r="C138" s="477" t="s">
        <v>85</v>
      </c>
      <c r="D138" s="476" t="str">
        <f t="shared" si="2"/>
        <v>Driver and Vehicle Licensing Agency</v>
      </c>
      <c r="E138" s="436" t="str">
        <f>VLOOKUP(ONS2012Q1[[#This Row],[Cleaned text]],ONSCollation[ONS Q3 2011-Q4 2011],1,0)</f>
        <v>Driver and Vehicle Licensing Agency</v>
      </c>
      <c r="F138" s="469">
        <v>6260</v>
      </c>
      <c r="G138" s="469">
        <v>5710</v>
      </c>
      <c r="H138" s="469">
        <v>6310</v>
      </c>
      <c r="I138" s="469">
        <v>5760</v>
      </c>
      <c r="J138" s="406">
        <v>-50</v>
      </c>
      <c r="K138" s="406">
        <v>-50</v>
      </c>
    </row>
    <row r="139" spans="1:11" x14ac:dyDescent="0.25">
      <c r="A139" s="477" t="s">
        <v>86</v>
      </c>
      <c r="B139" s="477" t="s">
        <v>86</v>
      </c>
      <c r="C139" s="477" t="s">
        <v>86</v>
      </c>
      <c r="D139" s="476" t="str">
        <f t="shared" si="2"/>
        <v>Driving Standards Agency</v>
      </c>
      <c r="E139" s="436" t="str">
        <f>VLOOKUP(ONS2012Q1[[#This Row],[Cleaned text]],ONSCollation[ONS Q3 2011-Q4 2011],1,0)</f>
        <v>Driving Standards Agency</v>
      </c>
      <c r="F139" s="469">
        <v>2570</v>
      </c>
      <c r="G139" s="469">
        <v>2400</v>
      </c>
      <c r="H139" s="469">
        <v>2570</v>
      </c>
      <c r="I139" s="469">
        <v>2390</v>
      </c>
      <c r="J139" s="406" t="s">
        <v>8</v>
      </c>
      <c r="K139" s="406">
        <v>10</v>
      </c>
    </row>
    <row r="140" spans="1:11" x14ac:dyDescent="0.25">
      <c r="A140" s="477" t="s">
        <v>87</v>
      </c>
      <c r="B140" s="477" t="s">
        <v>87</v>
      </c>
      <c r="C140" s="477" t="s">
        <v>87</v>
      </c>
      <c r="D140" s="476" t="str">
        <f t="shared" si="2"/>
        <v>Government Car and Despatch Agency</v>
      </c>
      <c r="E140" s="436" t="str">
        <f>VLOOKUP(ONS2012Q1[[#This Row],[Cleaned text]],ONSCollation[ONS Q3 2011-Q4 2011],1,0)</f>
        <v>Government Car and Despatch Agency</v>
      </c>
      <c r="F140" s="469">
        <v>180</v>
      </c>
      <c r="G140" s="469">
        <v>170</v>
      </c>
      <c r="H140" s="469">
        <v>180</v>
      </c>
      <c r="I140" s="469">
        <v>170</v>
      </c>
      <c r="J140" s="406">
        <v>0</v>
      </c>
      <c r="K140" s="406">
        <v>0</v>
      </c>
    </row>
    <row r="141" spans="1:11" x14ac:dyDescent="0.25">
      <c r="A141" s="477" t="s">
        <v>88</v>
      </c>
      <c r="B141" s="477" t="s">
        <v>88</v>
      </c>
      <c r="C141" s="477" t="s">
        <v>88</v>
      </c>
      <c r="D141" s="476" t="str">
        <f t="shared" si="2"/>
        <v>Highways Agency</v>
      </c>
      <c r="E141" s="436" t="str">
        <f>VLOOKUP(ONS2012Q1[[#This Row],[Cleaned text]],ONSCollation[ONS Q3 2011-Q4 2011],1,0)</f>
        <v>Highways Agency</v>
      </c>
      <c r="F141" s="469">
        <v>3490</v>
      </c>
      <c r="G141" s="469">
        <v>3390</v>
      </c>
      <c r="H141" s="469">
        <v>3520</v>
      </c>
      <c r="I141" s="469">
        <v>3420</v>
      </c>
      <c r="J141" s="406">
        <v>-30</v>
      </c>
      <c r="K141" s="406">
        <v>-40</v>
      </c>
    </row>
    <row r="142" spans="1:11" x14ac:dyDescent="0.25">
      <c r="A142" s="477" t="s">
        <v>89</v>
      </c>
      <c r="B142" s="477" t="s">
        <v>89</v>
      </c>
      <c r="C142" s="477" t="s">
        <v>89</v>
      </c>
      <c r="D142" s="476" t="str">
        <f t="shared" si="2"/>
        <v>Maritime and Coastguard Agency</v>
      </c>
      <c r="E142" s="436" t="str">
        <f>VLOOKUP(ONS2012Q1[[#This Row],[Cleaned text]],ONSCollation[ONS Q3 2011-Q4 2011],1,0)</f>
        <v>Maritime and Coastguard Agency</v>
      </c>
      <c r="F142" s="469">
        <v>1120</v>
      </c>
      <c r="G142" s="469">
        <v>1070</v>
      </c>
      <c r="H142" s="469">
        <v>1120</v>
      </c>
      <c r="I142" s="469">
        <v>1070</v>
      </c>
      <c r="J142" s="406" t="s">
        <v>8</v>
      </c>
      <c r="K142" s="406">
        <v>-10</v>
      </c>
    </row>
    <row r="143" spans="1:11" x14ac:dyDescent="0.25">
      <c r="A143" s="477" t="s">
        <v>90</v>
      </c>
      <c r="B143" s="477" t="s">
        <v>90</v>
      </c>
      <c r="C143" s="477" t="s">
        <v>90</v>
      </c>
      <c r="D143" s="476" t="str">
        <f t="shared" si="2"/>
        <v>Office of Rail Regulation</v>
      </c>
      <c r="E143" s="436" t="str">
        <f>VLOOKUP(ONS2012Q1[[#This Row],[Cleaned text]],ONSCollation[ONS Q3 2011-Q4 2011],1,0)</f>
        <v>Office of Rail Regulation</v>
      </c>
      <c r="F143" s="469">
        <v>280</v>
      </c>
      <c r="G143" s="469">
        <v>270</v>
      </c>
      <c r="H143" s="469">
        <v>280</v>
      </c>
      <c r="I143" s="469">
        <v>270</v>
      </c>
      <c r="J143" s="406" t="s">
        <v>8</v>
      </c>
      <c r="K143" s="406" t="s">
        <v>8</v>
      </c>
    </row>
    <row r="144" spans="1:11" x14ac:dyDescent="0.25">
      <c r="A144" s="477" t="s">
        <v>91</v>
      </c>
      <c r="B144" s="477" t="s">
        <v>91</v>
      </c>
      <c r="C144" s="477" t="s">
        <v>91</v>
      </c>
      <c r="D144" s="476" t="str">
        <f t="shared" si="2"/>
        <v>Vehicle Certification Agency</v>
      </c>
      <c r="E144" s="436" t="str">
        <f>VLOOKUP(ONS2012Q1[[#This Row],[Cleaned text]],ONSCollation[ONS Q3 2011-Q4 2011],1,0)</f>
        <v>Vehicle Certification Agency</v>
      </c>
      <c r="F144" s="469">
        <v>160</v>
      </c>
      <c r="G144" s="469">
        <v>150</v>
      </c>
      <c r="H144" s="469">
        <v>150</v>
      </c>
      <c r="I144" s="469">
        <v>140</v>
      </c>
      <c r="J144" s="406">
        <v>10</v>
      </c>
      <c r="K144" s="406">
        <v>10</v>
      </c>
    </row>
    <row r="145" spans="1:11" x14ac:dyDescent="0.25">
      <c r="A145" s="477" t="s">
        <v>92</v>
      </c>
      <c r="B145" s="477" t="s">
        <v>92</v>
      </c>
      <c r="C145" s="477" t="s">
        <v>92</v>
      </c>
      <c r="D145" s="476" t="str">
        <f t="shared" si="2"/>
        <v>Vehicle and Operator Services Agency</v>
      </c>
      <c r="E145" s="436" t="str">
        <f>VLOOKUP(ONS2012Q1[[#This Row],[Cleaned text]],ONSCollation[ONS Q3 2011-Q4 2011],1,0)</f>
        <v>Vehicle and Operator Services Agency</v>
      </c>
      <c r="F145" s="469">
        <v>2210</v>
      </c>
      <c r="G145" s="469">
        <v>2130</v>
      </c>
      <c r="H145" s="469">
        <v>2230</v>
      </c>
      <c r="I145" s="469">
        <v>2150</v>
      </c>
      <c r="J145" s="406">
        <v>-20</v>
      </c>
      <c r="K145" s="406">
        <v>-20</v>
      </c>
    </row>
    <row r="146" spans="1:11" x14ac:dyDescent="0.25">
      <c r="A146" s="477"/>
      <c r="B146" s="477"/>
      <c r="C146" s="477"/>
      <c r="D146" s="476" t="str">
        <f t="shared" si="2"/>
        <v/>
      </c>
      <c r="E146" s="436" t="e">
        <f>VLOOKUP(ONS2012Q1[[#This Row],[Cleaned text]],ONSCollation[ONS Q3 2011-Q4 2011],1,0)</f>
        <v>#N/A</v>
      </c>
      <c r="F146" s="469"/>
      <c r="G146" s="469"/>
      <c r="H146" s="469"/>
      <c r="I146" s="469"/>
      <c r="J146" s="406"/>
      <c r="K146" s="406"/>
    </row>
    <row r="147" spans="1:11" x14ac:dyDescent="0.25">
      <c r="A147" s="476" t="s">
        <v>146</v>
      </c>
      <c r="B147" s="476" t="s">
        <v>146</v>
      </c>
      <c r="C147" s="476" t="s">
        <v>146</v>
      </c>
      <c r="D147" s="476"/>
      <c r="E147" s="436" t="e">
        <f>VLOOKUP(ONS2012Q1[[#This Row],[Cleaned text]],ONSCollation[ONS Q3 2011-Q4 2011],1,0)</f>
        <v>#N/A</v>
      </c>
      <c r="F147" s="469"/>
      <c r="G147" s="469"/>
      <c r="H147" s="469"/>
      <c r="I147" s="469"/>
      <c r="J147" s="406"/>
      <c r="K147" s="406"/>
    </row>
    <row r="148" spans="1:11" x14ac:dyDescent="0.25">
      <c r="A148" s="477" t="s">
        <v>146</v>
      </c>
      <c r="B148" s="477" t="s">
        <v>146</v>
      </c>
      <c r="C148" s="477" t="s">
        <v>146</v>
      </c>
      <c r="D148" s="476" t="str">
        <f t="shared" si="2"/>
        <v>UK Statistics Authority</v>
      </c>
      <c r="E148" s="436" t="str">
        <f>VLOOKUP(ONS2012Q1[[#This Row],[Cleaned text]],ONSCollation[ONS Q3 2011-Q4 2011],1,0)</f>
        <v>UK Statistics Authority</v>
      </c>
      <c r="F148" s="469">
        <v>3660</v>
      </c>
      <c r="G148" s="469">
        <v>2990</v>
      </c>
      <c r="H148" s="469">
        <v>3710</v>
      </c>
      <c r="I148" s="469">
        <v>3020</v>
      </c>
      <c r="J148" s="406">
        <v>-40</v>
      </c>
      <c r="K148" s="406">
        <v>-30</v>
      </c>
    </row>
    <row r="149" spans="1:11" x14ac:dyDescent="0.25">
      <c r="A149" s="477"/>
      <c r="B149" s="477"/>
      <c r="C149" s="477"/>
      <c r="D149" s="476" t="str">
        <f t="shared" si="2"/>
        <v/>
      </c>
      <c r="E149" s="436" t="e">
        <f>VLOOKUP(ONS2012Q1[[#This Row],[Cleaned text]],ONSCollation[ONS Q3 2011-Q4 2011],1,0)</f>
        <v>#N/A</v>
      </c>
      <c r="F149" s="469"/>
      <c r="G149" s="469"/>
      <c r="H149" s="469"/>
      <c r="I149" s="469"/>
      <c r="J149" s="406"/>
      <c r="K149" s="406"/>
    </row>
    <row r="150" spans="1:11" x14ac:dyDescent="0.25">
      <c r="A150" s="471" t="s">
        <v>79</v>
      </c>
      <c r="B150" s="471" t="s">
        <v>79</v>
      </c>
      <c r="C150" s="471" t="s">
        <v>79</v>
      </c>
      <c r="D150" s="476"/>
      <c r="E150" s="436" t="e">
        <f>VLOOKUP(ONS2012Q1[[#This Row],[Cleaned text]],ONSCollation[ONS Q3 2011-Q4 2011],1,0)</f>
        <v>#N/A</v>
      </c>
      <c r="F150" s="469"/>
      <c r="G150" s="469"/>
      <c r="H150" s="469"/>
      <c r="I150" s="469"/>
      <c r="J150" s="406"/>
      <c r="K150" s="406"/>
    </row>
    <row r="151" spans="1:11" x14ac:dyDescent="0.25">
      <c r="A151" s="477" t="s">
        <v>707</v>
      </c>
      <c r="B151" s="477" t="s">
        <v>707</v>
      </c>
      <c r="C151" s="477" t="s">
        <v>707</v>
      </c>
      <c r="D151" s="476" t="str">
        <f t="shared" si="2"/>
        <v>UK Supreme Court</v>
      </c>
      <c r="E151" s="436" t="str">
        <f>VLOOKUP(ONS2012Q1[[#This Row],[Cleaned text]],ONSCollation[ONS Q3 2011-Q4 2011],1,0)</f>
        <v>UK Supreme Court</v>
      </c>
      <c r="F151" s="469">
        <v>50</v>
      </c>
      <c r="G151" s="469">
        <v>50</v>
      </c>
      <c r="H151" s="469">
        <v>50</v>
      </c>
      <c r="I151" s="469">
        <v>50</v>
      </c>
      <c r="J151" s="406" t="s">
        <v>8</v>
      </c>
      <c r="K151" s="406" t="s">
        <v>8</v>
      </c>
    </row>
    <row r="152" spans="1:11" x14ac:dyDescent="0.25">
      <c r="A152" s="477"/>
      <c r="B152" s="477"/>
      <c r="C152" s="477"/>
      <c r="D152" s="476" t="str">
        <f t="shared" si="2"/>
        <v/>
      </c>
      <c r="E152" s="436" t="e">
        <f>VLOOKUP(ONS2012Q1[[#This Row],[Cleaned text]],ONSCollation[ONS Q3 2011-Q4 2011],1,0)</f>
        <v>#N/A</v>
      </c>
      <c r="F152" s="469"/>
      <c r="G152" s="469"/>
      <c r="H152" s="469"/>
      <c r="I152" s="469"/>
      <c r="J152" s="406"/>
      <c r="K152" s="406"/>
    </row>
    <row r="153" spans="1:11" x14ac:dyDescent="0.25">
      <c r="A153" s="476" t="s">
        <v>77</v>
      </c>
      <c r="B153" s="476" t="s">
        <v>77</v>
      </c>
      <c r="C153" s="476" t="s">
        <v>77</v>
      </c>
      <c r="D153" s="476"/>
      <c r="E153" s="436" t="e">
        <f>VLOOKUP(ONS2012Q1[[#This Row],[Cleaned text]],ONSCollation[ONS Q3 2011-Q4 2011],1,0)</f>
        <v>#N/A</v>
      </c>
      <c r="F153" s="469"/>
      <c r="G153" s="469"/>
      <c r="H153" s="469"/>
      <c r="I153" s="469"/>
      <c r="J153" s="406"/>
      <c r="K153" s="406"/>
    </row>
    <row r="154" spans="1:11" x14ac:dyDescent="0.25">
      <c r="A154" s="477" t="s">
        <v>645</v>
      </c>
      <c r="B154" s="477" t="s">
        <v>645</v>
      </c>
      <c r="C154" s="477" t="s">
        <v>645</v>
      </c>
      <c r="D154" s="476" t="str">
        <f t="shared" si="2"/>
        <v>Wales Office</v>
      </c>
      <c r="E154" s="436" t="str">
        <f>VLOOKUP(ONS2012Q1[[#This Row],[Cleaned text]],ONSCollation[ONS Q3 2011-Q4 2011],1,0)</f>
        <v>Wales Office</v>
      </c>
      <c r="F154" s="469">
        <v>60</v>
      </c>
      <c r="G154" s="469">
        <v>60</v>
      </c>
      <c r="H154" s="469">
        <v>50</v>
      </c>
      <c r="I154" s="469">
        <v>50</v>
      </c>
      <c r="J154" s="406">
        <v>10</v>
      </c>
      <c r="K154" s="406">
        <v>10</v>
      </c>
    </row>
    <row r="155" spans="1:11" x14ac:dyDescent="0.25">
      <c r="A155" s="477"/>
      <c r="B155" s="477"/>
      <c r="C155" s="477"/>
      <c r="D155" s="476" t="str">
        <f t="shared" si="2"/>
        <v/>
      </c>
      <c r="E155" s="436" t="e">
        <f>VLOOKUP(ONS2012Q1[[#This Row],[Cleaned text]],ONSCollation[ONS Q3 2011-Q4 2011],1,0)</f>
        <v>#N/A</v>
      </c>
      <c r="F155" s="469"/>
      <c r="G155" s="469"/>
      <c r="H155" s="469"/>
      <c r="I155" s="469"/>
      <c r="J155" s="406"/>
      <c r="K155" s="406"/>
    </row>
    <row r="156" spans="1:11" x14ac:dyDescent="0.25">
      <c r="A156" s="476" t="s">
        <v>148</v>
      </c>
      <c r="B156" s="476" t="s">
        <v>148</v>
      </c>
      <c r="C156" s="476" t="s">
        <v>148</v>
      </c>
      <c r="D156" s="476"/>
      <c r="E156" s="436" t="e">
        <f>VLOOKUP(ONS2012Q1[[#This Row],[Cleaned text]],ONSCollation[ONS Q3 2011-Q4 2011],1,0)</f>
        <v>#N/A</v>
      </c>
      <c r="F156" s="469"/>
      <c r="G156" s="469"/>
      <c r="H156" s="469"/>
      <c r="I156" s="469"/>
      <c r="J156" s="406"/>
      <c r="K156" s="406"/>
    </row>
    <row r="157" spans="1:11" x14ac:dyDescent="0.25">
      <c r="A157" s="477" t="s">
        <v>708</v>
      </c>
      <c r="B157" s="477" t="s">
        <v>708</v>
      </c>
      <c r="C157" s="477" t="s">
        <v>719</v>
      </c>
      <c r="D157" s="476" t="str">
        <f t="shared" si="2"/>
        <v>Department for Work and Pensions</v>
      </c>
      <c r="E157" s="436" t="e">
        <f>VLOOKUP(ONS2012Q1[[#This Row],[Cleaned text]],ONSCollation[ONS Q3 2011-Q4 2011],1,0)</f>
        <v>#N/A</v>
      </c>
      <c r="F157" s="469">
        <v>99960</v>
      </c>
      <c r="G157" s="469">
        <v>88630</v>
      </c>
      <c r="H157" s="469">
        <v>101330</v>
      </c>
      <c r="I157" s="469">
        <v>90010</v>
      </c>
      <c r="J157" s="406">
        <v>-1370</v>
      </c>
      <c r="K157" s="406">
        <v>-1390</v>
      </c>
    </row>
    <row r="158" spans="1:11" x14ac:dyDescent="0.25">
      <c r="A158" s="477" t="s">
        <v>190</v>
      </c>
      <c r="B158" s="477" t="s">
        <v>190</v>
      </c>
      <c r="C158" s="477" t="s">
        <v>190</v>
      </c>
      <c r="D158" s="476" t="str">
        <f t="shared" si="2"/>
        <v>Child Maintenance Enforcement Commission</v>
      </c>
      <c r="E158" s="436" t="str">
        <f>VLOOKUP(ONS2012Q1[[#This Row],[Cleaned text]],ONSCollation[ONS Q3 2011-Q4 2011],1,0)</f>
        <v>Child Maintenance Enforcement Commission</v>
      </c>
      <c r="F158" s="469">
        <v>9020</v>
      </c>
      <c r="G158" s="469">
        <v>7900</v>
      </c>
      <c r="H158" s="469">
        <v>8910</v>
      </c>
      <c r="I158" s="469">
        <v>7780</v>
      </c>
      <c r="J158" s="406">
        <v>110</v>
      </c>
      <c r="K158" s="406">
        <v>110</v>
      </c>
    </row>
    <row r="159" spans="1:11" x14ac:dyDescent="0.25">
      <c r="A159" s="477" t="s">
        <v>95</v>
      </c>
      <c r="B159" s="477" t="s">
        <v>95</v>
      </c>
      <c r="C159" s="477" t="s">
        <v>95</v>
      </c>
      <c r="D159" s="476" t="str">
        <f t="shared" si="2"/>
        <v>The Health and Safety Executive</v>
      </c>
      <c r="E159" s="436" t="str">
        <f>VLOOKUP(ONS2012Q1[[#This Row],[Cleaned text]],ONSCollation[ONS Q3 2011-Q4 2011],1,0)</f>
        <v>The Health and Safety Executive</v>
      </c>
      <c r="F159" s="469">
        <v>3490</v>
      </c>
      <c r="G159" s="469">
        <v>3270</v>
      </c>
      <c r="H159" s="469">
        <v>3540</v>
      </c>
      <c r="I159" s="469">
        <v>3310</v>
      </c>
      <c r="J159" s="406">
        <v>-50</v>
      </c>
      <c r="K159" s="406">
        <v>-40</v>
      </c>
    </row>
    <row r="160" spans="1:11" x14ac:dyDescent="0.25">
      <c r="A160" s="477"/>
      <c r="B160" s="477"/>
      <c r="C160" s="477"/>
      <c r="D160" s="476" t="str">
        <f t="shared" si="2"/>
        <v/>
      </c>
      <c r="E160" s="436" t="e">
        <f>VLOOKUP(ONS2012Q1[[#This Row],[Cleaned text]],ONSCollation[ONS Q3 2011-Q4 2011],1,0)</f>
        <v>#N/A</v>
      </c>
      <c r="F160" s="469"/>
      <c r="G160" s="469"/>
      <c r="H160" s="469"/>
      <c r="I160" s="469"/>
      <c r="J160" s="406"/>
      <c r="K160" s="406"/>
    </row>
    <row r="161" spans="1:11" x14ac:dyDescent="0.25">
      <c r="A161" s="476" t="s">
        <v>153</v>
      </c>
      <c r="B161" s="476" t="s">
        <v>153</v>
      </c>
      <c r="C161" s="476" t="s">
        <v>153</v>
      </c>
      <c r="D161" s="476"/>
      <c r="E161" s="436" t="e">
        <f>VLOOKUP(ONS2012Q1[[#This Row],[Cleaned text]],ONSCollation[ONS Q3 2011-Q4 2011],1,0)</f>
        <v>#N/A</v>
      </c>
      <c r="F161" s="469"/>
      <c r="G161" s="469"/>
      <c r="H161" s="469"/>
      <c r="I161" s="469"/>
      <c r="J161" s="406"/>
      <c r="K161" s="406"/>
    </row>
    <row r="162" spans="1:11" x14ac:dyDescent="0.25">
      <c r="A162" s="477" t="s">
        <v>154</v>
      </c>
      <c r="B162" s="477" t="s">
        <v>154</v>
      </c>
      <c r="C162" s="477" t="s">
        <v>154</v>
      </c>
      <c r="D162" s="476" t="str">
        <f t="shared" si="2"/>
        <v>Scottish Government (excl agencies)</v>
      </c>
      <c r="E162" s="436" t="str">
        <f>VLOOKUP(ONS2012Q1[[#This Row],[Cleaned text]],ONSCollation[ONS Q3 2011-Q4 2011],1,0)</f>
        <v>Scottish Government (excl agencies)</v>
      </c>
      <c r="F162" s="469">
        <v>5210</v>
      </c>
      <c r="G162" s="469">
        <v>4980</v>
      </c>
      <c r="H162" s="469">
        <v>5260</v>
      </c>
      <c r="I162" s="469">
        <v>5020</v>
      </c>
      <c r="J162" s="406">
        <v>-50</v>
      </c>
      <c r="K162" s="406">
        <v>-40</v>
      </c>
    </row>
    <row r="163" spans="1:11" x14ac:dyDescent="0.25">
      <c r="A163" s="477" t="s">
        <v>709</v>
      </c>
      <c r="B163" s="477" t="s">
        <v>709</v>
      </c>
      <c r="C163" s="477" t="s">
        <v>709</v>
      </c>
      <c r="D163" s="476" t="str">
        <f t="shared" si="2"/>
        <v>Accountant in Bankruptcy</v>
      </c>
      <c r="E163" s="436" t="e">
        <f>VLOOKUP(ONS2012Q1[[#This Row],[Cleaned text]],ONSCollation[ONS Q3 2011-Q4 2011],1,0)</f>
        <v>#N/A</v>
      </c>
      <c r="F163" s="469">
        <v>160</v>
      </c>
      <c r="G163" s="469">
        <v>150</v>
      </c>
      <c r="H163" s="469">
        <v>160</v>
      </c>
      <c r="I163" s="469">
        <v>150</v>
      </c>
      <c r="J163" s="406">
        <v>0</v>
      </c>
      <c r="K163" s="406" t="s">
        <v>8</v>
      </c>
    </row>
    <row r="164" spans="1:11" x14ac:dyDescent="0.25">
      <c r="A164" s="477" t="s">
        <v>710</v>
      </c>
      <c r="B164" s="477" t="s">
        <v>710</v>
      </c>
      <c r="C164" s="477" t="s">
        <v>710</v>
      </c>
      <c r="D164" s="476" t="str">
        <f t="shared" si="2"/>
        <v>Crown Office and Procurator Fiscal</v>
      </c>
      <c r="E164" s="436" t="e">
        <f>VLOOKUP(ONS2012Q1[[#This Row],[Cleaned text]],ONSCollation[ONS Q3 2011-Q4 2011],1,0)</f>
        <v>#N/A</v>
      </c>
      <c r="F164" s="469">
        <v>1650</v>
      </c>
      <c r="G164" s="469">
        <v>1540</v>
      </c>
      <c r="H164" s="469">
        <v>1700</v>
      </c>
      <c r="I164" s="469">
        <v>1580</v>
      </c>
      <c r="J164" s="406">
        <v>-50</v>
      </c>
      <c r="K164" s="406">
        <v>-50</v>
      </c>
    </row>
    <row r="165" spans="1:11" x14ac:dyDescent="0.25">
      <c r="A165" s="477" t="s">
        <v>108</v>
      </c>
      <c r="B165" s="477" t="s">
        <v>108</v>
      </c>
      <c r="C165" s="477" t="s">
        <v>108</v>
      </c>
      <c r="D165" s="476" t="str">
        <f t="shared" si="2"/>
        <v>Disclosure Scotland</v>
      </c>
      <c r="E165" s="436" t="str">
        <f>VLOOKUP(ONS2012Q1[[#This Row],[Cleaned text]],ONSCollation[ONS Q3 2011-Q4 2011],1,0)</f>
        <v>Disclosure Scotland</v>
      </c>
      <c r="F165" s="469">
        <v>180</v>
      </c>
      <c r="G165" s="469">
        <v>170</v>
      </c>
      <c r="H165" s="469">
        <v>180</v>
      </c>
      <c r="I165" s="469">
        <v>170</v>
      </c>
      <c r="J165" s="406" t="s">
        <v>8</v>
      </c>
      <c r="K165" s="406" t="s">
        <v>8</v>
      </c>
    </row>
    <row r="166" spans="1:11" x14ac:dyDescent="0.25">
      <c r="A166" s="477" t="s">
        <v>650</v>
      </c>
      <c r="B166" s="477" t="s">
        <v>650</v>
      </c>
      <c r="C166" s="477" t="s">
        <v>650</v>
      </c>
      <c r="D166" s="476" t="str">
        <f t="shared" si="2"/>
        <v>Education Scotland</v>
      </c>
      <c r="E166" s="436" t="str">
        <f>VLOOKUP(ONS2012Q1[[#This Row],[Cleaned text]],ONSCollation[ONS Q3 2011-Q4 2011],1,0)</f>
        <v>Education Scotland</v>
      </c>
      <c r="F166" s="469">
        <v>300</v>
      </c>
      <c r="G166" s="469">
        <v>280</v>
      </c>
      <c r="H166" s="469">
        <v>310</v>
      </c>
      <c r="I166" s="469">
        <v>300</v>
      </c>
      <c r="J166" s="406">
        <v>-20</v>
      </c>
      <c r="K166" s="406">
        <v>-20</v>
      </c>
    </row>
    <row r="167" spans="1:11" x14ac:dyDescent="0.25">
      <c r="A167" s="477" t="s">
        <v>98</v>
      </c>
      <c r="B167" s="477" t="s">
        <v>98</v>
      </c>
      <c r="C167" s="477" t="s">
        <v>98</v>
      </c>
      <c r="D167" s="476" t="str">
        <f t="shared" si="2"/>
        <v>Historic Scotland</v>
      </c>
      <c r="E167" s="436" t="str">
        <f>VLOOKUP(ONS2012Q1[[#This Row],[Cleaned text]],ONSCollation[ONS Q3 2011-Q4 2011],1,0)</f>
        <v>Historic Scotland</v>
      </c>
      <c r="F167" s="469">
        <v>1010</v>
      </c>
      <c r="G167" s="469">
        <v>950</v>
      </c>
      <c r="H167" s="469">
        <v>970</v>
      </c>
      <c r="I167" s="469">
        <v>920</v>
      </c>
      <c r="J167" s="406">
        <v>40</v>
      </c>
      <c r="K167" s="406">
        <v>40</v>
      </c>
    </row>
    <row r="168" spans="1:11" x14ac:dyDescent="0.25">
      <c r="A168" s="477" t="s">
        <v>584</v>
      </c>
      <c r="B168" s="477" t="s">
        <v>584</v>
      </c>
      <c r="C168" s="477" t="s">
        <v>584</v>
      </c>
      <c r="D168" s="476" t="str">
        <f t="shared" si="2"/>
        <v>National Records of Scotland</v>
      </c>
      <c r="E168" s="436" t="str">
        <f>VLOOKUP(ONS2012Q1[[#This Row],[Cleaned text]],ONSCollation[ONS Q3 2011-Q4 2011],1,0)</f>
        <v>National Records of Scotland</v>
      </c>
      <c r="F168" s="469">
        <v>400</v>
      </c>
      <c r="G168" s="469">
        <v>370</v>
      </c>
      <c r="H168" s="469">
        <v>400</v>
      </c>
      <c r="I168" s="469">
        <v>370</v>
      </c>
      <c r="J168" s="406" t="s">
        <v>8</v>
      </c>
      <c r="K168" s="406" t="s">
        <v>8</v>
      </c>
    </row>
    <row r="169" spans="1:11" x14ac:dyDescent="0.25">
      <c r="A169" s="477" t="s">
        <v>159</v>
      </c>
      <c r="B169" s="477" t="s">
        <v>159</v>
      </c>
      <c r="C169" s="477" t="s">
        <v>159</v>
      </c>
      <c r="D169" s="476" t="str">
        <f t="shared" si="2"/>
        <v>Office for the Scottish Charity Regulator</v>
      </c>
      <c r="E169" s="436" t="str">
        <f>VLOOKUP(ONS2012Q1[[#This Row],[Cleaned text]],ONSCollation[ONS Q3 2011-Q4 2011],1,0)</f>
        <v>Office for the Scottish Charity Regulator</v>
      </c>
      <c r="F169" s="469">
        <v>50</v>
      </c>
      <c r="G169" s="469">
        <v>50</v>
      </c>
      <c r="H169" s="469">
        <v>50</v>
      </c>
      <c r="I169" s="469">
        <v>50</v>
      </c>
      <c r="J169" s="406" t="s">
        <v>8</v>
      </c>
      <c r="K169" s="406" t="s">
        <v>8</v>
      </c>
    </row>
    <row r="170" spans="1:11" x14ac:dyDescent="0.25">
      <c r="A170" s="477" t="s">
        <v>391</v>
      </c>
      <c r="B170" s="477" t="s">
        <v>391</v>
      </c>
      <c r="C170" s="477" t="s">
        <v>391</v>
      </c>
      <c r="D170" s="476" t="str">
        <f t="shared" si="2"/>
        <v>Registers of Scotland</v>
      </c>
      <c r="E170" s="436" t="str">
        <f>VLOOKUP(ONS2012Q1[[#This Row],[Cleaned text]],ONSCollation[ONS Q3 2011-Q4 2011],1,0)</f>
        <v>Registers of Scotland</v>
      </c>
      <c r="F170" s="469">
        <v>1070</v>
      </c>
      <c r="G170" s="469">
        <v>1000</v>
      </c>
      <c r="H170" s="469">
        <v>1200</v>
      </c>
      <c r="I170" s="469">
        <v>1120</v>
      </c>
      <c r="J170" s="406">
        <v>-130</v>
      </c>
      <c r="K170" s="406">
        <v>-110</v>
      </c>
    </row>
    <row r="171" spans="1:11" x14ac:dyDescent="0.25">
      <c r="A171" s="477" t="s">
        <v>102</v>
      </c>
      <c r="B171" s="477" t="s">
        <v>102</v>
      </c>
      <c r="C171" s="477" t="s">
        <v>102</v>
      </c>
      <c r="D171" s="476" t="str">
        <f t="shared" si="2"/>
        <v>Scottish Court Service</v>
      </c>
      <c r="E171" s="436" t="str">
        <f>VLOOKUP(ONS2012Q1[[#This Row],[Cleaned text]],ONSCollation[ONS Q3 2011-Q4 2011],1,0)</f>
        <v>Scottish Court Service</v>
      </c>
      <c r="F171" s="469">
        <v>1460</v>
      </c>
      <c r="G171" s="469">
        <v>1340</v>
      </c>
      <c r="H171" s="469">
        <v>1480</v>
      </c>
      <c r="I171" s="469">
        <v>1350</v>
      </c>
      <c r="J171" s="406">
        <v>-20</v>
      </c>
      <c r="K171" s="406">
        <v>-10</v>
      </c>
    </row>
    <row r="172" spans="1:11" x14ac:dyDescent="0.25">
      <c r="A172" s="477" t="s">
        <v>107</v>
      </c>
      <c r="B172" s="477" t="s">
        <v>107</v>
      </c>
      <c r="C172" s="477" t="s">
        <v>107</v>
      </c>
      <c r="D172" s="476" t="str">
        <f t="shared" si="2"/>
        <v>Scottish Housing Regulator</v>
      </c>
      <c r="E172" s="436" t="str">
        <f>VLOOKUP(ONS2012Q1[[#This Row],[Cleaned text]],ONSCollation[ONS Q3 2011-Q4 2011],1,0)</f>
        <v>Scottish Housing Regulator</v>
      </c>
      <c r="F172" s="469">
        <v>50</v>
      </c>
      <c r="G172" s="469">
        <v>50</v>
      </c>
      <c r="H172" s="469">
        <v>50</v>
      </c>
      <c r="I172" s="469">
        <v>50</v>
      </c>
      <c r="J172" s="406">
        <v>0</v>
      </c>
      <c r="K172" s="406">
        <v>0</v>
      </c>
    </row>
    <row r="173" spans="1:11" x14ac:dyDescent="0.25">
      <c r="A173" s="477" t="s">
        <v>158</v>
      </c>
      <c r="B173" s="477" t="s">
        <v>158</v>
      </c>
      <c r="C173" s="477" t="s">
        <v>158</v>
      </c>
      <c r="D173" s="476" t="str">
        <f t="shared" si="2"/>
        <v>Scottish Prison Service Headquarters</v>
      </c>
      <c r="E173" s="436" t="str">
        <f>VLOOKUP(ONS2012Q1[[#This Row],[Cleaned text]],ONSCollation[ONS Q3 2011-Q4 2011],1,0)</f>
        <v>Scottish Prison Service Headquarters</v>
      </c>
      <c r="F173" s="469">
        <v>4190</v>
      </c>
      <c r="G173" s="469">
        <v>4080</v>
      </c>
      <c r="H173" s="469">
        <v>4050</v>
      </c>
      <c r="I173" s="469">
        <v>3940</v>
      </c>
      <c r="J173" s="406">
        <v>140</v>
      </c>
      <c r="K173" s="406">
        <v>140</v>
      </c>
    </row>
    <row r="174" spans="1:11" x14ac:dyDescent="0.25">
      <c r="A174" s="477" t="s">
        <v>103</v>
      </c>
      <c r="B174" s="477" t="s">
        <v>103</v>
      </c>
      <c r="C174" s="477" t="s">
        <v>103</v>
      </c>
      <c r="D174" s="476" t="str">
        <f t="shared" si="2"/>
        <v>Scottish Public Pensions Agency</v>
      </c>
      <c r="E174" s="436" t="str">
        <f>VLOOKUP(ONS2012Q1[[#This Row],[Cleaned text]],ONSCollation[ONS Q3 2011-Q4 2011],1,0)</f>
        <v>Scottish Public Pensions Agency</v>
      </c>
      <c r="F174" s="469">
        <v>260</v>
      </c>
      <c r="G174" s="469">
        <v>240</v>
      </c>
      <c r="H174" s="469">
        <v>260</v>
      </c>
      <c r="I174" s="469">
        <v>240</v>
      </c>
      <c r="J174" s="406" t="s">
        <v>8</v>
      </c>
      <c r="K174" s="406" t="s">
        <v>8</v>
      </c>
    </row>
    <row r="175" spans="1:11" x14ac:dyDescent="0.25">
      <c r="A175" s="477" t="s">
        <v>105</v>
      </c>
      <c r="B175" s="477" t="s">
        <v>105</v>
      </c>
      <c r="C175" s="477" t="s">
        <v>105</v>
      </c>
      <c r="D175" s="476" t="str">
        <f t="shared" si="2"/>
        <v>Student Awards Agency</v>
      </c>
      <c r="E175" s="436" t="str">
        <f>VLOOKUP(ONS2012Q1[[#This Row],[Cleaned text]],ONSCollation[ONS Q3 2011-Q4 2011],1,0)</f>
        <v>Student Awards Agency</v>
      </c>
      <c r="F175" s="469">
        <v>160</v>
      </c>
      <c r="G175" s="469">
        <v>150</v>
      </c>
      <c r="H175" s="469">
        <v>170</v>
      </c>
      <c r="I175" s="469">
        <v>160</v>
      </c>
      <c r="J175" s="406" t="s">
        <v>8</v>
      </c>
      <c r="K175" s="406" t="s">
        <v>8</v>
      </c>
    </row>
    <row r="176" spans="1:11" x14ac:dyDescent="0.25">
      <c r="A176" s="477" t="s">
        <v>106</v>
      </c>
      <c r="B176" s="477" t="s">
        <v>106</v>
      </c>
      <c r="C176" s="477" t="s">
        <v>106</v>
      </c>
      <c r="D176" s="476" t="str">
        <f t="shared" si="2"/>
        <v>Transport Scotland</v>
      </c>
      <c r="E176" s="436" t="str">
        <f>VLOOKUP(ONS2012Q1[[#This Row],[Cleaned text]],ONSCollation[ONS Q3 2011-Q4 2011],1,0)</f>
        <v>Transport Scotland</v>
      </c>
      <c r="F176" s="469">
        <v>380</v>
      </c>
      <c r="G176" s="469">
        <v>370</v>
      </c>
      <c r="H176" s="469">
        <v>390</v>
      </c>
      <c r="I176" s="469">
        <v>380</v>
      </c>
      <c r="J176" s="406">
        <v>-10</v>
      </c>
      <c r="K176" s="406" t="s">
        <v>8</v>
      </c>
    </row>
    <row r="177" spans="1:11" x14ac:dyDescent="0.25">
      <c r="A177" s="477"/>
      <c r="B177" s="477"/>
      <c r="C177" s="477"/>
      <c r="D177" s="476" t="str">
        <f t="shared" si="2"/>
        <v/>
      </c>
      <c r="E177" s="436" t="e">
        <f>VLOOKUP(ONS2012Q1[[#This Row],[Cleaned text]],ONSCollation[ONS Q3 2011-Q4 2011],1,0)</f>
        <v>#N/A</v>
      </c>
      <c r="F177" s="469"/>
      <c r="G177" s="469"/>
      <c r="H177" s="469"/>
      <c r="I177" s="469"/>
      <c r="J177" s="406"/>
      <c r="K177" s="406"/>
    </row>
    <row r="178" spans="1:11" x14ac:dyDescent="0.25">
      <c r="A178" s="476" t="s">
        <v>536</v>
      </c>
      <c r="B178" s="476" t="s">
        <v>536</v>
      </c>
      <c r="C178" s="476" t="s">
        <v>536</v>
      </c>
      <c r="D178" s="476"/>
      <c r="E178" s="436" t="e">
        <f>VLOOKUP(ONS2012Q1[[#This Row],[Cleaned text]],ONSCollation[ONS Q3 2011-Q4 2011],1,0)</f>
        <v>#N/A</v>
      </c>
      <c r="F178" s="469"/>
      <c r="G178" s="469"/>
      <c r="H178" s="469"/>
      <c r="I178" s="469"/>
      <c r="J178" s="406"/>
      <c r="K178" s="406"/>
    </row>
    <row r="179" spans="1:11" x14ac:dyDescent="0.25">
      <c r="A179" s="477" t="s">
        <v>536</v>
      </c>
      <c r="B179" s="477" t="s">
        <v>536</v>
      </c>
      <c r="C179" s="477" t="s">
        <v>536</v>
      </c>
      <c r="D179" s="476" t="str">
        <f t="shared" si="2"/>
        <v>Welsh Government</v>
      </c>
      <c r="E179" s="436" t="str">
        <f>VLOOKUP(ONS2012Q1[[#This Row],[Cleaned text]],ONSCollation[ONS Q3 2011-Q4 2011],1,0)</f>
        <v>Welsh Government</v>
      </c>
      <c r="F179" s="469">
        <v>5330</v>
      </c>
      <c r="G179" s="469">
        <v>5080</v>
      </c>
      <c r="H179" s="469">
        <v>5270</v>
      </c>
      <c r="I179" s="469">
        <v>5010</v>
      </c>
      <c r="J179" s="406">
        <v>60</v>
      </c>
      <c r="K179" s="406">
        <v>70</v>
      </c>
    </row>
    <row r="180" spans="1:11" x14ac:dyDescent="0.25">
      <c r="A180" s="477"/>
      <c r="B180" s="477"/>
      <c r="C180" s="477"/>
      <c r="D180" s="476" t="str">
        <f t="shared" si="2"/>
        <v/>
      </c>
      <c r="E180" s="436" t="e">
        <f>VLOOKUP(ONS2012Q1[[#This Row],[Cleaned text]],ONSCollation[ONS Q3 2011-Q4 2011],1,0)</f>
        <v>#N/A</v>
      </c>
      <c r="F180" s="469"/>
      <c r="G180" s="469"/>
      <c r="H180" s="469"/>
      <c r="I180" s="469"/>
      <c r="J180" s="406"/>
      <c r="K180" s="406"/>
    </row>
    <row r="181" spans="1:11" x14ac:dyDescent="0.25">
      <c r="A181" s="409" t="s">
        <v>162</v>
      </c>
      <c r="B181" s="409" t="s">
        <v>162</v>
      </c>
      <c r="C181" s="409" t="s">
        <v>162</v>
      </c>
      <c r="D181" s="476" t="str">
        <f t="shared" si="2"/>
        <v>Total employment</v>
      </c>
      <c r="E181" s="436" t="str">
        <f>VLOOKUP(ONS2012Q1[[#This Row],[Cleaned text]],ONSCollation[ONS Q3 2011-Q4 2011],1,0)</f>
        <v>Total Employment</v>
      </c>
      <c r="F181" s="469">
        <v>463680</v>
      </c>
      <c r="G181" s="469">
        <v>428280</v>
      </c>
      <c r="H181" s="469">
        <v>470600</v>
      </c>
      <c r="I181" s="469">
        <v>435240</v>
      </c>
      <c r="J181" s="406">
        <v>-6930</v>
      </c>
      <c r="K181" s="406">
        <v>-6960</v>
      </c>
    </row>
    <row r="182" spans="1:11" x14ac:dyDescent="0.25">
      <c r="A182" s="477"/>
      <c r="B182" s="477"/>
      <c r="C182" s="477"/>
      <c r="D182" s="476" t="str">
        <f>TRIM(C182)</f>
        <v/>
      </c>
      <c r="E182" s="436" t="e">
        <f>VLOOKUP(ONS2012Q1[[#This Row],[Cleaned text]],ONSCollation[ONS Q3 2011-Q4 2011],1,0)</f>
        <v>#N/A</v>
      </c>
      <c r="F182" s="469"/>
      <c r="G182" s="469"/>
      <c r="H182" s="469"/>
      <c r="I182" s="469"/>
      <c r="J182" s="406"/>
      <c r="K182" s="406"/>
    </row>
    <row r="183" spans="1:11" x14ac:dyDescent="0.25">
      <c r="A183" s="463"/>
      <c r="B183" s="463"/>
      <c r="C183" s="449"/>
      <c r="D183" s="449"/>
      <c r="E183" s="449"/>
      <c r="F183" s="411"/>
      <c r="G183" s="411"/>
      <c r="H183" s="411"/>
      <c r="I183" s="411"/>
      <c r="J183" s="472"/>
      <c r="K183" s="472"/>
    </row>
    <row r="184" spans="1:11" x14ac:dyDescent="0.25">
      <c r="A184" s="412"/>
      <c r="B184" s="413"/>
      <c r="C184" s="413"/>
      <c r="D184" s="413"/>
      <c r="E184" s="413"/>
      <c r="F184" s="408"/>
      <c r="G184" s="408"/>
      <c r="H184" s="408"/>
      <c r="I184" s="408"/>
      <c r="J184" s="414"/>
      <c r="K184" s="414" t="s">
        <v>163</v>
      </c>
    </row>
    <row r="185" spans="1:11" ht="15" customHeight="1" x14ac:dyDescent="0.25">
      <c r="A185" s="412"/>
      <c r="B185" s="413"/>
      <c r="C185" s="413"/>
      <c r="D185" s="413"/>
      <c r="E185" s="413"/>
      <c r="F185" s="408"/>
      <c r="G185" s="408"/>
      <c r="H185" s="408"/>
      <c r="I185" s="408"/>
      <c r="J185" s="414"/>
      <c r="K185" s="415"/>
    </row>
    <row r="186" spans="1:11" ht="15" customHeight="1" x14ac:dyDescent="0.25">
      <c r="A186" s="416">
        <v>1</v>
      </c>
      <c r="B186" s="466" t="s">
        <v>555</v>
      </c>
      <c r="C186" s="460"/>
      <c r="D186" s="460"/>
      <c r="E186" s="460"/>
      <c r="F186" s="460"/>
      <c r="G186" s="460"/>
      <c r="H186" s="460"/>
      <c r="I186" s="460"/>
      <c r="J186" s="473"/>
      <c r="K186" s="473"/>
    </row>
    <row r="187" spans="1:11" x14ac:dyDescent="0.25">
      <c r="A187" s="474">
        <v>2</v>
      </c>
      <c r="B187" s="482" t="s">
        <v>711</v>
      </c>
      <c r="C187" s="481"/>
      <c r="D187" s="481"/>
      <c r="E187" s="481"/>
      <c r="F187" s="481"/>
      <c r="G187" s="481"/>
      <c r="H187" s="481"/>
      <c r="I187" s="481"/>
      <c r="J187" s="473"/>
      <c r="K187" s="473"/>
    </row>
    <row r="188" spans="1:11" x14ac:dyDescent="0.25">
      <c r="A188" s="474"/>
      <c r="B188" s="481"/>
      <c r="C188" s="481"/>
      <c r="D188" s="481"/>
      <c r="E188" s="481"/>
      <c r="F188" s="481"/>
      <c r="G188" s="481"/>
      <c r="H188" s="481"/>
      <c r="I188" s="481"/>
      <c r="J188" s="473"/>
      <c r="K188" s="473"/>
    </row>
  </sheetData>
  <pageMargins left="0.7" right="0.7" top="0.75" bottom="0.75" header="0.3" footer="0.3"/>
  <pageSetup paperSize="9" orientation="portrait"/>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JB189"/>
  <sheetViews>
    <sheetView topLeftCell="A142" zoomScale="70" zoomScaleNormal="70" zoomScalePageLayoutView="70" workbookViewId="0">
      <selection activeCell="E181" sqref="E181"/>
    </sheetView>
  </sheetViews>
  <sheetFormatPr defaultColWidth="8.85546875" defaultRowHeight="15" x14ac:dyDescent="0.25"/>
  <cols>
    <col min="1" max="2" width="39.28515625" customWidth="1"/>
    <col min="3" max="4" width="14.85546875" customWidth="1"/>
    <col min="5" max="5" width="12.85546875" customWidth="1"/>
    <col min="6" max="6" width="12.85546875" hidden="1" customWidth="1"/>
    <col min="7" max="7" width="13.85546875" customWidth="1"/>
    <col min="8" max="8" width="13.85546875" hidden="1" customWidth="1"/>
    <col min="9" max="9" width="13.85546875" customWidth="1"/>
    <col min="10" max="10" width="13.85546875" hidden="1" customWidth="1"/>
    <col min="11" max="11" width="22.85546875" customWidth="1"/>
  </cols>
  <sheetData>
    <row r="2" spans="1:12" x14ac:dyDescent="0.25">
      <c r="A2" s="813" t="s">
        <v>113</v>
      </c>
      <c r="B2" s="813"/>
      <c r="C2" s="813"/>
      <c r="D2" s="813"/>
      <c r="E2" s="813"/>
      <c r="F2" s="813"/>
      <c r="G2" s="813"/>
      <c r="H2" s="813"/>
      <c r="I2" s="813"/>
      <c r="J2" s="813"/>
      <c r="K2" s="813"/>
    </row>
    <row r="3" spans="1:12" x14ac:dyDescent="0.25">
      <c r="A3" s="813"/>
      <c r="B3" s="813"/>
      <c r="C3" s="813"/>
      <c r="D3" s="813"/>
      <c r="E3" s="813"/>
      <c r="F3" s="813"/>
      <c r="G3" s="813"/>
      <c r="H3" s="813"/>
      <c r="I3" s="813"/>
      <c r="J3" s="813"/>
      <c r="K3" s="813"/>
    </row>
    <row r="4" spans="1:12" x14ac:dyDescent="0.25">
      <c r="A4" s="35"/>
      <c r="B4" s="79"/>
      <c r="C4" s="79"/>
      <c r="D4" s="79"/>
      <c r="E4" s="36"/>
      <c r="F4" s="36"/>
      <c r="G4" s="36"/>
      <c r="H4" s="80"/>
      <c r="I4" s="36"/>
      <c r="J4" s="36"/>
      <c r="K4" s="36"/>
    </row>
    <row r="5" spans="1:12" x14ac:dyDescent="0.25">
      <c r="A5" s="33"/>
      <c r="B5" s="77"/>
      <c r="C5" s="832" t="s">
        <v>174</v>
      </c>
      <c r="D5" s="832"/>
      <c r="E5" s="832"/>
      <c r="F5" s="833" t="s">
        <v>175</v>
      </c>
      <c r="G5" s="833"/>
      <c r="H5" s="833"/>
      <c r="I5" s="833"/>
      <c r="K5" s="832" t="s">
        <v>116</v>
      </c>
      <c r="L5" s="832"/>
    </row>
    <row r="6" spans="1:12" ht="51.75" x14ac:dyDescent="0.25">
      <c r="A6" s="151" t="s">
        <v>384</v>
      </c>
      <c r="B6" s="151" t="s">
        <v>482</v>
      </c>
      <c r="C6" s="82" t="s">
        <v>476</v>
      </c>
      <c r="D6" s="82" t="s">
        <v>497</v>
      </c>
      <c r="E6" s="82" t="s">
        <v>477</v>
      </c>
      <c r="F6" s="82" t="s">
        <v>502</v>
      </c>
      <c r="G6" s="82" t="s">
        <v>478</v>
      </c>
      <c r="H6" s="82" t="s">
        <v>498</v>
      </c>
      <c r="I6" s="82" t="s">
        <v>479</v>
      </c>
      <c r="J6" s="82" t="s">
        <v>499</v>
      </c>
      <c r="K6" s="82" t="s">
        <v>467</v>
      </c>
      <c r="L6" s="82" t="s">
        <v>468</v>
      </c>
    </row>
    <row r="7" spans="1:12" x14ac:dyDescent="0.25">
      <c r="A7" s="33"/>
      <c r="B7" s="142" t="s">
        <v>407</v>
      </c>
      <c r="C7" s="37"/>
      <c r="D7" s="83" t="b">
        <f>ONS2009Q4[[#This Row],[Headcount Q4 2009]]='S.ONS 2009-Q4'!B7</f>
        <v>1</v>
      </c>
      <c r="E7" s="37"/>
      <c r="F7" s="83" t="b">
        <f>ONS2009Q4[[#This Row],[Full Time Equivalent Q4 2009]]='S.ONS 2009-Q4'!C7</f>
        <v>1</v>
      </c>
      <c r="G7" s="37"/>
      <c r="H7" s="83" t="b">
        <f>'S.ONS 2009-Q4'!D7=ONS2009Q4[[#This Row],[Headcount Q3 2009]]</f>
        <v>1</v>
      </c>
      <c r="I7" s="37"/>
      <c r="J7" s="83" t="b">
        <f>ONS2009Q4[[#This Row],[Full Time Equivalent Q3 2009]]='S.ONS 2009-Q4'!E7</f>
        <v>1</v>
      </c>
      <c r="K7" s="37"/>
      <c r="L7" s="37"/>
    </row>
    <row r="8" spans="1:12" x14ac:dyDescent="0.25">
      <c r="A8" s="38" t="s">
        <v>117</v>
      </c>
      <c r="B8" s="143"/>
      <c r="C8" s="39"/>
      <c r="D8" s="85" t="b">
        <f>ONS2009Q4[[#This Row],[Headcount Q4 2009]]='S.ONS 2009-Q4'!B8</f>
        <v>1</v>
      </c>
      <c r="E8" s="39"/>
      <c r="F8" s="85" t="b">
        <f>ONS2009Q4[[#This Row],[Full Time Equivalent Q4 2009]]='S.ONS 2009-Q4'!C8</f>
        <v>1</v>
      </c>
      <c r="G8" s="39"/>
      <c r="H8" s="85" t="b">
        <f>'S.ONS 2009-Q4'!D8=ONS2009Q4[[#This Row],[Headcount Q3 2009]]</f>
        <v>1</v>
      </c>
      <c r="I8" s="39"/>
      <c r="J8" s="85" t="b">
        <f>ONS2009Q4[[#This Row],[Full Time Equivalent Q3 2009]]='S.ONS 2009-Q4'!E8</f>
        <v>1</v>
      </c>
      <c r="K8" s="39"/>
      <c r="L8" s="39"/>
    </row>
    <row r="9" spans="1:12" x14ac:dyDescent="0.25">
      <c r="A9" s="40" t="s">
        <v>2</v>
      </c>
      <c r="B9" s="144" t="s">
        <v>2</v>
      </c>
      <c r="C9" s="39">
        <v>8880</v>
      </c>
      <c r="D9" s="85" t="b">
        <f>ONS2009Q4[[#This Row],[Headcount Q4 2009]]='S.ONS 2009-Q4'!B9</f>
        <v>1</v>
      </c>
      <c r="E9" s="39">
        <v>8240</v>
      </c>
      <c r="F9" s="85" t="b">
        <f>ONS2009Q4[[#This Row],[Full Time Equivalent Q4 2009]]='S.ONS 2009-Q4'!C9</f>
        <v>1</v>
      </c>
      <c r="G9" s="39">
        <v>8590</v>
      </c>
      <c r="H9" s="85" t="b">
        <f>'S.ONS 2009-Q4'!D9=ONS2009Q4[[#This Row],[Headcount Q3 2009]]</f>
        <v>1</v>
      </c>
      <c r="I9" s="39">
        <v>7980</v>
      </c>
      <c r="J9" s="85" t="b">
        <f>ONS2009Q4[[#This Row],[Full Time Equivalent Q3 2009]]='S.ONS 2009-Q4'!E9</f>
        <v>1</v>
      </c>
      <c r="K9" s="41">
        <v>290</v>
      </c>
      <c r="L9" s="41">
        <v>260</v>
      </c>
    </row>
    <row r="10" spans="1:12" x14ac:dyDescent="0.25">
      <c r="A10" s="40" t="s">
        <v>3</v>
      </c>
      <c r="B10" s="144" t="s">
        <v>3</v>
      </c>
      <c r="C10" s="39">
        <v>40</v>
      </c>
      <c r="D10" s="85" t="b">
        <f>ONS2009Q4[[#This Row],[Headcount Q4 2009]]='S.ONS 2009-Q4'!B10</f>
        <v>1</v>
      </c>
      <c r="E10" s="39">
        <v>40</v>
      </c>
      <c r="F10" s="85" t="b">
        <f>ONS2009Q4[[#This Row],[Full Time Equivalent Q4 2009]]='S.ONS 2009-Q4'!C10</f>
        <v>1</v>
      </c>
      <c r="G10" s="39">
        <v>50</v>
      </c>
      <c r="H10" s="85" t="b">
        <f>'S.ONS 2009-Q4'!D10=ONS2009Q4[[#This Row],[Headcount Q3 2009]]</f>
        <v>1</v>
      </c>
      <c r="I10" s="39">
        <v>50</v>
      </c>
      <c r="J10" s="85" t="b">
        <f>ONS2009Q4[[#This Row],[Full Time Equivalent Q3 2009]]='S.ONS 2009-Q4'!E10</f>
        <v>1</v>
      </c>
      <c r="K10" s="41">
        <v>-10</v>
      </c>
      <c r="L10" s="41" t="s">
        <v>8</v>
      </c>
    </row>
    <row r="11" spans="1:12" x14ac:dyDescent="0.25">
      <c r="A11" s="40" t="s">
        <v>4</v>
      </c>
      <c r="B11" s="144" t="s">
        <v>4</v>
      </c>
      <c r="C11" s="39">
        <v>50</v>
      </c>
      <c r="D11" s="85" t="b">
        <f>ONS2009Q4[[#This Row],[Headcount Q4 2009]]='S.ONS 2009-Q4'!B11</f>
        <v>1</v>
      </c>
      <c r="E11" s="39">
        <v>50</v>
      </c>
      <c r="F11" s="85" t="b">
        <f>ONS2009Q4[[#This Row],[Full Time Equivalent Q4 2009]]='S.ONS 2009-Q4'!C11</f>
        <v>1</v>
      </c>
      <c r="G11" s="39">
        <v>50</v>
      </c>
      <c r="H11" s="85" t="b">
        <f>'S.ONS 2009-Q4'!D11=ONS2009Q4[[#This Row],[Headcount Q3 2009]]</f>
        <v>1</v>
      </c>
      <c r="I11" s="39">
        <v>50</v>
      </c>
      <c r="J11" s="85" t="b">
        <f>ONS2009Q4[[#This Row],[Full Time Equivalent Q3 2009]]='S.ONS 2009-Q4'!E11</f>
        <v>1</v>
      </c>
      <c r="K11" s="41">
        <v>10</v>
      </c>
      <c r="L11" s="41">
        <v>10</v>
      </c>
    </row>
    <row r="12" spans="1:12" x14ac:dyDescent="0.25">
      <c r="A12" s="40" t="s">
        <v>6</v>
      </c>
      <c r="B12" s="144" t="s">
        <v>6</v>
      </c>
      <c r="C12" s="39">
        <v>320</v>
      </c>
      <c r="D12" s="85" t="b">
        <f>ONS2009Q4[[#This Row],[Headcount Q4 2009]]='S.ONS 2009-Q4'!B12</f>
        <v>1</v>
      </c>
      <c r="E12" s="39">
        <v>320</v>
      </c>
      <c r="F12" s="85" t="b">
        <f>ONS2009Q4[[#This Row],[Full Time Equivalent Q4 2009]]='S.ONS 2009-Q4'!C12</f>
        <v>1</v>
      </c>
      <c r="G12" s="39">
        <v>300</v>
      </c>
      <c r="H12" s="85" t="b">
        <f>'S.ONS 2009-Q4'!D12=ONS2009Q4[[#This Row],[Headcount Q3 2009]]</f>
        <v>1</v>
      </c>
      <c r="I12" s="39">
        <v>300</v>
      </c>
      <c r="J12" s="85" t="b">
        <f>ONS2009Q4[[#This Row],[Full Time Equivalent Q3 2009]]='S.ONS 2009-Q4'!E12</f>
        <v>1</v>
      </c>
      <c r="K12" s="41">
        <v>20</v>
      </c>
      <c r="L12" s="41">
        <v>20</v>
      </c>
    </row>
    <row r="13" spans="1:12" x14ac:dyDescent="0.25">
      <c r="A13" s="40" t="s">
        <v>7</v>
      </c>
      <c r="B13" s="144" t="s">
        <v>7</v>
      </c>
      <c r="C13" s="39">
        <v>870</v>
      </c>
      <c r="D13" s="85" t="b">
        <f>ONS2009Q4[[#This Row],[Headcount Q4 2009]]='S.ONS 2009-Q4'!B13</f>
        <v>1</v>
      </c>
      <c r="E13" s="39">
        <v>830</v>
      </c>
      <c r="F13" s="85" t="b">
        <f>ONS2009Q4[[#This Row],[Full Time Equivalent Q4 2009]]='S.ONS 2009-Q4'!C13</f>
        <v>1</v>
      </c>
      <c r="G13" s="39">
        <v>860</v>
      </c>
      <c r="H13" s="85" t="b">
        <f>'S.ONS 2009-Q4'!D13=ONS2009Q4[[#This Row],[Headcount Q3 2009]]</f>
        <v>1</v>
      </c>
      <c r="I13" s="39">
        <v>820</v>
      </c>
      <c r="J13" s="85" t="b">
        <f>ONS2009Q4[[#This Row],[Full Time Equivalent Q3 2009]]='S.ONS 2009-Q4'!E13</f>
        <v>1</v>
      </c>
      <c r="K13" s="41">
        <v>10</v>
      </c>
      <c r="L13" s="41">
        <v>10</v>
      </c>
    </row>
    <row r="14" spans="1:12" x14ac:dyDescent="0.25">
      <c r="A14" s="40" t="s">
        <v>118</v>
      </c>
      <c r="B14" s="144" t="s">
        <v>118</v>
      </c>
      <c r="C14" s="39">
        <v>170</v>
      </c>
      <c r="D14" s="85" t="b">
        <f>ONS2009Q4[[#This Row],[Headcount Q4 2009]]='S.ONS 2009-Q4'!B14</f>
        <v>1</v>
      </c>
      <c r="E14" s="39">
        <v>170</v>
      </c>
      <c r="F14" s="85" t="b">
        <f>ONS2009Q4[[#This Row],[Full Time Equivalent Q4 2009]]='S.ONS 2009-Q4'!C14</f>
        <v>1</v>
      </c>
      <c r="G14" s="39">
        <v>330</v>
      </c>
      <c r="H14" s="85" t="b">
        <f>'S.ONS 2009-Q4'!D14=ONS2009Q4[[#This Row],[Headcount Q3 2009]]</f>
        <v>1</v>
      </c>
      <c r="I14" s="39">
        <v>320</v>
      </c>
      <c r="J14" s="85" t="b">
        <f>ONS2009Q4[[#This Row],[Full Time Equivalent Q3 2009]]='S.ONS 2009-Q4'!E14</f>
        <v>1</v>
      </c>
      <c r="K14" s="41">
        <v>-150</v>
      </c>
      <c r="L14" s="41">
        <v>-150</v>
      </c>
    </row>
    <row r="15" spans="1:12" x14ac:dyDescent="0.25">
      <c r="A15" s="40"/>
      <c r="B15" s="144" t="s">
        <v>407</v>
      </c>
      <c r="C15" s="39"/>
      <c r="D15" s="85" t="b">
        <f>ONS2009Q4[[#This Row],[Headcount Q4 2009]]='S.ONS 2009-Q4'!B15</f>
        <v>1</v>
      </c>
      <c r="E15" s="39"/>
      <c r="F15" s="85" t="b">
        <f>ONS2009Q4[[#This Row],[Full Time Equivalent Q4 2009]]='S.ONS 2009-Q4'!C15</f>
        <v>1</v>
      </c>
      <c r="G15" s="39"/>
      <c r="H15" s="85" t="b">
        <f>'S.ONS 2009-Q4'!D15=ONS2009Q4[[#This Row],[Headcount Q3 2009]]</f>
        <v>1</v>
      </c>
      <c r="I15" s="39"/>
      <c r="J15" s="85" t="b">
        <f>ONS2009Q4[[#This Row],[Full Time Equivalent Q3 2009]]='S.ONS 2009-Q4'!E15</f>
        <v>1</v>
      </c>
      <c r="K15" s="41"/>
      <c r="L15" s="41"/>
    </row>
    <row r="16" spans="1:12" x14ac:dyDescent="0.25">
      <c r="A16" s="38" t="s">
        <v>176</v>
      </c>
      <c r="B16" s="143"/>
      <c r="C16" s="39"/>
      <c r="D16" s="85" t="b">
        <f>ONS2009Q4[[#This Row],[Headcount Q4 2009]]='S.ONS 2009-Q4'!B16</f>
        <v>1</v>
      </c>
      <c r="E16" s="39"/>
      <c r="F16" s="85" t="b">
        <f>ONS2009Q4[[#This Row],[Full Time Equivalent Q4 2009]]='S.ONS 2009-Q4'!C16</f>
        <v>1</v>
      </c>
      <c r="G16" s="39"/>
      <c r="H16" s="85" t="b">
        <f>'S.ONS 2009-Q4'!D16=ONS2009Q4[[#This Row],[Headcount Q3 2009]]</f>
        <v>1</v>
      </c>
      <c r="I16" s="39"/>
      <c r="J16" s="85" t="b">
        <f>ONS2009Q4[[#This Row],[Full Time Equivalent Q3 2009]]='S.ONS 2009-Q4'!E16</f>
        <v>1</v>
      </c>
      <c r="K16" s="41"/>
      <c r="L16" s="41"/>
    </row>
    <row r="17" spans="1:12" x14ac:dyDescent="0.25">
      <c r="A17" s="40" t="s">
        <v>177</v>
      </c>
      <c r="B17" s="152" t="s">
        <v>408</v>
      </c>
      <c r="C17" s="39">
        <v>4100</v>
      </c>
      <c r="D17" s="85" t="b">
        <f>ONS2009Q4[[#This Row],[Headcount Q4 2009]]='S.ONS 2009-Q4'!B17</f>
        <v>1</v>
      </c>
      <c r="E17" s="39">
        <v>3960</v>
      </c>
      <c r="F17" s="85" t="b">
        <f>ONS2009Q4[[#This Row],[Full Time Equivalent Q4 2009]]='S.ONS 2009-Q4'!C17</f>
        <v>1</v>
      </c>
      <c r="G17" s="39">
        <v>4000</v>
      </c>
      <c r="H17" s="85" t="b">
        <f>'S.ONS 2009-Q4'!D17=ONS2009Q4[[#This Row],[Headcount Q3 2009]]</f>
        <v>1</v>
      </c>
      <c r="I17" s="39">
        <v>3870</v>
      </c>
      <c r="J17" s="85" t="b">
        <f>ONS2009Q4[[#This Row],[Full Time Equivalent Q3 2009]]='S.ONS 2009-Q4'!E17</f>
        <v>1</v>
      </c>
      <c r="K17" s="41">
        <v>110</v>
      </c>
      <c r="L17" s="41">
        <v>90</v>
      </c>
    </row>
    <row r="18" spans="1:12" x14ac:dyDescent="0.25">
      <c r="A18" s="40" t="s">
        <v>9</v>
      </c>
      <c r="B18" s="144" t="s">
        <v>9</v>
      </c>
      <c r="C18" s="39">
        <v>950</v>
      </c>
      <c r="D18" s="85" t="b">
        <f>ONS2009Q4[[#This Row],[Headcount Q4 2009]]='S.ONS 2009-Q4'!B18</f>
        <v>1</v>
      </c>
      <c r="E18" s="39">
        <v>890</v>
      </c>
      <c r="F18" s="85" t="b">
        <f>ONS2009Q4[[#This Row],[Full Time Equivalent Q4 2009]]='S.ONS 2009-Q4'!C18</f>
        <v>1</v>
      </c>
      <c r="G18" s="39">
        <v>940</v>
      </c>
      <c r="H18" s="85" t="b">
        <f>'S.ONS 2009-Q4'!D18=ONS2009Q4[[#This Row],[Headcount Q3 2009]]</f>
        <v>1</v>
      </c>
      <c r="I18" s="39">
        <v>880</v>
      </c>
      <c r="J18" s="85" t="b">
        <f>ONS2009Q4[[#This Row],[Full Time Equivalent Q3 2009]]='S.ONS 2009-Q4'!E18</f>
        <v>1</v>
      </c>
      <c r="K18" s="41">
        <v>10</v>
      </c>
      <c r="L18" s="41">
        <v>10</v>
      </c>
    </row>
    <row r="19" spans="1:12" x14ac:dyDescent="0.25">
      <c r="A19" s="40" t="s">
        <v>10</v>
      </c>
      <c r="B19" s="144" t="s">
        <v>385</v>
      </c>
      <c r="C19" s="39">
        <v>1170</v>
      </c>
      <c r="D19" s="85" t="b">
        <f>ONS2009Q4[[#This Row],[Headcount Q4 2009]]='S.ONS 2009-Q4'!B19</f>
        <v>1</v>
      </c>
      <c r="E19" s="39">
        <v>1060</v>
      </c>
      <c r="F19" s="85" t="b">
        <f>ONS2009Q4[[#This Row],[Full Time Equivalent Q4 2009]]='S.ONS 2009-Q4'!C19</f>
        <v>1</v>
      </c>
      <c r="G19" s="39">
        <v>1160</v>
      </c>
      <c r="H19" s="85" t="b">
        <f>'S.ONS 2009-Q4'!D19=ONS2009Q4[[#This Row],[Headcount Q3 2009]]</f>
        <v>1</v>
      </c>
      <c r="I19" s="39">
        <v>1050</v>
      </c>
      <c r="J19" s="85" t="b">
        <f>ONS2009Q4[[#This Row],[Full Time Equivalent Q3 2009]]='S.ONS 2009-Q4'!E19</f>
        <v>1</v>
      </c>
      <c r="K19" s="41">
        <v>10</v>
      </c>
      <c r="L19" s="41">
        <v>10</v>
      </c>
    </row>
    <row r="20" spans="1:12" x14ac:dyDescent="0.25">
      <c r="A20" s="40" t="s">
        <v>11</v>
      </c>
      <c r="B20" s="144" t="s">
        <v>11</v>
      </c>
      <c r="C20" s="39">
        <v>2810</v>
      </c>
      <c r="D20" s="85" t="b">
        <f>ONS2009Q4[[#This Row],[Headcount Q4 2009]]='S.ONS 2009-Q4'!B20</f>
        <v>1</v>
      </c>
      <c r="E20" s="39">
        <v>2680</v>
      </c>
      <c r="F20" s="85" t="b">
        <f>ONS2009Q4[[#This Row],[Full Time Equivalent Q4 2009]]='S.ONS 2009-Q4'!C20</f>
        <v>1</v>
      </c>
      <c r="G20" s="39">
        <v>2760</v>
      </c>
      <c r="H20" s="85" t="b">
        <f>'S.ONS 2009-Q4'!D20=ONS2009Q4[[#This Row],[Headcount Q3 2009]]</f>
        <v>1</v>
      </c>
      <c r="I20" s="39">
        <v>2620</v>
      </c>
      <c r="J20" s="85" t="b">
        <f>ONS2009Q4[[#This Row],[Full Time Equivalent Q3 2009]]='S.ONS 2009-Q4'!E20</f>
        <v>1</v>
      </c>
      <c r="K20" s="41">
        <v>50</v>
      </c>
      <c r="L20" s="41">
        <v>60</v>
      </c>
    </row>
    <row r="21" spans="1:12" x14ac:dyDescent="0.25">
      <c r="A21" s="40" t="s">
        <v>12</v>
      </c>
      <c r="B21" s="144" t="s">
        <v>12</v>
      </c>
      <c r="C21" s="39">
        <v>590</v>
      </c>
      <c r="D21" s="85" t="b">
        <f>ONS2009Q4[[#This Row],[Headcount Q4 2009]]='S.ONS 2009-Q4'!B21</f>
        <v>1</v>
      </c>
      <c r="E21" s="39">
        <v>570</v>
      </c>
      <c r="F21" s="85" t="b">
        <f>ONS2009Q4[[#This Row],[Full Time Equivalent Q4 2009]]='S.ONS 2009-Q4'!C21</f>
        <v>1</v>
      </c>
      <c r="G21" s="39">
        <v>590</v>
      </c>
      <c r="H21" s="85" t="b">
        <f>'S.ONS 2009-Q4'!D21=ONS2009Q4[[#This Row],[Headcount Q3 2009]]</f>
        <v>1</v>
      </c>
      <c r="I21" s="39">
        <v>580</v>
      </c>
      <c r="J21" s="85" t="b">
        <f>ONS2009Q4[[#This Row],[Full Time Equivalent Q3 2009]]='S.ONS 2009-Q4'!E21</f>
        <v>1</v>
      </c>
      <c r="K21" s="41" t="s">
        <v>8</v>
      </c>
      <c r="L21" s="41" t="s">
        <v>8</v>
      </c>
    </row>
    <row r="22" spans="1:12" x14ac:dyDescent="0.25">
      <c r="A22" s="40" t="s">
        <v>13</v>
      </c>
      <c r="B22" s="144" t="s">
        <v>13</v>
      </c>
      <c r="C22" s="39">
        <v>360</v>
      </c>
      <c r="D22" s="85" t="b">
        <f>ONS2009Q4[[#This Row],[Headcount Q4 2009]]='S.ONS 2009-Q4'!B22</f>
        <v>1</v>
      </c>
      <c r="E22" s="39">
        <v>350</v>
      </c>
      <c r="F22" s="85" t="b">
        <f>ONS2009Q4[[#This Row],[Full Time Equivalent Q4 2009]]='S.ONS 2009-Q4'!C22</f>
        <v>1</v>
      </c>
      <c r="G22" s="39">
        <v>350</v>
      </c>
      <c r="H22" s="85" t="b">
        <f>'S.ONS 2009-Q4'!D22=ONS2009Q4[[#This Row],[Headcount Q3 2009]]</f>
        <v>1</v>
      </c>
      <c r="I22" s="39">
        <v>350</v>
      </c>
      <c r="J22" s="85" t="b">
        <f>ONS2009Q4[[#This Row],[Full Time Equivalent Q3 2009]]='S.ONS 2009-Q4'!E22</f>
        <v>1</v>
      </c>
      <c r="K22" s="41">
        <v>10</v>
      </c>
      <c r="L22" s="41">
        <v>10</v>
      </c>
    </row>
    <row r="23" spans="1:12" x14ac:dyDescent="0.25">
      <c r="A23" s="6" t="s">
        <v>14</v>
      </c>
      <c r="B23" s="152" t="s">
        <v>14</v>
      </c>
      <c r="C23" s="39">
        <v>50</v>
      </c>
      <c r="D23" s="85" t="b">
        <f>ONS2009Q4[[#This Row],[Headcount Q4 2009]]='S.ONS 2009-Q4'!B23</f>
        <v>1</v>
      </c>
      <c r="E23" s="39">
        <v>50</v>
      </c>
      <c r="F23" s="85" t="b">
        <f>ONS2009Q4[[#This Row],[Full Time Equivalent Q4 2009]]='S.ONS 2009-Q4'!C23</f>
        <v>1</v>
      </c>
      <c r="G23" s="39">
        <v>50</v>
      </c>
      <c r="H23" s="85" t="b">
        <f>'S.ONS 2009-Q4'!D23=ONS2009Q4[[#This Row],[Headcount Q3 2009]]</f>
        <v>1</v>
      </c>
      <c r="I23" s="39">
        <v>50</v>
      </c>
      <c r="J23" s="85" t="b">
        <f>ONS2009Q4[[#This Row],[Full Time Equivalent Q3 2009]]='S.ONS 2009-Q4'!E23</f>
        <v>1</v>
      </c>
      <c r="K23" s="41" t="s">
        <v>8</v>
      </c>
      <c r="L23" s="41" t="s">
        <v>8</v>
      </c>
    </row>
    <row r="24" spans="1:12" x14ac:dyDescent="0.25">
      <c r="A24" s="6" t="s">
        <v>15</v>
      </c>
      <c r="B24" s="152" t="s">
        <v>15</v>
      </c>
      <c r="C24" s="39">
        <v>70</v>
      </c>
      <c r="D24" s="85" t="b">
        <f>ONS2009Q4[[#This Row],[Headcount Q4 2009]]='S.ONS 2009-Q4'!B24</f>
        <v>1</v>
      </c>
      <c r="E24" s="39">
        <v>60</v>
      </c>
      <c r="F24" s="85" t="b">
        <f>ONS2009Q4[[#This Row],[Full Time Equivalent Q4 2009]]='S.ONS 2009-Q4'!C24</f>
        <v>1</v>
      </c>
      <c r="G24" s="39">
        <v>70</v>
      </c>
      <c r="H24" s="85" t="b">
        <f>'S.ONS 2009-Q4'!D24=ONS2009Q4[[#This Row],[Headcount Q3 2009]]</f>
        <v>1</v>
      </c>
      <c r="I24" s="39">
        <v>70</v>
      </c>
      <c r="J24" s="85" t="b">
        <f>ONS2009Q4[[#This Row],[Full Time Equivalent Q3 2009]]='S.ONS 2009-Q4'!E24</f>
        <v>1</v>
      </c>
      <c r="K24" s="41">
        <v>0</v>
      </c>
      <c r="L24" s="41" t="s">
        <v>8</v>
      </c>
    </row>
    <row r="25" spans="1:12" x14ac:dyDescent="0.25">
      <c r="A25" s="40" t="s">
        <v>16</v>
      </c>
      <c r="B25" s="144" t="s">
        <v>16</v>
      </c>
      <c r="C25" s="39">
        <v>910</v>
      </c>
      <c r="D25" s="85" t="b">
        <f>ONS2009Q4[[#This Row],[Headcount Q4 2009]]='S.ONS 2009-Q4'!B25</f>
        <v>1</v>
      </c>
      <c r="E25" s="39">
        <v>860</v>
      </c>
      <c r="F25" s="85" t="b">
        <f>ONS2009Q4[[#This Row],[Full Time Equivalent Q4 2009]]='S.ONS 2009-Q4'!C25</f>
        <v>1</v>
      </c>
      <c r="G25" s="39">
        <v>930</v>
      </c>
      <c r="H25" s="85" t="b">
        <f>'S.ONS 2009-Q4'!D25=ONS2009Q4[[#This Row],[Headcount Q3 2009]]</f>
        <v>1</v>
      </c>
      <c r="I25" s="39">
        <v>880</v>
      </c>
      <c r="J25" s="85" t="b">
        <f>ONS2009Q4[[#This Row],[Full Time Equivalent Q3 2009]]='S.ONS 2009-Q4'!E25</f>
        <v>1</v>
      </c>
      <c r="K25" s="41">
        <v>-20</v>
      </c>
      <c r="L25" s="41">
        <v>-20</v>
      </c>
    </row>
    <row r="26" spans="1:12" x14ac:dyDescent="0.25">
      <c r="A26" s="40"/>
      <c r="B26" s="144" t="s">
        <v>407</v>
      </c>
      <c r="C26" s="39"/>
      <c r="D26" s="85" t="b">
        <f>ONS2009Q4[[#This Row],[Headcount Q4 2009]]='S.ONS 2009-Q4'!B26</f>
        <v>1</v>
      </c>
      <c r="E26" s="39"/>
      <c r="F26" s="85" t="b">
        <f>ONS2009Q4[[#This Row],[Full Time Equivalent Q4 2009]]='S.ONS 2009-Q4'!C26</f>
        <v>1</v>
      </c>
      <c r="G26" s="39"/>
      <c r="H26" s="85" t="b">
        <f>'S.ONS 2009-Q4'!D26=ONS2009Q4[[#This Row],[Headcount Q3 2009]]</f>
        <v>1</v>
      </c>
      <c r="I26" s="39"/>
      <c r="J26" s="85" t="b">
        <f>ONS2009Q4[[#This Row],[Full Time Equivalent Q3 2009]]='S.ONS 2009-Q4'!E26</f>
        <v>1</v>
      </c>
      <c r="K26" s="41"/>
      <c r="L26" s="41"/>
    </row>
    <row r="27" spans="1:12" x14ac:dyDescent="0.25">
      <c r="A27" s="38" t="s">
        <v>17</v>
      </c>
      <c r="B27" s="143"/>
      <c r="C27" s="39"/>
      <c r="D27" s="85" t="b">
        <f>ONS2009Q4[[#This Row],[Headcount Q4 2009]]='S.ONS 2009-Q4'!B27</f>
        <v>1</v>
      </c>
      <c r="E27" s="42"/>
      <c r="F27" s="88" t="b">
        <f>ONS2009Q4[[#This Row],[Full Time Equivalent Q4 2009]]='S.ONS 2009-Q4'!C27</f>
        <v>1</v>
      </c>
      <c r="G27" s="39"/>
      <c r="H27" s="85" t="b">
        <f>'S.ONS 2009-Q4'!D27=ONS2009Q4[[#This Row],[Headcount Q3 2009]]</f>
        <v>1</v>
      </c>
      <c r="I27" s="42"/>
      <c r="J27" s="88" t="b">
        <f>ONS2009Q4[[#This Row],[Full Time Equivalent Q3 2009]]='S.ONS 2009-Q4'!E27</f>
        <v>1</v>
      </c>
      <c r="K27" s="41"/>
      <c r="L27" s="41"/>
    </row>
    <row r="28" spans="1:12" x14ac:dyDescent="0.25">
      <c r="A28" s="40" t="s">
        <v>124</v>
      </c>
      <c r="B28" s="144" t="s">
        <v>124</v>
      </c>
      <c r="C28" s="39">
        <v>1300</v>
      </c>
      <c r="D28" s="85" t="b">
        <f>ONS2009Q4[[#This Row],[Headcount Q4 2009]]='S.ONS 2009-Q4'!B28</f>
        <v>1</v>
      </c>
      <c r="E28" s="39">
        <v>1270</v>
      </c>
      <c r="F28" s="85" t="b">
        <f>ONS2009Q4[[#This Row],[Full Time Equivalent Q4 2009]]='S.ONS 2009-Q4'!C28</f>
        <v>1</v>
      </c>
      <c r="G28" s="39">
        <v>1310</v>
      </c>
      <c r="H28" s="85" t="b">
        <f>'S.ONS 2009-Q4'!D28=ONS2009Q4[[#This Row],[Headcount Q3 2009]]</f>
        <v>1</v>
      </c>
      <c r="I28" s="39">
        <v>1270</v>
      </c>
      <c r="J28" s="85" t="b">
        <f>ONS2009Q4[[#This Row],[Full Time Equivalent Q3 2009]]='S.ONS 2009-Q4'!E28</f>
        <v>1</v>
      </c>
      <c r="K28" s="41" t="s">
        <v>8</v>
      </c>
      <c r="L28" s="41" t="s">
        <v>8</v>
      </c>
    </row>
    <row r="29" spans="1:12" x14ac:dyDescent="0.25">
      <c r="A29" s="40"/>
      <c r="B29" s="144" t="s">
        <v>407</v>
      </c>
      <c r="C29" s="39"/>
      <c r="D29" s="85" t="b">
        <f>ONS2009Q4[[#This Row],[Headcount Q4 2009]]='S.ONS 2009-Q4'!B29</f>
        <v>1</v>
      </c>
      <c r="E29" s="39"/>
      <c r="F29" s="85" t="b">
        <f>ONS2009Q4[[#This Row],[Full Time Equivalent Q4 2009]]='S.ONS 2009-Q4'!C29</f>
        <v>1</v>
      </c>
      <c r="G29" s="39"/>
      <c r="H29" s="85" t="b">
        <f>'S.ONS 2009-Q4'!D29=ONS2009Q4[[#This Row],[Headcount Q3 2009]]</f>
        <v>1</v>
      </c>
      <c r="I29" s="39"/>
      <c r="J29" s="85" t="b">
        <f>ONS2009Q4[[#This Row],[Full Time Equivalent Q3 2009]]='S.ONS 2009-Q4'!E29</f>
        <v>1</v>
      </c>
      <c r="K29" s="41"/>
      <c r="L29" s="41"/>
    </row>
    <row r="30" spans="1:12" x14ac:dyDescent="0.25">
      <c r="A30" s="38" t="s">
        <v>18</v>
      </c>
      <c r="B30" s="143"/>
      <c r="C30" s="39"/>
      <c r="D30" s="85" t="b">
        <f>ONS2009Q4[[#This Row],[Headcount Q4 2009]]='S.ONS 2009-Q4'!B30</f>
        <v>1</v>
      </c>
      <c r="E30" s="39"/>
      <c r="F30" s="85" t="b">
        <f>ONS2009Q4[[#This Row],[Full Time Equivalent Q4 2009]]='S.ONS 2009-Q4'!C30</f>
        <v>1</v>
      </c>
      <c r="G30" s="39"/>
      <c r="H30" s="85" t="b">
        <f>'S.ONS 2009-Q4'!D30=ONS2009Q4[[#This Row],[Headcount Q3 2009]]</f>
        <v>1</v>
      </c>
      <c r="I30" s="39"/>
      <c r="J30" s="85" t="b">
        <f>ONS2009Q4[[#This Row],[Full Time Equivalent Q3 2009]]='S.ONS 2009-Q4'!E30</f>
        <v>1</v>
      </c>
      <c r="K30" s="41"/>
      <c r="L30" s="41"/>
    </row>
    <row r="31" spans="1:12" x14ac:dyDescent="0.25">
      <c r="A31" s="40" t="s">
        <v>19</v>
      </c>
      <c r="B31" s="144" t="s">
        <v>19</v>
      </c>
      <c r="C31" s="39">
        <v>1000</v>
      </c>
      <c r="D31" s="85" t="b">
        <f>ONS2009Q4[[#This Row],[Headcount Q4 2009]]='S.ONS 2009-Q4'!B31</f>
        <v>1</v>
      </c>
      <c r="E31" s="39">
        <v>970</v>
      </c>
      <c r="F31" s="85" t="b">
        <f>ONS2009Q4[[#This Row],[Full Time Equivalent Q4 2009]]='S.ONS 2009-Q4'!C31</f>
        <v>1</v>
      </c>
      <c r="G31" s="39">
        <v>970</v>
      </c>
      <c r="H31" s="85" t="b">
        <f>'S.ONS 2009-Q4'!D31=ONS2009Q4[[#This Row],[Headcount Q3 2009]]</f>
        <v>1</v>
      </c>
      <c r="I31" s="39">
        <v>950</v>
      </c>
      <c r="J31" s="85" t="b">
        <f>ONS2009Q4[[#This Row],[Full Time Equivalent Q3 2009]]='S.ONS 2009-Q4'!E31</f>
        <v>1</v>
      </c>
      <c r="K31" s="41">
        <v>20</v>
      </c>
      <c r="L31" s="41">
        <v>20</v>
      </c>
    </row>
    <row r="32" spans="1:12" x14ac:dyDescent="0.25">
      <c r="A32" s="40" t="s">
        <v>20</v>
      </c>
      <c r="B32" s="144" t="s">
        <v>20</v>
      </c>
      <c r="C32" s="39">
        <v>250</v>
      </c>
      <c r="D32" s="85" t="b">
        <f>ONS2009Q4[[#This Row],[Headcount Q4 2009]]='S.ONS 2009-Q4'!B32</f>
        <v>1</v>
      </c>
      <c r="E32" s="39">
        <v>230</v>
      </c>
      <c r="F32" s="85" t="b">
        <f>ONS2009Q4[[#This Row],[Full Time Equivalent Q4 2009]]='S.ONS 2009-Q4'!C32</f>
        <v>1</v>
      </c>
      <c r="G32" s="39">
        <v>260</v>
      </c>
      <c r="H32" s="85" t="b">
        <f>'S.ONS 2009-Q4'!D32=ONS2009Q4[[#This Row],[Headcount Q3 2009]]</f>
        <v>1</v>
      </c>
      <c r="I32" s="39">
        <v>240</v>
      </c>
      <c r="J32" s="85" t="b">
        <f>ONS2009Q4[[#This Row],[Full Time Equivalent Q3 2009]]='S.ONS 2009-Q4'!E32</f>
        <v>1</v>
      </c>
      <c r="K32" s="41">
        <v>-10</v>
      </c>
      <c r="L32" s="41">
        <v>-10</v>
      </c>
    </row>
    <row r="33" spans="1:12" x14ac:dyDescent="0.25">
      <c r="A33" s="40" t="s">
        <v>125</v>
      </c>
      <c r="B33" s="144" t="s">
        <v>21</v>
      </c>
      <c r="C33" s="39">
        <v>70</v>
      </c>
      <c r="D33" s="85" t="b">
        <f>ONS2009Q4[[#This Row],[Headcount Q4 2009]]='S.ONS 2009-Q4'!B33</f>
        <v>1</v>
      </c>
      <c r="E33" s="39">
        <v>70</v>
      </c>
      <c r="F33" s="85" t="b">
        <f>ONS2009Q4[[#This Row],[Full Time Equivalent Q4 2009]]='S.ONS 2009-Q4'!C33</f>
        <v>1</v>
      </c>
      <c r="G33" s="39">
        <v>70</v>
      </c>
      <c r="H33" s="85" t="b">
        <f>'S.ONS 2009-Q4'!D33=ONS2009Q4[[#This Row],[Headcount Q3 2009]]</f>
        <v>1</v>
      </c>
      <c r="I33" s="39">
        <v>70</v>
      </c>
      <c r="J33" s="85" t="b">
        <f>ONS2009Q4[[#This Row],[Full Time Equivalent Q3 2009]]='S.ONS 2009-Q4'!E33</f>
        <v>1</v>
      </c>
      <c r="K33" s="41" t="s">
        <v>8</v>
      </c>
      <c r="L33" s="41" t="s">
        <v>8</v>
      </c>
    </row>
    <row r="34" spans="1:12" x14ac:dyDescent="0.25">
      <c r="A34" s="43"/>
      <c r="B34" s="146" t="s">
        <v>407</v>
      </c>
      <c r="C34" s="39"/>
      <c r="D34" s="85" t="b">
        <f>ONS2009Q4[[#This Row],[Headcount Q4 2009]]='S.ONS 2009-Q4'!B34</f>
        <v>1</v>
      </c>
      <c r="E34" s="39"/>
      <c r="F34" s="85" t="b">
        <f>ONS2009Q4[[#This Row],[Full Time Equivalent Q4 2009]]='S.ONS 2009-Q4'!C34</f>
        <v>1</v>
      </c>
      <c r="G34" s="39"/>
      <c r="H34" s="85" t="b">
        <f>'S.ONS 2009-Q4'!D34=ONS2009Q4[[#This Row],[Headcount Q3 2009]]</f>
        <v>1</v>
      </c>
      <c r="I34" s="39"/>
      <c r="J34" s="85" t="b">
        <f>ONS2009Q4[[#This Row],[Full Time Equivalent Q3 2009]]='S.ONS 2009-Q4'!E34</f>
        <v>1</v>
      </c>
      <c r="K34" s="41"/>
      <c r="L34" s="41"/>
    </row>
    <row r="35" spans="1:12" x14ac:dyDescent="0.25">
      <c r="A35" s="38" t="s">
        <v>31</v>
      </c>
      <c r="B35" s="143"/>
      <c r="C35" s="39"/>
      <c r="D35" s="85" t="b">
        <f>ONS2009Q4[[#This Row],[Headcount Q4 2009]]='S.ONS 2009-Q4'!B35</f>
        <v>1</v>
      </c>
      <c r="E35" s="39"/>
      <c r="F35" s="85" t="b">
        <f>ONS2009Q4[[#This Row],[Full Time Equivalent Q4 2009]]='S.ONS 2009-Q4'!C35</f>
        <v>1</v>
      </c>
      <c r="G35" s="39"/>
      <c r="H35" s="85" t="b">
        <f>'S.ONS 2009-Q4'!D35=ONS2009Q4[[#This Row],[Headcount Q3 2009]]</f>
        <v>1</v>
      </c>
      <c r="I35" s="39"/>
      <c r="J35" s="85" t="b">
        <f>ONS2009Q4[[#This Row],[Full Time Equivalent Q3 2009]]='S.ONS 2009-Q4'!E35</f>
        <v>1</v>
      </c>
      <c r="K35" s="41"/>
      <c r="L35" s="41"/>
    </row>
    <row r="36" spans="1:12" x14ac:dyDescent="0.25">
      <c r="A36" s="40" t="s">
        <v>32</v>
      </c>
      <c r="B36" s="144" t="s">
        <v>31</v>
      </c>
      <c r="C36" s="39">
        <v>490</v>
      </c>
      <c r="D36" s="85" t="b">
        <f>ONS2009Q4[[#This Row],[Headcount Q4 2009]]='S.ONS 2009-Q4'!B36</f>
        <v>1</v>
      </c>
      <c r="E36" s="39">
        <v>450</v>
      </c>
      <c r="F36" s="85" t="b">
        <f>ONS2009Q4[[#This Row],[Full Time Equivalent Q4 2009]]='S.ONS 2009-Q4'!C36</f>
        <v>1</v>
      </c>
      <c r="G36" s="39">
        <v>500</v>
      </c>
      <c r="H36" s="85" t="b">
        <f>'S.ONS 2009-Q4'!D36=ONS2009Q4[[#This Row],[Headcount Q3 2009]]</f>
        <v>1</v>
      </c>
      <c r="I36" s="39">
        <v>460</v>
      </c>
      <c r="J36" s="85" t="b">
        <f>ONS2009Q4[[#This Row],[Full Time Equivalent Q3 2009]]='S.ONS 2009-Q4'!E36</f>
        <v>1</v>
      </c>
      <c r="K36" s="41">
        <v>-10</v>
      </c>
      <c r="L36" s="41">
        <v>-10</v>
      </c>
    </row>
    <row r="37" spans="1:12" x14ac:dyDescent="0.25">
      <c r="A37" s="40"/>
      <c r="B37" s="144" t="s">
        <v>407</v>
      </c>
      <c r="C37" s="39"/>
      <c r="D37" s="85" t="b">
        <f>ONS2009Q4[[#This Row],[Headcount Q4 2009]]='S.ONS 2009-Q4'!B37</f>
        <v>1</v>
      </c>
      <c r="E37" s="39"/>
      <c r="F37" s="85" t="b">
        <f>ONS2009Q4[[#This Row],[Full Time Equivalent Q4 2009]]='S.ONS 2009-Q4'!C37</f>
        <v>1</v>
      </c>
      <c r="G37" s="39"/>
      <c r="H37" s="85" t="b">
        <f>'S.ONS 2009-Q4'!D37=ONS2009Q4[[#This Row],[Headcount Q3 2009]]</f>
        <v>1</v>
      </c>
      <c r="I37" s="39"/>
      <c r="J37" s="85" t="b">
        <f>ONS2009Q4[[#This Row],[Full Time Equivalent Q3 2009]]='S.ONS 2009-Q4'!E37</f>
        <v>1</v>
      </c>
      <c r="K37" s="41"/>
      <c r="L37" s="41"/>
    </row>
    <row r="38" spans="1:12" x14ac:dyDescent="0.25">
      <c r="A38" s="44" t="s">
        <v>33</v>
      </c>
      <c r="B38" s="147"/>
      <c r="C38" s="39"/>
      <c r="D38" s="85" t="b">
        <f>ONS2009Q4[[#This Row],[Headcount Q4 2009]]='S.ONS 2009-Q4'!B38</f>
        <v>1</v>
      </c>
      <c r="E38" s="39"/>
      <c r="F38" s="85" t="b">
        <f>ONS2009Q4[[#This Row],[Full Time Equivalent Q4 2009]]='S.ONS 2009-Q4'!C38</f>
        <v>1</v>
      </c>
      <c r="G38" s="39"/>
      <c r="H38" s="85" t="b">
        <f>'S.ONS 2009-Q4'!D38=ONS2009Q4[[#This Row],[Headcount Q3 2009]]</f>
        <v>1</v>
      </c>
      <c r="I38" s="39"/>
      <c r="J38" s="85" t="b">
        <f>ONS2009Q4[[#This Row],[Full Time Equivalent Q3 2009]]='S.ONS 2009-Q4'!E38</f>
        <v>1</v>
      </c>
      <c r="K38" s="41"/>
      <c r="L38" s="41"/>
    </row>
    <row r="39" spans="1:12" x14ac:dyDescent="0.25">
      <c r="A39" s="40" t="s">
        <v>178</v>
      </c>
      <c r="B39" s="144" t="s">
        <v>395</v>
      </c>
      <c r="C39" s="39">
        <v>3320</v>
      </c>
      <c r="D39" s="85" t="b">
        <f>ONS2009Q4[[#This Row],[Headcount Q4 2009]]='S.ONS 2009-Q4'!B39</f>
        <v>1</v>
      </c>
      <c r="E39" s="39">
        <v>3180</v>
      </c>
      <c r="F39" s="85" t="b">
        <f>ONS2009Q4[[#This Row],[Full Time Equivalent Q4 2009]]='S.ONS 2009-Q4'!C39</f>
        <v>1</v>
      </c>
      <c r="G39" s="39">
        <v>3390</v>
      </c>
      <c r="H39" s="85" t="b">
        <f>'S.ONS 2009-Q4'!D39=ONS2009Q4[[#This Row],[Headcount Q3 2009]]</f>
        <v>1</v>
      </c>
      <c r="I39" s="39">
        <v>3240</v>
      </c>
      <c r="J39" s="85" t="b">
        <f>ONS2009Q4[[#This Row],[Full Time Equivalent Q3 2009]]='S.ONS 2009-Q4'!E39</f>
        <v>1</v>
      </c>
      <c r="K39" s="41">
        <v>-70</v>
      </c>
      <c r="L39" s="41">
        <v>-60</v>
      </c>
    </row>
    <row r="40" spans="1:12" x14ac:dyDescent="0.25">
      <c r="A40" s="40"/>
      <c r="B40" s="144" t="s">
        <v>407</v>
      </c>
      <c r="C40" s="39"/>
      <c r="D40" s="85" t="b">
        <f>ONS2009Q4[[#This Row],[Headcount Q4 2009]]='S.ONS 2009-Q4'!B40</f>
        <v>1</v>
      </c>
      <c r="E40" s="39"/>
      <c r="F40" s="85" t="b">
        <f>ONS2009Q4[[#This Row],[Full Time Equivalent Q4 2009]]='S.ONS 2009-Q4'!C40</f>
        <v>1</v>
      </c>
      <c r="G40" s="39"/>
      <c r="H40" s="85" t="b">
        <f>'S.ONS 2009-Q4'!D40=ONS2009Q4[[#This Row],[Headcount Q3 2009]]</f>
        <v>1</v>
      </c>
      <c r="I40" s="39"/>
      <c r="J40" s="85" t="b">
        <f>ONS2009Q4[[#This Row],[Full Time Equivalent Q3 2009]]='S.ONS 2009-Q4'!E40</f>
        <v>1</v>
      </c>
      <c r="K40" s="41"/>
      <c r="L40" s="41"/>
    </row>
    <row r="41" spans="1:12" x14ac:dyDescent="0.25">
      <c r="A41" s="38" t="s">
        <v>35</v>
      </c>
      <c r="B41" s="143"/>
      <c r="C41" s="39"/>
      <c r="D41" s="85" t="b">
        <f>ONS2009Q4[[#This Row],[Headcount Q4 2009]]='S.ONS 2009-Q4'!B41</f>
        <v>1</v>
      </c>
      <c r="E41" s="39"/>
      <c r="F41" s="85" t="b">
        <f>ONS2009Q4[[#This Row],[Full Time Equivalent Q4 2009]]='S.ONS 2009-Q4'!C41</f>
        <v>1</v>
      </c>
      <c r="G41" s="39"/>
      <c r="H41" s="85" t="b">
        <f>'S.ONS 2009-Q4'!D41=ONS2009Q4[[#This Row],[Headcount Q3 2009]]</f>
        <v>1</v>
      </c>
      <c r="I41" s="39"/>
      <c r="J41" s="85" t="b">
        <f>ONS2009Q4[[#This Row],[Full Time Equivalent Q3 2009]]='S.ONS 2009-Q4'!E41</f>
        <v>1</v>
      </c>
      <c r="K41" s="41"/>
      <c r="L41" s="41"/>
    </row>
    <row r="42" spans="1:12" x14ac:dyDescent="0.25">
      <c r="A42" s="40" t="s">
        <v>179</v>
      </c>
      <c r="B42" s="144" t="s">
        <v>396</v>
      </c>
      <c r="C42" s="39">
        <v>2720</v>
      </c>
      <c r="D42" s="85" t="b">
        <f>ONS2009Q4[[#This Row],[Headcount Q4 2009]]='S.ONS 2009-Q4'!B42</f>
        <v>1</v>
      </c>
      <c r="E42" s="39">
        <v>2630</v>
      </c>
      <c r="F42" s="85" t="b">
        <f>ONS2009Q4[[#This Row],[Full Time Equivalent Q4 2009]]='S.ONS 2009-Q4'!C42</f>
        <v>1</v>
      </c>
      <c r="G42" s="39">
        <v>2740</v>
      </c>
      <c r="H42" s="85" t="b">
        <f>'S.ONS 2009-Q4'!D42=ONS2009Q4[[#This Row],[Headcount Q3 2009]]</f>
        <v>1</v>
      </c>
      <c r="I42" s="39">
        <v>2660</v>
      </c>
      <c r="J42" s="85" t="b">
        <f>ONS2009Q4[[#This Row],[Full Time Equivalent Q3 2009]]='S.ONS 2009-Q4'!E42</f>
        <v>1</v>
      </c>
      <c r="K42" s="41">
        <v>-30</v>
      </c>
      <c r="L42" s="41">
        <v>-30</v>
      </c>
    </row>
    <row r="43" spans="1:12" x14ac:dyDescent="0.25">
      <c r="A43" s="40" t="s">
        <v>36</v>
      </c>
      <c r="B43" s="144" t="s">
        <v>36</v>
      </c>
      <c r="C43" s="39">
        <v>210</v>
      </c>
      <c r="D43" s="85" t="b">
        <f>ONS2009Q4[[#This Row],[Headcount Q4 2009]]='S.ONS 2009-Q4'!B43</f>
        <v>1</v>
      </c>
      <c r="E43" s="39">
        <v>200</v>
      </c>
      <c r="F43" s="85" t="b">
        <f>ONS2009Q4[[#This Row],[Full Time Equivalent Q4 2009]]='S.ONS 2009-Q4'!C43</f>
        <v>1</v>
      </c>
      <c r="G43" s="39">
        <v>220</v>
      </c>
      <c r="H43" s="85" t="b">
        <f>'S.ONS 2009-Q4'!D43=ONS2009Q4[[#This Row],[Headcount Q3 2009]]</f>
        <v>1</v>
      </c>
      <c r="I43" s="39">
        <v>210</v>
      </c>
      <c r="J43" s="85" t="b">
        <f>ONS2009Q4[[#This Row],[Full Time Equivalent Q3 2009]]='S.ONS 2009-Q4'!E43</f>
        <v>1</v>
      </c>
      <c r="K43" s="41">
        <v>-10</v>
      </c>
      <c r="L43" s="41">
        <v>-10</v>
      </c>
    </row>
    <row r="44" spans="1:12" x14ac:dyDescent="0.25">
      <c r="A44" s="40" t="s">
        <v>37</v>
      </c>
      <c r="B44" s="144" t="s">
        <v>386</v>
      </c>
      <c r="C44" s="39">
        <v>1270</v>
      </c>
      <c r="D44" s="85" t="b">
        <f>ONS2009Q4[[#This Row],[Headcount Q4 2009]]='S.ONS 2009-Q4'!B44</f>
        <v>1</v>
      </c>
      <c r="E44" s="39">
        <v>1240</v>
      </c>
      <c r="F44" s="85" t="b">
        <f>ONS2009Q4[[#This Row],[Full Time Equivalent Q4 2009]]='S.ONS 2009-Q4'!C44</f>
        <v>1</v>
      </c>
      <c r="G44" s="39">
        <v>1390</v>
      </c>
      <c r="H44" s="85" t="b">
        <f>'S.ONS 2009-Q4'!D44=ONS2009Q4[[#This Row],[Headcount Q3 2009]]</f>
        <v>1</v>
      </c>
      <c r="I44" s="39">
        <v>1350</v>
      </c>
      <c r="J44" s="85" t="b">
        <f>ONS2009Q4[[#This Row],[Full Time Equivalent Q3 2009]]='S.ONS 2009-Q4'!E44</f>
        <v>1</v>
      </c>
      <c r="K44" s="41">
        <v>-120</v>
      </c>
      <c r="L44" s="41">
        <v>-110</v>
      </c>
    </row>
    <row r="45" spans="1:12" x14ac:dyDescent="0.25">
      <c r="A45" s="40" t="s">
        <v>38</v>
      </c>
      <c r="B45" s="144" t="s">
        <v>38</v>
      </c>
      <c r="C45" s="39">
        <v>840</v>
      </c>
      <c r="D45" s="85" t="b">
        <f>ONS2009Q4[[#This Row],[Headcount Q4 2009]]='S.ONS 2009-Q4'!B45</f>
        <v>1</v>
      </c>
      <c r="E45" s="39">
        <v>730</v>
      </c>
      <c r="F45" s="85" t="b">
        <f>ONS2009Q4[[#This Row],[Full Time Equivalent Q4 2009]]='S.ONS 2009-Q4'!C45</f>
        <v>1</v>
      </c>
      <c r="G45" s="39">
        <v>840</v>
      </c>
      <c r="H45" s="85" t="b">
        <f>'S.ONS 2009-Q4'!D45=ONS2009Q4[[#This Row],[Headcount Q3 2009]]</f>
        <v>1</v>
      </c>
      <c r="I45" s="39">
        <v>730</v>
      </c>
      <c r="J45" s="85" t="b">
        <f>ONS2009Q4[[#This Row],[Full Time Equivalent Q3 2009]]='S.ONS 2009-Q4'!E45</f>
        <v>1</v>
      </c>
      <c r="K45" s="41" t="s">
        <v>8</v>
      </c>
      <c r="L45" s="41" t="s">
        <v>8</v>
      </c>
    </row>
    <row r="46" spans="1:12" x14ac:dyDescent="0.25">
      <c r="A46" s="40" t="s">
        <v>39</v>
      </c>
      <c r="B46" s="144" t="s">
        <v>39</v>
      </c>
      <c r="C46" s="39">
        <v>50</v>
      </c>
      <c r="D46" s="85" t="b">
        <f>ONS2009Q4[[#This Row],[Headcount Q4 2009]]='S.ONS 2009-Q4'!B46</f>
        <v>1</v>
      </c>
      <c r="E46" s="39">
        <v>50</v>
      </c>
      <c r="F46" s="85" t="b">
        <f>ONS2009Q4[[#This Row],[Full Time Equivalent Q4 2009]]='S.ONS 2009-Q4'!C46</f>
        <v>1</v>
      </c>
      <c r="G46" s="39">
        <v>50</v>
      </c>
      <c r="H46" s="85" t="b">
        <f>'S.ONS 2009-Q4'!D46=ONS2009Q4[[#This Row],[Headcount Q3 2009]]</f>
        <v>1</v>
      </c>
      <c r="I46" s="39">
        <v>50</v>
      </c>
      <c r="J46" s="85" t="b">
        <f>ONS2009Q4[[#This Row],[Full Time Equivalent Q3 2009]]='S.ONS 2009-Q4'!E46</f>
        <v>1</v>
      </c>
      <c r="K46" s="41" t="s">
        <v>8</v>
      </c>
      <c r="L46" s="41" t="s">
        <v>8</v>
      </c>
    </row>
    <row r="47" spans="1:12" x14ac:dyDescent="0.25">
      <c r="A47" s="40"/>
      <c r="B47" s="144" t="s">
        <v>407</v>
      </c>
      <c r="C47" s="39"/>
      <c r="D47" s="85" t="b">
        <f>ONS2009Q4[[#This Row],[Headcount Q4 2009]]='S.ONS 2009-Q4'!B47</f>
        <v>1</v>
      </c>
      <c r="E47" s="39"/>
      <c r="F47" s="85" t="b">
        <f>ONS2009Q4[[#This Row],[Full Time Equivalent Q4 2009]]='S.ONS 2009-Q4'!C47</f>
        <v>1</v>
      </c>
      <c r="G47" s="39"/>
      <c r="H47" s="85" t="b">
        <f>'S.ONS 2009-Q4'!D47=ONS2009Q4[[#This Row],[Headcount Q3 2009]]</f>
        <v>1</v>
      </c>
      <c r="I47" s="39"/>
      <c r="J47" s="85" t="b">
        <f>ONS2009Q4[[#This Row],[Full Time Equivalent Q3 2009]]='S.ONS 2009-Q4'!E47</f>
        <v>1</v>
      </c>
      <c r="K47" s="41"/>
      <c r="L47" s="41"/>
    </row>
    <row r="48" spans="1:12" x14ac:dyDescent="0.25">
      <c r="A48" s="38" t="s">
        <v>40</v>
      </c>
      <c r="B48" s="143"/>
      <c r="C48" s="39"/>
      <c r="D48" s="85" t="b">
        <f>ONS2009Q4[[#This Row],[Headcount Q4 2009]]='S.ONS 2009-Q4'!B48</f>
        <v>1</v>
      </c>
      <c r="E48" s="39"/>
      <c r="F48" s="85" t="b">
        <f>ONS2009Q4[[#This Row],[Full Time Equivalent Q4 2009]]='S.ONS 2009-Q4'!C48</f>
        <v>1</v>
      </c>
      <c r="G48" s="39"/>
      <c r="H48" s="85" t="b">
        <f>'S.ONS 2009-Q4'!D48=ONS2009Q4[[#This Row],[Headcount Q3 2009]]</f>
        <v>1</v>
      </c>
      <c r="I48" s="39"/>
      <c r="J48" s="85" t="b">
        <f>ONS2009Q4[[#This Row],[Full Time Equivalent Q3 2009]]='S.ONS 2009-Q4'!E48</f>
        <v>1</v>
      </c>
      <c r="K48" s="41"/>
      <c r="L48" s="41"/>
    </row>
    <row r="49" spans="1:12" x14ac:dyDescent="0.25">
      <c r="A49" s="40" t="s">
        <v>180</v>
      </c>
      <c r="B49" s="144" t="s">
        <v>397</v>
      </c>
      <c r="C49" s="39">
        <v>480</v>
      </c>
      <c r="D49" s="85" t="b">
        <f>ONS2009Q4[[#This Row],[Headcount Q4 2009]]='S.ONS 2009-Q4'!B49</f>
        <v>1</v>
      </c>
      <c r="E49" s="39">
        <v>460</v>
      </c>
      <c r="F49" s="85" t="b">
        <f>ONS2009Q4[[#This Row],[Full Time Equivalent Q4 2009]]='S.ONS 2009-Q4'!C49</f>
        <v>1</v>
      </c>
      <c r="G49" s="39">
        <v>480</v>
      </c>
      <c r="H49" s="85" t="b">
        <f>'S.ONS 2009-Q4'!D49=ONS2009Q4[[#This Row],[Headcount Q3 2009]]</f>
        <v>1</v>
      </c>
      <c r="I49" s="39">
        <v>460</v>
      </c>
      <c r="J49" s="85" t="b">
        <f>ONS2009Q4[[#This Row],[Full Time Equivalent Q3 2009]]='S.ONS 2009-Q4'!E49</f>
        <v>1</v>
      </c>
      <c r="K49" s="41" t="s">
        <v>8</v>
      </c>
      <c r="L49" s="41" t="s">
        <v>8</v>
      </c>
    </row>
    <row r="50" spans="1:12" x14ac:dyDescent="0.25">
      <c r="A50" s="40" t="s">
        <v>42</v>
      </c>
      <c r="B50" s="144" t="s">
        <v>42</v>
      </c>
      <c r="C50" s="39">
        <v>120</v>
      </c>
      <c r="D50" s="85" t="b">
        <f>ONS2009Q4[[#This Row],[Headcount Q4 2009]]='S.ONS 2009-Q4'!B50</f>
        <v>1</v>
      </c>
      <c r="E50" s="39">
        <v>120</v>
      </c>
      <c r="F50" s="85" t="b">
        <f>ONS2009Q4[[#This Row],[Full Time Equivalent Q4 2009]]='S.ONS 2009-Q4'!C50</f>
        <v>1</v>
      </c>
      <c r="G50" s="39">
        <v>110</v>
      </c>
      <c r="H50" s="85" t="b">
        <f>'S.ONS 2009-Q4'!D50=ONS2009Q4[[#This Row],[Headcount Q3 2009]]</f>
        <v>1</v>
      </c>
      <c r="I50" s="39">
        <v>110</v>
      </c>
      <c r="J50" s="85" t="b">
        <f>ONS2009Q4[[#This Row],[Full Time Equivalent Q3 2009]]='S.ONS 2009-Q4'!E50</f>
        <v>1</v>
      </c>
      <c r="K50" s="41" t="s">
        <v>8</v>
      </c>
      <c r="L50" s="41" t="s">
        <v>8</v>
      </c>
    </row>
    <row r="51" spans="1:12" x14ac:dyDescent="0.25">
      <c r="A51" s="40"/>
      <c r="B51" s="144" t="s">
        <v>407</v>
      </c>
      <c r="C51" s="39"/>
      <c r="D51" s="85" t="b">
        <f>ONS2009Q4[[#This Row],[Headcount Q4 2009]]='S.ONS 2009-Q4'!B51</f>
        <v>1</v>
      </c>
      <c r="E51" s="39"/>
      <c r="F51" s="85" t="b">
        <f>ONS2009Q4[[#This Row],[Full Time Equivalent Q4 2009]]='S.ONS 2009-Q4'!C51</f>
        <v>1</v>
      </c>
      <c r="G51" s="39"/>
      <c r="H51" s="85" t="b">
        <f>'S.ONS 2009-Q4'!D51=ONS2009Q4[[#This Row],[Headcount Q3 2009]]</f>
        <v>1</v>
      </c>
      <c r="I51" s="39"/>
      <c r="J51" s="85" t="b">
        <f>ONS2009Q4[[#This Row],[Full Time Equivalent Q3 2009]]='S.ONS 2009-Q4'!E51</f>
        <v>1</v>
      </c>
      <c r="K51" s="41"/>
      <c r="L51" s="41"/>
    </row>
    <row r="52" spans="1:12" x14ac:dyDescent="0.25">
      <c r="A52" s="38" t="s">
        <v>43</v>
      </c>
      <c r="B52" s="143"/>
      <c r="C52" s="39"/>
      <c r="D52" s="85" t="b">
        <f>ONS2009Q4[[#This Row],[Headcount Q4 2009]]='S.ONS 2009-Q4'!B52</f>
        <v>1</v>
      </c>
      <c r="E52" s="39"/>
      <c r="F52" s="85" t="b">
        <f>ONS2009Q4[[#This Row],[Full Time Equivalent Q4 2009]]='S.ONS 2009-Q4'!C52</f>
        <v>1</v>
      </c>
      <c r="G52" s="39"/>
      <c r="H52" s="85" t="b">
        <f>'S.ONS 2009-Q4'!D52=ONS2009Q4[[#This Row],[Headcount Q3 2009]]</f>
        <v>1</v>
      </c>
      <c r="I52" s="39"/>
      <c r="J52" s="85" t="b">
        <f>ONS2009Q4[[#This Row],[Full Time Equivalent Q3 2009]]='S.ONS 2009-Q4'!E52</f>
        <v>1</v>
      </c>
      <c r="K52" s="41"/>
      <c r="L52" s="41"/>
    </row>
    <row r="53" spans="1:12" x14ac:dyDescent="0.25">
      <c r="A53" s="40" t="s">
        <v>44</v>
      </c>
      <c r="B53" s="144" t="s">
        <v>387</v>
      </c>
      <c r="C53" s="39">
        <v>67930</v>
      </c>
      <c r="D53" s="85" t="b">
        <f>ONS2009Q4[[#This Row],[Headcount Q4 2009]]='S.ONS 2009-Q4'!B53</f>
        <v>1</v>
      </c>
      <c r="E53" s="39">
        <v>65900</v>
      </c>
      <c r="F53" s="85" t="b">
        <f>ONS2009Q4[[#This Row],[Full Time Equivalent Q4 2009]]='S.ONS 2009-Q4'!C53</f>
        <v>1</v>
      </c>
      <c r="G53" s="39">
        <v>67880</v>
      </c>
      <c r="H53" s="85" t="b">
        <f>'S.ONS 2009-Q4'!D53=ONS2009Q4[[#This Row],[Headcount Q3 2009]]</f>
        <v>1</v>
      </c>
      <c r="I53" s="39">
        <v>65870</v>
      </c>
      <c r="J53" s="85" t="b">
        <f>ONS2009Q4[[#This Row],[Full Time Equivalent Q3 2009]]='S.ONS 2009-Q4'!E53</f>
        <v>1</v>
      </c>
      <c r="K53" s="41">
        <v>50</v>
      </c>
      <c r="L53" s="41">
        <v>30</v>
      </c>
    </row>
    <row r="54" spans="1:12" x14ac:dyDescent="0.25">
      <c r="A54" s="40" t="s">
        <v>129</v>
      </c>
      <c r="B54" s="144" t="s">
        <v>129</v>
      </c>
      <c r="C54" s="39">
        <v>3380</v>
      </c>
      <c r="D54" s="85" t="b">
        <f>ONS2009Q4[[#This Row],[Headcount Q4 2009]]='S.ONS 2009-Q4'!B54</f>
        <v>1</v>
      </c>
      <c r="E54" s="39">
        <v>3340</v>
      </c>
      <c r="F54" s="85" t="b">
        <f>ONS2009Q4[[#This Row],[Full Time Equivalent Q4 2009]]='S.ONS 2009-Q4'!C54</f>
        <v>1</v>
      </c>
      <c r="G54" s="39">
        <v>3400</v>
      </c>
      <c r="H54" s="85" t="b">
        <f>'S.ONS 2009-Q4'!D54=ONS2009Q4[[#This Row],[Headcount Q3 2009]]</f>
        <v>1</v>
      </c>
      <c r="I54" s="39">
        <v>3370</v>
      </c>
      <c r="J54" s="85" t="b">
        <f>ONS2009Q4[[#This Row],[Full Time Equivalent Q3 2009]]='S.ONS 2009-Q4'!E54</f>
        <v>1</v>
      </c>
      <c r="K54" s="41">
        <v>-20</v>
      </c>
      <c r="L54" s="41">
        <v>-30</v>
      </c>
    </row>
    <row r="55" spans="1:12" x14ac:dyDescent="0.25">
      <c r="A55" s="40" t="s">
        <v>45</v>
      </c>
      <c r="B55" s="144" t="s">
        <v>45</v>
      </c>
      <c r="C55" s="39">
        <v>3730</v>
      </c>
      <c r="D55" s="85" t="b">
        <f>ONS2009Q4[[#This Row],[Headcount Q4 2009]]='S.ONS 2009-Q4'!B55</f>
        <v>1</v>
      </c>
      <c r="E55" s="39">
        <v>3620</v>
      </c>
      <c r="F55" s="85" t="b">
        <f>ONS2009Q4[[#This Row],[Full Time Equivalent Q4 2009]]='S.ONS 2009-Q4'!C55</f>
        <v>1</v>
      </c>
      <c r="G55" s="39">
        <v>3730</v>
      </c>
      <c r="H55" s="85" t="b">
        <f>'S.ONS 2009-Q4'!D55=ONS2009Q4[[#This Row],[Headcount Q3 2009]]</f>
        <v>1</v>
      </c>
      <c r="I55" s="39">
        <v>3610</v>
      </c>
      <c r="J55" s="85" t="b">
        <f>ONS2009Q4[[#This Row],[Full Time Equivalent Q3 2009]]='S.ONS 2009-Q4'!E55</f>
        <v>1</v>
      </c>
      <c r="K55" s="41">
        <v>0</v>
      </c>
      <c r="L55" s="41">
        <v>10</v>
      </c>
    </row>
    <row r="56" spans="1:12" x14ac:dyDescent="0.25">
      <c r="A56" s="40" t="s">
        <v>130</v>
      </c>
      <c r="B56" s="144" t="s">
        <v>130</v>
      </c>
      <c r="C56" s="39">
        <v>1920</v>
      </c>
      <c r="D56" s="85" t="b">
        <f>ONS2009Q4[[#This Row],[Headcount Q4 2009]]='S.ONS 2009-Q4'!B56</f>
        <v>1</v>
      </c>
      <c r="E56" s="39">
        <v>1860</v>
      </c>
      <c r="F56" s="85" t="b">
        <f>ONS2009Q4[[#This Row],[Full Time Equivalent Q4 2009]]='S.ONS 2009-Q4'!C56</f>
        <v>1</v>
      </c>
      <c r="G56" s="39">
        <v>1910</v>
      </c>
      <c r="H56" s="85" t="b">
        <f>'S.ONS 2009-Q4'!D56=ONS2009Q4[[#This Row],[Headcount Q3 2009]]</f>
        <v>1</v>
      </c>
      <c r="I56" s="39">
        <v>1850</v>
      </c>
      <c r="J56" s="85" t="b">
        <f>ONS2009Q4[[#This Row],[Full Time Equivalent Q3 2009]]='S.ONS 2009-Q4'!E56</f>
        <v>1</v>
      </c>
      <c r="K56" s="41">
        <v>10</v>
      </c>
      <c r="L56" s="41">
        <v>10</v>
      </c>
    </row>
    <row r="57" spans="1:12" x14ac:dyDescent="0.25">
      <c r="A57" s="40" t="s">
        <v>46</v>
      </c>
      <c r="B57" s="144" t="s">
        <v>46</v>
      </c>
      <c r="C57" s="39">
        <v>1010</v>
      </c>
      <c r="D57" s="85" t="b">
        <f>ONS2009Q4[[#This Row],[Headcount Q4 2009]]='S.ONS 2009-Q4'!B57</f>
        <v>1</v>
      </c>
      <c r="E57" s="39">
        <v>980</v>
      </c>
      <c r="F57" s="85" t="b">
        <f>ONS2009Q4[[#This Row],[Full Time Equivalent Q4 2009]]='S.ONS 2009-Q4'!C57</f>
        <v>1</v>
      </c>
      <c r="G57" s="39">
        <v>1000</v>
      </c>
      <c r="H57" s="85" t="b">
        <f>'S.ONS 2009-Q4'!D57=ONS2009Q4[[#This Row],[Headcount Q3 2009]]</f>
        <v>1</v>
      </c>
      <c r="I57" s="39">
        <v>970</v>
      </c>
      <c r="J57" s="85" t="b">
        <f>ONS2009Q4[[#This Row],[Full Time Equivalent Q3 2009]]='S.ONS 2009-Q4'!E57</f>
        <v>1</v>
      </c>
      <c r="K57" s="41">
        <v>10</v>
      </c>
      <c r="L57" s="41">
        <v>10</v>
      </c>
    </row>
    <row r="58" spans="1:12" x14ac:dyDescent="0.25">
      <c r="A58" s="40"/>
      <c r="B58" s="144" t="s">
        <v>407</v>
      </c>
      <c r="C58" s="39"/>
      <c r="D58" s="85" t="b">
        <f>ONS2009Q4[[#This Row],[Headcount Q4 2009]]='S.ONS 2009-Q4'!B58</f>
        <v>1</v>
      </c>
      <c r="E58" s="39"/>
      <c r="F58" s="85" t="b">
        <f>ONS2009Q4[[#This Row],[Full Time Equivalent Q4 2009]]='S.ONS 2009-Q4'!C58</f>
        <v>1</v>
      </c>
      <c r="G58" s="39"/>
      <c r="H58" s="85" t="b">
        <f>'S.ONS 2009-Q4'!D58=ONS2009Q4[[#This Row],[Headcount Q3 2009]]</f>
        <v>1</v>
      </c>
      <c r="I58" s="39"/>
      <c r="J58" s="85" t="b">
        <f>ONS2009Q4[[#This Row],[Full Time Equivalent Q3 2009]]='S.ONS 2009-Q4'!E58</f>
        <v>1</v>
      </c>
      <c r="K58" s="41"/>
      <c r="L58" s="41"/>
    </row>
    <row r="59" spans="1:12" x14ac:dyDescent="0.25">
      <c r="A59" s="44" t="s">
        <v>47</v>
      </c>
      <c r="B59" s="147"/>
      <c r="C59" s="33"/>
      <c r="D59" s="91" t="b">
        <f>ONS2009Q4[[#This Row],[Headcount Q4 2009]]='S.ONS 2009-Q4'!B59</f>
        <v>1</v>
      </c>
      <c r="E59" s="33"/>
      <c r="F59" s="91" t="b">
        <f>ONS2009Q4[[#This Row],[Full Time Equivalent Q4 2009]]='S.ONS 2009-Q4'!C59</f>
        <v>1</v>
      </c>
      <c r="G59" s="33"/>
      <c r="H59" s="91" t="b">
        <f>'S.ONS 2009-Q4'!D59=ONS2009Q4[[#This Row],[Headcount Q3 2009]]</f>
        <v>1</v>
      </c>
      <c r="I59" s="33"/>
      <c r="J59" s="91" t="b">
        <f>ONS2009Q4[[#This Row],[Full Time Equivalent Q3 2009]]='S.ONS 2009-Q4'!E59</f>
        <v>1</v>
      </c>
      <c r="K59" s="33"/>
      <c r="L59" s="33"/>
    </row>
    <row r="60" spans="1:12" x14ac:dyDescent="0.25">
      <c r="A60" s="40" t="s">
        <v>181</v>
      </c>
      <c r="B60" s="144" t="s">
        <v>48</v>
      </c>
      <c r="C60" s="39">
        <v>1020</v>
      </c>
      <c r="D60" s="85" t="b">
        <f>ONS2009Q4[[#This Row],[Headcount Q4 2009]]='S.ONS 2009-Q4'!B60</f>
        <v>1</v>
      </c>
      <c r="E60" s="39">
        <v>990</v>
      </c>
      <c r="F60" s="85" t="b">
        <f>ONS2009Q4[[#This Row],[Full Time Equivalent Q4 2009]]='S.ONS 2009-Q4'!C60</f>
        <v>1</v>
      </c>
      <c r="G60" s="39">
        <v>990</v>
      </c>
      <c r="H60" s="85" t="b">
        <f>'S.ONS 2009-Q4'!D60=ONS2009Q4[[#This Row],[Headcount Q3 2009]]</f>
        <v>1</v>
      </c>
      <c r="I60" s="39">
        <v>970</v>
      </c>
      <c r="J60" s="85" t="b">
        <f>ONS2009Q4[[#This Row],[Full Time Equivalent Q3 2009]]='S.ONS 2009-Q4'!E60</f>
        <v>1</v>
      </c>
      <c r="K60" s="41">
        <v>30</v>
      </c>
      <c r="L60" s="41">
        <v>20</v>
      </c>
    </row>
    <row r="61" spans="1:12" x14ac:dyDescent="0.25">
      <c r="B61" s="109" t="s">
        <v>407</v>
      </c>
      <c r="D61" s="141" t="b">
        <f>ONS2009Q4[[#This Row],[Headcount Q4 2009]]='S.ONS 2009-Q4'!B61</f>
        <v>1</v>
      </c>
      <c r="F61" s="141" t="b">
        <f>ONS2009Q4[[#This Row],[Full Time Equivalent Q4 2009]]='S.ONS 2009-Q4'!C61</f>
        <v>1</v>
      </c>
      <c r="H61" s="141" t="b">
        <f>'S.ONS 2009-Q4'!D61=ONS2009Q4[[#This Row],[Headcount Q3 2009]]</f>
        <v>1</v>
      </c>
      <c r="J61" s="141" t="b">
        <f>ONS2009Q4[[#This Row],[Full Time Equivalent Q3 2009]]='S.ONS 2009-Q4'!E61</f>
        <v>1</v>
      </c>
    </row>
    <row r="62" spans="1:12" x14ac:dyDescent="0.25">
      <c r="A62" s="38" t="s">
        <v>49</v>
      </c>
      <c r="B62" s="143"/>
      <c r="C62" s="39"/>
      <c r="D62" s="85" t="b">
        <f>ONS2009Q4[[#This Row],[Headcount Q4 2009]]='S.ONS 2009-Q4'!B62</f>
        <v>1</v>
      </c>
      <c r="E62" s="39"/>
      <c r="F62" s="85" t="b">
        <f>ONS2009Q4[[#This Row],[Full Time Equivalent Q4 2009]]='S.ONS 2009-Q4'!C62</f>
        <v>1</v>
      </c>
      <c r="G62" s="39"/>
      <c r="H62" s="85" t="b">
        <f>'S.ONS 2009-Q4'!D62=ONS2009Q4[[#This Row],[Headcount Q3 2009]]</f>
        <v>1</v>
      </c>
      <c r="I62" s="39"/>
      <c r="J62" s="85" t="b">
        <f>ONS2009Q4[[#This Row],[Full Time Equivalent Q3 2009]]='S.ONS 2009-Q4'!E62</f>
        <v>1</v>
      </c>
      <c r="K62" s="41"/>
      <c r="L62" s="41"/>
    </row>
    <row r="63" spans="1:12" x14ac:dyDescent="0.25">
      <c r="A63" s="40" t="s">
        <v>182</v>
      </c>
      <c r="B63" s="144" t="s">
        <v>398</v>
      </c>
      <c r="C63" s="39">
        <v>2660</v>
      </c>
      <c r="D63" s="85" t="b">
        <f>ONS2009Q4[[#This Row],[Headcount Q4 2009]]='S.ONS 2009-Q4'!B63</f>
        <v>1</v>
      </c>
      <c r="E63" s="39">
        <v>2570</v>
      </c>
      <c r="F63" s="85" t="b">
        <f>ONS2009Q4[[#This Row],[Full Time Equivalent Q4 2009]]='S.ONS 2009-Q4'!C63</f>
        <v>1</v>
      </c>
      <c r="G63" s="39">
        <v>2630</v>
      </c>
      <c r="H63" s="85" t="b">
        <f>'S.ONS 2009-Q4'!D63=ONS2009Q4[[#This Row],[Headcount Q3 2009]]</f>
        <v>1</v>
      </c>
      <c r="I63" s="39">
        <v>2540</v>
      </c>
      <c r="J63" s="85" t="b">
        <f>ONS2009Q4[[#This Row],[Full Time Equivalent Q3 2009]]='S.ONS 2009-Q4'!E63</f>
        <v>1</v>
      </c>
      <c r="K63" s="41">
        <v>30</v>
      </c>
      <c r="L63" s="41">
        <v>30</v>
      </c>
    </row>
    <row r="64" spans="1:12" x14ac:dyDescent="0.25">
      <c r="A64" s="40" t="s">
        <v>50</v>
      </c>
      <c r="B64" s="144" t="s">
        <v>50</v>
      </c>
      <c r="C64" s="39">
        <v>560</v>
      </c>
      <c r="D64" s="85" t="b">
        <f>ONS2009Q4[[#This Row],[Headcount Q4 2009]]='S.ONS 2009-Q4'!B64</f>
        <v>1</v>
      </c>
      <c r="E64" s="39">
        <v>530</v>
      </c>
      <c r="F64" s="85" t="b">
        <f>ONS2009Q4[[#This Row],[Full Time Equivalent Q4 2009]]='S.ONS 2009-Q4'!C64</f>
        <v>1</v>
      </c>
      <c r="G64" s="39">
        <v>560</v>
      </c>
      <c r="H64" s="85" t="b">
        <f>'S.ONS 2009-Q4'!D64=ONS2009Q4[[#This Row],[Headcount Q3 2009]]</f>
        <v>1</v>
      </c>
      <c r="I64" s="39">
        <v>530</v>
      </c>
      <c r="J64" s="85" t="b">
        <f>ONS2009Q4[[#This Row],[Full Time Equivalent Q3 2009]]='S.ONS 2009-Q4'!E64</f>
        <v>1</v>
      </c>
      <c r="K64" s="41">
        <v>0</v>
      </c>
      <c r="L64" s="41">
        <v>0</v>
      </c>
    </row>
    <row r="65" spans="1:12" x14ac:dyDescent="0.25">
      <c r="A65" s="40" t="s">
        <v>183</v>
      </c>
      <c r="B65" s="152" t="s">
        <v>361</v>
      </c>
      <c r="C65" s="39">
        <v>850</v>
      </c>
      <c r="D65" s="85" t="b">
        <f>ONS2009Q4[[#This Row],[Headcount Q4 2009]]='S.ONS 2009-Q4'!B65</f>
        <v>1</v>
      </c>
      <c r="E65" s="39">
        <v>810</v>
      </c>
      <c r="F65" s="85" t="b">
        <f>ONS2009Q4[[#This Row],[Full Time Equivalent Q4 2009]]='S.ONS 2009-Q4'!C65</f>
        <v>1</v>
      </c>
      <c r="G65" s="39">
        <v>890</v>
      </c>
      <c r="H65" s="85" t="b">
        <f>'S.ONS 2009-Q4'!D65=ONS2009Q4[[#This Row],[Headcount Q3 2009]]</f>
        <v>1</v>
      </c>
      <c r="I65" s="39">
        <v>840</v>
      </c>
      <c r="J65" s="85" t="b">
        <f>ONS2009Q4[[#This Row],[Full Time Equivalent Q3 2009]]='S.ONS 2009-Q4'!E65</f>
        <v>1</v>
      </c>
      <c r="K65" s="41">
        <v>-40</v>
      </c>
      <c r="L65" s="41">
        <v>-30</v>
      </c>
    </row>
    <row r="66" spans="1:12" x14ac:dyDescent="0.25">
      <c r="A66" s="40" t="s">
        <v>134</v>
      </c>
      <c r="B66" s="144" t="s">
        <v>134</v>
      </c>
      <c r="C66" s="39">
        <v>250</v>
      </c>
      <c r="D66" s="85" t="b">
        <f>ONS2009Q4[[#This Row],[Headcount Q4 2009]]='S.ONS 2009-Q4'!B66</f>
        <v>1</v>
      </c>
      <c r="E66" s="39">
        <v>240</v>
      </c>
      <c r="F66" s="85" t="b">
        <f>ONS2009Q4[[#This Row],[Full Time Equivalent Q4 2009]]='S.ONS 2009-Q4'!C66</f>
        <v>1</v>
      </c>
      <c r="G66" s="39">
        <v>200</v>
      </c>
      <c r="H66" s="85" t="b">
        <f>'S.ONS 2009-Q4'!D66=ONS2009Q4[[#This Row],[Headcount Q3 2009]]</f>
        <v>1</v>
      </c>
      <c r="I66" s="39">
        <v>190</v>
      </c>
      <c r="J66" s="85" t="b">
        <f>ONS2009Q4[[#This Row],[Full Time Equivalent Q3 2009]]='S.ONS 2009-Q4'!E66</f>
        <v>1</v>
      </c>
      <c r="K66" s="41">
        <v>50</v>
      </c>
      <c r="L66" s="41">
        <v>50</v>
      </c>
    </row>
    <row r="67" spans="1:12" x14ac:dyDescent="0.25">
      <c r="A67" s="40" t="s">
        <v>135</v>
      </c>
      <c r="B67" s="144" t="s">
        <v>135</v>
      </c>
      <c r="C67" s="39">
        <v>240</v>
      </c>
      <c r="D67" s="85" t="b">
        <f>ONS2009Q4[[#This Row],[Headcount Q4 2009]]='S.ONS 2009-Q4'!B67</f>
        <v>1</v>
      </c>
      <c r="E67" s="39">
        <v>220</v>
      </c>
      <c r="F67" s="85" t="b">
        <f>ONS2009Q4[[#This Row],[Full Time Equivalent Q4 2009]]='S.ONS 2009-Q4'!C67</f>
        <v>1</v>
      </c>
      <c r="G67" s="39">
        <v>230</v>
      </c>
      <c r="H67" s="85" t="b">
        <f>'S.ONS 2009-Q4'!D67=ONS2009Q4[[#This Row],[Headcount Q3 2009]]</f>
        <v>1</v>
      </c>
      <c r="I67" s="39">
        <v>220</v>
      </c>
      <c r="J67" s="85" t="b">
        <f>ONS2009Q4[[#This Row],[Full Time Equivalent Q3 2009]]='S.ONS 2009-Q4'!E67</f>
        <v>1</v>
      </c>
      <c r="K67" s="41">
        <v>10</v>
      </c>
      <c r="L67" s="41">
        <v>10</v>
      </c>
    </row>
    <row r="68" spans="1:12" x14ac:dyDescent="0.25">
      <c r="A68" s="40" t="s">
        <v>52</v>
      </c>
      <c r="B68" s="144" t="s">
        <v>52</v>
      </c>
      <c r="C68" s="39">
        <v>3240</v>
      </c>
      <c r="D68" s="85" t="b">
        <f>ONS2009Q4[[#This Row],[Headcount Q4 2009]]='S.ONS 2009-Q4'!B68</f>
        <v>1</v>
      </c>
      <c r="E68" s="39">
        <v>3040</v>
      </c>
      <c r="F68" s="85" t="b">
        <f>ONS2009Q4[[#This Row],[Full Time Equivalent Q4 2009]]='S.ONS 2009-Q4'!C68</f>
        <v>1</v>
      </c>
      <c r="G68" s="39">
        <v>3310</v>
      </c>
      <c r="H68" s="85" t="b">
        <f>'S.ONS 2009-Q4'!D68=ONS2009Q4[[#This Row],[Headcount Q3 2009]]</f>
        <v>1</v>
      </c>
      <c r="I68" s="39">
        <v>3130</v>
      </c>
      <c r="J68" s="85" t="b">
        <f>ONS2009Q4[[#This Row],[Full Time Equivalent Q3 2009]]='S.ONS 2009-Q4'!E68</f>
        <v>1</v>
      </c>
      <c r="K68" s="41">
        <v>-70</v>
      </c>
      <c r="L68" s="41">
        <v>-80</v>
      </c>
    </row>
    <row r="69" spans="1:12" x14ac:dyDescent="0.25">
      <c r="A69" s="40" t="s">
        <v>53</v>
      </c>
      <c r="B69" s="144" t="s">
        <v>53</v>
      </c>
      <c r="C69" s="39">
        <v>1730</v>
      </c>
      <c r="D69" s="85" t="b">
        <f>ONS2009Q4[[#This Row],[Headcount Q4 2009]]='S.ONS 2009-Q4'!B69</f>
        <v>1</v>
      </c>
      <c r="E69" s="39">
        <v>1630</v>
      </c>
      <c r="F69" s="85" t="b">
        <f>ONS2009Q4[[#This Row],[Full Time Equivalent Q4 2009]]='S.ONS 2009-Q4'!C69</f>
        <v>1</v>
      </c>
      <c r="G69" s="39">
        <v>1720</v>
      </c>
      <c r="H69" s="85" t="b">
        <f>'S.ONS 2009-Q4'!D69=ONS2009Q4[[#This Row],[Headcount Q3 2009]]</f>
        <v>1</v>
      </c>
      <c r="I69" s="39">
        <v>1620</v>
      </c>
      <c r="J69" s="85" t="b">
        <f>ONS2009Q4[[#This Row],[Full Time Equivalent Q3 2009]]='S.ONS 2009-Q4'!E69</f>
        <v>1</v>
      </c>
      <c r="K69" s="41">
        <v>10</v>
      </c>
      <c r="L69" s="41">
        <v>10</v>
      </c>
    </row>
    <row r="70" spans="1:12" x14ac:dyDescent="0.25">
      <c r="A70" s="40" t="s">
        <v>54</v>
      </c>
      <c r="B70" s="144" t="s">
        <v>54</v>
      </c>
      <c r="C70" s="39">
        <v>1310</v>
      </c>
      <c r="D70" s="85" t="b">
        <f>ONS2009Q4[[#This Row],[Headcount Q4 2009]]='S.ONS 2009-Q4'!B70</f>
        <v>1</v>
      </c>
      <c r="E70" s="39">
        <v>1220</v>
      </c>
      <c r="F70" s="85" t="b">
        <f>ONS2009Q4[[#This Row],[Full Time Equivalent Q4 2009]]='S.ONS 2009-Q4'!C70</f>
        <v>1</v>
      </c>
      <c r="G70" s="39">
        <v>1310</v>
      </c>
      <c r="H70" s="85" t="b">
        <f>'S.ONS 2009-Q4'!D70=ONS2009Q4[[#This Row],[Headcount Q3 2009]]</f>
        <v>1</v>
      </c>
      <c r="I70" s="39">
        <v>1220</v>
      </c>
      <c r="J70" s="85" t="b">
        <f>ONS2009Q4[[#This Row],[Full Time Equivalent Q3 2009]]='S.ONS 2009-Q4'!E70</f>
        <v>1</v>
      </c>
      <c r="K70" s="41" t="s">
        <v>8</v>
      </c>
      <c r="L70" s="41">
        <v>0</v>
      </c>
    </row>
    <row r="71" spans="1:12" x14ac:dyDescent="0.25">
      <c r="A71" s="40" t="s">
        <v>55</v>
      </c>
      <c r="B71" s="144" t="s">
        <v>388</v>
      </c>
      <c r="C71" s="39">
        <v>160</v>
      </c>
      <c r="D71" s="85" t="b">
        <f>ONS2009Q4[[#This Row],[Headcount Q4 2009]]='S.ONS 2009-Q4'!B71</f>
        <v>1</v>
      </c>
      <c r="E71" s="39">
        <v>150</v>
      </c>
      <c r="F71" s="85" t="b">
        <f>ONS2009Q4[[#This Row],[Full Time Equivalent Q4 2009]]='S.ONS 2009-Q4'!C71</f>
        <v>1</v>
      </c>
      <c r="G71" s="39">
        <v>160</v>
      </c>
      <c r="H71" s="85" t="b">
        <f>'S.ONS 2009-Q4'!D71=ONS2009Q4[[#This Row],[Headcount Q3 2009]]</f>
        <v>1</v>
      </c>
      <c r="I71" s="39">
        <v>150</v>
      </c>
      <c r="J71" s="85" t="b">
        <f>ONS2009Q4[[#This Row],[Full Time Equivalent Q3 2009]]='S.ONS 2009-Q4'!E71</f>
        <v>1</v>
      </c>
      <c r="K71" s="41">
        <v>10</v>
      </c>
      <c r="L71" s="41">
        <v>10</v>
      </c>
    </row>
    <row r="72" spans="1:12" x14ac:dyDescent="0.25">
      <c r="A72" s="40"/>
      <c r="B72" s="144" t="s">
        <v>407</v>
      </c>
      <c r="C72" s="39"/>
      <c r="D72" s="85" t="b">
        <f>ONS2009Q4[[#This Row],[Headcount Q4 2009]]='S.ONS 2009-Q4'!B72</f>
        <v>1</v>
      </c>
      <c r="E72" s="39"/>
      <c r="F72" s="85" t="b">
        <f>ONS2009Q4[[#This Row],[Full Time Equivalent Q4 2009]]='S.ONS 2009-Q4'!C72</f>
        <v>1</v>
      </c>
      <c r="G72" s="39"/>
      <c r="H72" s="85" t="b">
        <f>'S.ONS 2009-Q4'!D72=ONS2009Q4[[#This Row],[Headcount Q3 2009]]</f>
        <v>1</v>
      </c>
      <c r="I72" s="39"/>
      <c r="J72" s="85" t="b">
        <f>ONS2009Q4[[#This Row],[Full Time Equivalent Q3 2009]]='S.ONS 2009-Q4'!E72</f>
        <v>1</v>
      </c>
      <c r="K72" s="41"/>
      <c r="L72" s="41"/>
    </row>
    <row r="73" spans="1:12" x14ac:dyDescent="0.25">
      <c r="A73" s="38" t="s">
        <v>56</v>
      </c>
      <c r="B73" s="143"/>
      <c r="C73" s="39"/>
      <c r="D73" s="85" t="b">
        <f>ONS2009Q4[[#This Row],[Headcount Q4 2009]]='S.ONS 2009-Q4'!B73</f>
        <v>1</v>
      </c>
      <c r="E73" s="39"/>
      <c r="F73" s="85" t="b">
        <f>ONS2009Q4[[#This Row],[Full Time Equivalent Q4 2009]]='S.ONS 2009-Q4'!C73</f>
        <v>1</v>
      </c>
      <c r="G73" s="39"/>
      <c r="H73" s="85" t="b">
        <f>'S.ONS 2009-Q4'!D73=ONS2009Q4[[#This Row],[Headcount Q3 2009]]</f>
        <v>1</v>
      </c>
      <c r="I73" s="39"/>
      <c r="J73" s="85" t="b">
        <f>ONS2009Q4[[#This Row],[Full Time Equivalent Q3 2009]]='S.ONS 2009-Q4'!E73</f>
        <v>1</v>
      </c>
      <c r="K73" s="41"/>
      <c r="L73" s="41"/>
    </row>
    <row r="74" spans="1:12" x14ac:dyDescent="0.25">
      <c r="A74" s="40" t="s">
        <v>57</v>
      </c>
      <c r="B74" s="144" t="s">
        <v>57</v>
      </c>
      <c r="C74" s="39">
        <v>210</v>
      </c>
      <c r="D74" s="85" t="b">
        <f>ONS2009Q4[[#This Row],[Headcount Q4 2009]]='S.ONS 2009-Q4'!B74</f>
        <v>1</v>
      </c>
      <c r="E74" s="39">
        <v>210</v>
      </c>
      <c r="F74" s="85" t="b">
        <f>ONS2009Q4[[#This Row],[Full Time Equivalent Q4 2009]]='S.ONS 2009-Q4'!C74</f>
        <v>1</v>
      </c>
      <c r="G74" s="39">
        <v>210</v>
      </c>
      <c r="H74" s="85" t="b">
        <f>'S.ONS 2009-Q4'!D74=ONS2009Q4[[#This Row],[Headcount Q3 2009]]</f>
        <v>1</v>
      </c>
      <c r="I74" s="39">
        <v>210</v>
      </c>
      <c r="J74" s="85" t="b">
        <f>ONS2009Q4[[#This Row],[Full Time Equivalent Q3 2009]]='S.ONS 2009-Q4'!E74</f>
        <v>1</v>
      </c>
      <c r="K74" s="41" t="s">
        <v>8</v>
      </c>
      <c r="L74" s="41" t="s">
        <v>8</v>
      </c>
    </row>
    <row r="75" spans="1:12" x14ac:dyDescent="0.25">
      <c r="A75" s="40"/>
      <c r="B75" s="144" t="s">
        <v>407</v>
      </c>
      <c r="C75" s="39"/>
      <c r="D75" s="85" t="b">
        <f>ONS2009Q4[[#This Row],[Headcount Q4 2009]]='S.ONS 2009-Q4'!B75</f>
        <v>1</v>
      </c>
      <c r="E75" s="39"/>
      <c r="F75" s="85" t="b">
        <f>ONS2009Q4[[#This Row],[Full Time Equivalent Q4 2009]]='S.ONS 2009-Q4'!C75</f>
        <v>1</v>
      </c>
      <c r="G75" s="39"/>
      <c r="H75" s="85" t="b">
        <f>'S.ONS 2009-Q4'!D75=ONS2009Q4[[#This Row],[Headcount Q3 2009]]</f>
        <v>1</v>
      </c>
      <c r="I75" s="39"/>
      <c r="J75" s="85" t="b">
        <f>ONS2009Q4[[#This Row],[Full Time Equivalent Q3 2009]]='S.ONS 2009-Q4'!E75</f>
        <v>1</v>
      </c>
      <c r="K75" s="41"/>
      <c r="L75" s="41"/>
    </row>
    <row r="76" spans="1:12" x14ac:dyDescent="0.25">
      <c r="A76" s="38" t="s">
        <v>58</v>
      </c>
      <c r="B76" s="143"/>
      <c r="C76" s="39"/>
      <c r="D76" s="85" t="b">
        <f>ONS2009Q4[[#This Row],[Headcount Q4 2009]]='S.ONS 2009-Q4'!B76</f>
        <v>1</v>
      </c>
      <c r="E76" s="39"/>
      <c r="F76" s="85" t="b">
        <f>ONS2009Q4[[#This Row],[Full Time Equivalent Q4 2009]]='S.ONS 2009-Q4'!C76</f>
        <v>1</v>
      </c>
      <c r="G76" s="39"/>
      <c r="H76" s="85" t="b">
        <f>'S.ONS 2009-Q4'!D76=ONS2009Q4[[#This Row],[Headcount Q3 2009]]</f>
        <v>1</v>
      </c>
      <c r="I76" s="39"/>
      <c r="J76" s="85" t="b">
        <f>ONS2009Q4[[#This Row],[Full Time Equivalent Q3 2009]]='S.ONS 2009-Q4'!E76</f>
        <v>1</v>
      </c>
      <c r="K76" s="41"/>
      <c r="L76" s="41"/>
    </row>
    <row r="77" spans="1:12" x14ac:dyDescent="0.25">
      <c r="A77" s="40" t="s">
        <v>59</v>
      </c>
      <c r="B77" s="144" t="s">
        <v>59</v>
      </c>
      <c r="C77" s="39">
        <v>6190</v>
      </c>
      <c r="D77" s="85" t="b">
        <f>ONS2009Q4[[#This Row],[Headcount Q4 2009]]='S.ONS 2009-Q4'!B77</f>
        <v>1</v>
      </c>
      <c r="E77" s="39">
        <v>6120</v>
      </c>
      <c r="F77" s="85" t="b">
        <f>ONS2009Q4[[#This Row],[Full Time Equivalent Q4 2009]]='S.ONS 2009-Q4'!C77</f>
        <v>1</v>
      </c>
      <c r="G77" s="39">
        <v>6080</v>
      </c>
      <c r="H77" s="85" t="b">
        <f>'S.ONS 2009-Q4'!D77=ONS2009Q4[[#This Row],[Headcount Q3 2009]]</f>
        <v>1</v>
      </c>
      <c r="I77" s="39">
        <v>6020</v>
      </c>
      <c r="J77" s="85" t="b">
        <f>ONS2009Q4[[#This Row],[Full Time Equivalent Q3 2009]]='S.ONS 2009-Q4'!E77</f>
        <v>1</v>
      </c>
      <c r="K77" s="41">
        <v>110</v>
      </c>
      <c r="L77" s="41">
        <v>100</v>
      </c>
    </row>
    <row r="78" spans="1:12" x14ac:dyDescent="0.25">
      <c r="A78" s="40" t="s">
        <v>60</v>
      </c>
      <c r="B78" s="144" t="s">
        <v>60</v>
      </c>
      <c r="C78" s="39">
        <v>70</v>
      </c>
      <c r="D78" s="85" t="b">
        <f>ONS2009Q4[[#This Row],[Headcount Q4 2009]]='S.ONS 2009-Q4'!B78</f>
        <v>1</v>
      </c>
      <c r="E78" s="39">
        <v>70</v>
      </c>
      <c r="F78" s="85" t="b">
        <f>ONS2009Q4[[#This Row],[Full Time Equivalent Q4 2009]]='S.ONS 2009-Q4'!C78</f>
        <v>1</v>
      </c>
      <c r="G78" s="39">
        <v>80</v>
      </c>
      <c r="H78" s="85" t="b">
        <f>'S.ONS 2009-Q4'!D78=ONS2009Q4[[#This Row],[Headcount Q3 2009]]</f>
        <v>1</v>
      </c>
      <c r="I78" s="39">
        <v>70</v>
      </c>
      <c r="J78" s="85" t="b">
        <f>ONS2009Q4[[#This Row],[Full Time Equivalent Q3 2009]]='S.ONS 2009-Q4'!E78</f>
        <v>1</v>
      </c>
      <c r="K78" s="41" t="s">
        <v>8</v>
      </c>
      <c r="L78" s="41" t="s">
        <v>8</v>
      </c>
    </row>
    <row r="79" spans="1:12" x14ac:dyDescent="0.25">
      <c r="A79" s="40"/>
      <c r="B79" s="144" t="s">
        <v>407</v>
      </c>
      <c r="C79" s="39"/>
      <c r="D79" s="85" t="b">
        <f>ONS2009Q4[[#This Row],[Headcount Q4 2009]]='S.ONS 2009-Q4'!B79</f>
        <v>1</v>
      </c>
      <c r="E79" s="39"/>
      <c r="F79" s="85" t="b">
        <f>ONS2009Q4[[#This Row],[Full Time Equivalent Q4 2009]]='S.ONS 2009-Q4'!C79</f>
        <v>1</v>
      </c>
      <c r="G79" s="39"/>
      <c r="H79" s="85" t="b">
        <f>'S.ONS 2009-Q4'!D79=ONS2009Q4[[#This Row],[Headcount Q3 2009]]</f>
        <v>1</v>
      </c>
      <c r="I79" s="39"/>
      <c r="J79" s="85" t="b">
        <f>ONS2009Q4[[#This Row],[Full Time Equivalent Q3 2009]]='S.ONS 2009-Q4'!E79</f>
        <v>1</v>
      </c>
      <c r="K79" s="41"/>
      <c r="L79" s="41"/>
    </row>
    <row r="80" spans="1:12" x14ac:dyDescent="0.25">
      <c r="A80" s="44" t="s">
        <v>34</v>
      </c>
      <c r="B80" s="147"/>
      <c r="C80" s="39"/>
      <c r="D80" s="85" t="b">
        <f>ONS2009Q4[[#This Row],[Headcount Q4 2009]]='S.ONS 2009-Q4'!B80</f>
        <v>1</v>
      </c>
      <c r="E80" s="39"/>
      <c r="F80" s="85" t="b">
        <f>ONS2009Q4[[#This Row],[Full Time Equivalent Q4 2009]]='S.ONS 2009-Q4'!C80</f>
        <v>1</v>
      </c>
      <c r="G80" s="39"/>
      <c r="H80" s="85" t="b">
        <f>'S.ONS 2009-Q4'!D80=ONS2009Q4[[#This Row],[Headcount Q3 2009]]</f>
        <v>1</v>
      </c>
      <c r="I80" s="39"/>
      <c r="J80" s="85" t="b">
        <f>ONS2009Q4[[#This Row],[Full Time Equivalent Q3 2009]]='S.ONS 2009-Q4'!E80</f>
        <v>1</v>
      </c>
      <c r="K80" s="41"/>
      <c r="L80" s="41"/>
    </row>
    <row r="81" spans="1:12" x14ac:dyDescent="0.25">
      <c r="A81" s="40" t="s">
        <v>34</v>
      </c>
      <c r="B81" s="144" t="s">
        <v>34</v>
      </c>
      <c r="C81" s="39">
        <v>90</v>
      </c>
      <c r="D81" s="85" t="b">
        <f>ONS2009Q4[[#This Row],[Headcount Q4 2009]]='S.ONS 2009-Q4'!B81</f>
        <v>1</v>
      </c>
      <c r="E81" s="39">
        <v>90</v>
      </c>
      <c r="F81" s="85" t="b">
        <f>ONS2009Q4[[#This Row],[Full Time Equivalent Q4 2009]]='S.ONS 2009-Q4'!C81</f>
        <v>1</v>
      </c>
      <c r="G81" s="39">
        <v>100</v>
      </c>
      <c r="H81" s="85" t="b">
        <f>'S.ONS 2009-Q4'!D81=ONS2009Q4[[#This Row],[Headcount Q3 2009]]</f>
        <v>1</v>
      </c>
      <c r="I81" s="39">
        <v>100</v>
      </c>
      <c r="J81" s="85" t="b">
        <f>ONS2009Q4[[#This Row],[Full Time Equivalent Q3 2009]]='S.ONS 2009-Q4'!E81</f>
        <v>1</v>
      </c>
      <c r="K81" s="41">
        <v>-10</v>
      </c>
      <c r="L81" s="41">
        <v>-10</v>
      </c>
    </row>
    <row r="82" spans="1:12" x14ac:dyDescent="0.25">
      <c r="A82" s="40"/>
      <c r="B82" s="144" t="s">
        <v>407</v>
      </c>
      <c r="C82" s="39"/>
      <c r="D82" s="85" t="b">
        <f>ONS2009Q4[[#This Row],[Headcount Q4 2009]]='S.ONS 2009-Q4'!B82</f>
        <v>1</v>
      </c>
      <c r="E82" s="39"/>
      <c r="F82" s="85" t="b">
        <f>ONS2009Q4[[#This Row],[Full Time Equivalent Q4 2009]]='S.ONS 2009-Q4'!C82</f>
        <v>1</v>
      </c>
      <c r="G82" s="39"/>
      <c r="H82" s="85" t="b">
        <f>'S.ONS 2009-Q4'!D82=ONS2009Q4[[#This Row],[Headcount Q3 2009]]</f>
        <v>1</v>
      </c>
      <c r="I82" s="39"/>
      <c r="J82" s="85" t="b">
        <f>ONS2009Q4[[#This Row],[Full Time Equivalent Q3 2009]]='S.ONS 2009-Q4'!E82</f>
        <v>1</v>
      </c>
      <c r="K82" s="41"/>
      <c r="L82" s="41"/>
    </row>
    <row r="83" spans="1:12" x14ac:dyDescent="0.25">
      <c r="A83" s="38" t="s">
        <v>61</v>
      </c>
      <c r="B83" s="143"/>
      <c r="C83" s="39"/>
      <c r="D83" s="85" t="b">
        <f>ONS2009Q4[[#This Row],[Headcount Q4 2009]]='S.ONS 2009-Q4'!B83</f>
        <v>1</v>
      </c>
      <c r="E83" s="39"/>
      <c r="F83" s="85" t="b">
        <f>ONS2009Q4[[#This Row],[Full Time Equivalent Q4 2009]]='S.ONS 2009-Q4'!C83</f>
        <v>1</v>
      </c>
      <c r="G83" s="39"/>
      <c r="H83" s="85" t="b">
        <f>'S.ONS 2009-Q4'!D83=ONS2009Q4[[#This Row],[Headcount Q3 2009]]</f>
        <v>1</v>
      </c>
      <c r="I83" s="39"/>
      <c r="J83" s="85" t="b">
        <f>ONS2009Q4[[#This Row],[Full Time Equivalent Q3 2009]]='S.ONS 2009-Q4'!E83</f>
        <v>1</v>
      </c>
      <c r="K83" s="41"/>
      <c r="L83" s="41"/>
    </row>
    <row r="84" spans="1:12" x14ac:dyDescent="0.25">
      <c r="A84" s="40" t="s">
        <v>184</v>
      </c>
      <c r="B84" s="144" t="s">
        <v>62</v>
      </c>
      <c r="C84" s="39">
        <v>2420</v>
      </c>
      <c r="D84" s="85" t="b">
        <f>ONS2009Q4[[#This Row],[Headcount Q4 2009]]='S.ONS 2009-Q4'!B84</f>
        <v>1</v>
      </c>
      <c r="E84" s="39">
        <v>2360</v>
      </c>
      <c r="F84" s="85" t="b">
        <f>ONS2009Q4[[#This Row],[Full Time Equivalent Q4 2009]]='S.ONS 2009-Q4'!C84</f>
        <v>1</v>
      </c>
      <c r="G84" s="39">
        <v>2390</v>
      </c>
      <c r="H84" s="85" t="b">
        <f>'S.ONS 2009-Q4'!D84=ONS2009Q4[[#This Row],[Headcount Q3 2009]]</f>
        <v>1</v>
      </c>
      <c r="I84" s="39">
        <v>2330</v>
      </c>
      <c r="J84" s="85" t="b">
        <f>ONS2009Q4[[#This Row],[Full Time Equivalent Q3 2009]]='S.ONS 2009-Q4'!E84</f>
        <v>1</v>
      </c>
      <c r="K84" s="41">
        <v>30</v>
      </c>
      <c r="L84" s="41">
        <v>30</v>
      </c>
    </row>
    <row r="85" spans="1:12" x14ac:dyDescent="0.25">
      <c r="A85" s="40" t="s">
        <v>63</v>
      </c>
      <c r="B85" s="144" t="s">
        <v>63</v>
      </c>
      <c r="C85" s="39">
        <v>740</v>
      </c>
      <c r="D85" s="85" t="b">
        <f>ONS2009Q4[[#This Row],[Headcount Q4 2009]]='S.ONS 2009-Q4'!B85</f>
        <v>1</v>
      </c>
      <c r="E85" s="39">
        <v>710</v>
      </c>
      <c r="F85" s="85" t="b">
        <f>ONS2009Q4[[#This Row],[Full Time Equivalent Q4 2009]]='S.ONS 2009-Q4'!C85</f>
        <v>1</v>
      </c>
      <c r="G85" s="39">
        <v>740</v>
      </c>
      <c r="H85" s="85" t="b">
        <f>'S.ONS 2009-Q4'!D85=ONS2009Q4[[#This Row],[Headcount Q3 2009]]</f>
        <v>1</v>
      </c>
      <c r="I85" s="39">
        <v>720</v>
      </c>
      <c r="J85" s="85" t="b">
        <f>ONS2009Q4[[#This Row],[Full Time Equivalent Q3 2009]]='S.ONS 2009-Q4'!E85</f>
        <v>1</v>
      </c>
      <c r="K85" s="41">
        <v>-10</v>
      </c>
      <c r="L85" s="41">
        <v>-10</v>
      </c>
    </row>
    <row r="86" spans="1:12" x14ac:dyDescent="0.25">
      <c r="A86" s="40" t="s">
        <v>64</v>
      </c>
      <c r="B86" s="144" t="s">
        <v>64</v>
      </c>
      <c r="C86" s="39">
        <v>930</v>
      </c>
      <c r="D86" s="85" t="b">
        <f>ONS2009Q4[[#This Row],[Headcount Q4 2009]]='S.ONS 2009-Q4'!B86</f>
        <v>1</v>
      </c>
      <c r="E86" s="39">
        <v>920</v>
      </c>
      <c r="F86" s="85" t="b">
        <f>ONS2009Q4[[#This Row],[Full Time Equivalent Q4 2009]]='S.ONS 2009-Q4'!C86</f>
        <v>1</v>
      </c>
      <c r="G86" s="39">
        <v>970</v>
      </c>
      <c r="H86" s="85" t="b">
        <f>'S.ONS 2009-Q4'!D86=ONS2009Q4[[#This Row],[Headcount Q3 2009]]</f>
        <v>1</v>
      </c>
      <c r="I86" s="39">
        <v>960</v>
      </c>
      <c r="J86" s="85" t="b">
        <f>ONS2009Q4[[#This Row],[Full Time Equivalent Q3 2009]]='S.ONS 2009-Q4'!E86</f>
        <v>1</v>
      </c>
      <c r="K86" s="41">
        <v>-40</v>
      </c>
      <c r="L86" s="41">
        <v>-40</v>
      </c>
    </row>
    <row r="87" spans="1:12" x14ac:dyDescent="0.25">
      <c r="A87" s="40" t="s">
        <v>65</v>
      </c>
      <c r="B87" s="144" t="s">
        <v>65</v>
      </c>
      <c r="C87" s="39">
        <v>1010</v>
      </c>
      <c r="D87" s="85" t="b">
        <f>ONS2009Q4[[#This Row],[Headcount Q4 2009]]='S.ONS 2009-Q4'!B87</f>
        <v>1</v>
      </c>
      <c r="E87" s="39">
        <v>970</v>
      </c>
      <c r="F87" s="85" t="b">
        <f>ONS2009Q4[[#This Row],[Full Time Equivalent Q4 2009]]='S.ONS 2009-Q4'!C87</f>
        <v>1</v>
      </c>
      <c r="G87" s="39">
        <v>1010</v>
      </c>
      <c r="H87" s="85" t="b">
        <f>'S.ONS 2009-Q4'!D87=ONS2009Q4[[#This Row],[Headcount Q3 2009]]</f>
        <v>1</v>
      </c>
      <c r="I87" s="39">
        <v>950</v>
      </c>
      <c r="J87" s="85" t="b">
        <f>ONS2009Q4[[#This Row],[Full Time Equivalent Q3 2009]]='S.ONS 2009-Q4'!E87</f>
        <v>1</v>
      </c>
      <c r="K87" s="41">
        <v>0</v>
      </c>
      <c r="L87" s="41">
        <v>20</v>
      </c>
    </row>
    <row r="88" spans="1:12" x14ac:dyDescent="0.25">
      <c r="A88" s="40" t="s">
        <v>66</v>
      </c>
      <c r="B88" s="144" t="s">
        <v>66</v>
      </c>
      <c r="C88" s="39">
        <v>140</v>
      </c>
      <c r="D88" s="85" t="b">
        <f>ONS2009Q4[[#This Row],[Headcount Q4 2009]]='S.ONS 2009-Q4'!B88</f>
        <v>1</v>
      </c>
      <c r="E88" s="39">
        <v>130</v>
      </c>
      <c r="F88" s="85" t="b">
        <f>ONS2009Q4[[#This Row],[Full Time Equivalent Q4 2009]]='S.ONS 2009-Q4'!C88</f>
        <v>1</v>
      </c>
      <c r="G88" s="39">
        <v>250</v>
      </c>
      <c r="H88" s="85" t="b">
        <f>'S.ONS 2009-Q4'!D88=ONS2009Q4[[#This Row],[Headcount Q3 2009]]</f>
        <v>1</v>
      </c>
      <c r="I88" s="39">
        <v>240</v>
      </c>
      <c r="J88" s="85" t="b">
        <f>ONS2009Q4[[#This Row],[Full Time Equivalent Q3 2009]]='S.ONS 2009-Q4'!E88</f>
        <v>1</v>
      </c>
      <c r="K88" s="41">
        <v>-120</v>
      </c>
      <c r="L88" s="41">
        <v>-110</v>
      </c>
    </row>
    <row r="89" spans="1:12" x14ac:dyDescent="0.25">
      <c r="A89" s="40" t="s">
        <v>136</v>
      </c>
      <c r="B89" s="144" t="s">
        <v>136</v>
      </c>
      <c r="C89" s="39">
        <v>230</v>
      </c>
      <c r="D89" s="85" t="b">
        <f>ONS2009Q4[[#This Row],[Headcount Q4 2009]]='S.ONS 2009-Q4'!B89</f>
        <v>1</v>
      </c>
      <c r="E89" s="39">
        <v>200</v>
      </c>
      <c r="F89" s="85" t="b">
        <f>ONS2009Q4[[#This Row],[Full Time Equivalent Q4 2009]]='S.ONS 2009-Q4'!C89</f>
        <v>1</v>
      </c>
      <c r="G89" s="39">
        <v>230</v>
      </c>
      <c r="H89" s="85" t="b">
        <f>'S.ONS 2009-Q4'!D89=ONS2009Q4[[#This Row],[Headcount Q3 2009]]</f>
        <v>1</v>
      </c>
      <c r="I89" s="39">
        <v>200</v>
      </c>
      <c r="J89" s="85" t="b">
        <f>ONS2009Q4[[#This Row],[Full Time Equivalent Q3 2009]]='S.ONS 2009-Q4'!E89</f>
        <v>1</v>
      </c>
      <c r="K89" s="41" t="s">
        <v>8</v>
      </c>
      <c r="L89" s="41" t="s">
        <v>8</v>
      </c>
    </row>
    <row r="90" spans="1:12" x14ac:dyDescent="0.25">
      <c r="A90" s="40"/>
      <c r="B90" s="144" t="s">
        <v>407</v>
      </c>
      <c r="C90" s="39"/>
      <c r="D90" s="85" t="b">
        <f>ONS2009Q4[[#This Row],[Headcount Q4 2009]]='S.ONS 2009-Q4'!B90</f>
        <v>1</v>
      </c>
      <c r="E90" s="39"/>
      <c r="F90" s="85" t="b">
        <f>ONS2009Q4[[#This Row],[Full Time Equivalent Q4 2009]]='S.ONS 2009-Q4'!C90</f>
        <v>1</v>
      </c>
      <c r="G90" s="39"/>
      <c r="H90" s="85" t="b">
        <f>'S.ONS 2009-Q4'!D90=ONS2009Q4[[#This Row],[Headcount Q3 2009]]</f>
        <v>1</v>
      </c>
      <c r="I90" s="39"/>
      <c r="J90" s="85" t="b">
        <f>ONS2009Q4[[#This Row],[Full Time Equivalent Q3 2009]]='S.ONS 2009-Q4'!E90</f>
        <v>1</v>
      </c>
      <c r="K90" s="41"/>
      <c r="L90" s="41"/>
    </row>
    <row r="91" spans="1:12" x14ac:dyDescent="0.25">
      <c r="A91" s="38" t="s">
        <v>23</v>
      </c>
      <c r="B91" s="143"/>
      <c r="C91" s="39"/>
      <c r="D91" s="85" t="b">
        <f>ONS2009Q4[[#This Row],[Headcount Q4 2009]]='S.ONS 2009-Q4'!B91</f>
        <v>1</v>
      </c>
      <c r="E91" s="39"/>
      <c r="F91" s="85" t="b">
        <f>ONS2009Q4[[#This Row],[Full Time Equivalent Q4 2009]]='S.ONS 2009-Q4'!C91</f>
        <v>1</v>
      </c>
      <c r="G91" s="39"/>
      <c r="H91" s="85" t="b">
        <f>'S.ONS 2009-Q4'!D91=ONS2009Q4[[#This Row],[Headcount Q3 2009]]</f>
        <v>1</v>
      </c>
      <c r="I91" s="39"/>
      <c r="J91" s="85" t="b">
        <f>ONS2009Q4[[#This Row],[Full Time Equivalent Q3 2009]]='S.ONS 2009-Q4'!E91</f>
        <v>1</v>
      </c>
      <c r="K91" s="41"/>
      <c r="L91" s="41"/>
    </row>
    <row r="92" spans="1:12" x14ac:dyDescent="0.25">
      <c r="A92" s="40" t="s">
        <v>23</v>
      </c>
      <c r="B92" s="144" t="s">
        <v>23</v>
      </c>
      <c r="C92" s="39">
        <v>84420</v>
      </c>
      <c r="D92" s="85" t="b">
        <f>ONS2009Q4[[#This Row],[Headcount Q4 2009]]='S.ONS 2009-Q4'!B92</f>
        <v>1</v>
      </c>
      <c r="E92" s="39">
        <v>76780</v>
      </c>
      <c r="F92" s="85" t="b">
        <f>ONS2009Q4[[#This Row],[Full Time Equivalent Q4 2009]]='S.ONS 2009-Q4'!C92</f>
        <v>1</v>
      </c>
      <c r="G92" s="39">
        <v>86050</v>
      </c>
      <c r="H92" s="85" t="b">
        <f>'S.ONS 2009-Q4'!D92=ONS2009Q4[[#This Row],[Headcount Q3 2009]]</f>
        <v>1</v>
      </c>
      <c r="I92" s="39">
        <v>78420</v>
      </c>
      <c r="J92" s="85" t="b">
        <f>ONS2009Q4[[#This Row],[Full Time Equivalent Q3 2009]]='S.ONS 2009-Q4'!E92</f>
        <v>1</v>
      </c>
      <c r="K92" s="41">
        <v>-1630</v>
      </c>
      <c r="L92" s="41">
        <v>-1650</v>
      </c>
    </row>
    <row r="93" spans="1:12" x14ac:dyDescent="0.25">
      <c r="A93" s="40" t="s">
        <v>185</v>
      </c>
      <c r="B93" s="144" t="s">
        <v>24</v>
      </c>
      <c r="C93" s="39">
        <v>4290</v>
      </c>
      <c r="D93" s="85" t="b">
        <f>ONS2009Q4[[#This Row],[Headcount Q4 2009]]='S.ONS 2009-Q4'!B93</f>
        <v>1</v>
      </c>
      <c r="E93" s="39">
        <v>3980</v>
      </c>
      <c r="F93" s="85" t="b">
        <f>ONS2009Q4[[#This Row],[Full Time Equivalent Q4 2009]]='S.ONS 2009-Q4'!C93</f>
        <v>1</v>
      </c>
      <c r="G93" s="39">
        <v>4420</v>
      </c>
      <c r="H93" s="85" t="b">
        <f>'S.ONS 2009-Q4'!D93=ONS2009Q4[[#This Row],[Headcount Q3 2009]]</f>
        <v>1</v>
      </c>
      <c r="I93" s="39">
        <v>4090</v>
      </c>
      <c r="J93" s="85" t="b">
        <f>ONS2009Q4[[#This Row],[Full Time Equivalent Q3 2009]]='S.ONS 2009-Q4'!E93</f>
        <v>1</v>
      </c>
      <c r="K93" s="41">
        <v>-130</v>
      </c>
      <c r="L93" s="41">
        <v>-110</v>
      </c>
    </row>
    <row r="94" spans="1:12" x14ac:dyDescent="0.25">
      <c r="A94" s="40"/>
      <c r="B94" s="144" t="s">
        <v>407</v>
      </c>
      <c r="C94" s="39"/>
      <c r="D94" s="85" t="b">
        <f>ONS2009Q4[[#This Row],[Headcount Q4 2009]]='S.ONS 2009-Q4'!B94</f>
        <v>1</v>
      </c>
      <c r="E94" s="39"/>
      <c r="F94" s="85" t="b">
        <f>ONS2009Q4[[#This Row],[Full Time Equivalent Q4 2009]]='S.ONS 2009-Q4'!C94</f>
        <v>1</v>
      </c>
      <c r="G94" s="39"/>
      <c r="H94" s="85" t="b">
        <f>'S.ONS 2009-Q4'!D94=ONS2009Q4[[#This Row],[Headcount Q3 2009]]</f>
        <v>1</v>
      </c>
      <c r="I94" s="39"/>
      <c r="J94" s="85" t="b">
        <f>ONS2009Q4[[#This Row],[Full Time Equivalent Q3 2009]]='S.ONS 2009-Q4'!E94</f>
        <v>1</v>
      </c>
      <c r="K94" s="41"/>
      <c r="L94" s="41"/>
    </row>
    <row r="95" spans="1:12" x14ac:dyDescent="0.25">
      <c r="A95" s="38" t="s">
        <v>22</v>
      </c>
      <c r="B95" s="143"/>
      <c r="C95" s="39"/>
      <c r="D95" s="85" t="b">
        <f>ONS2009Q4[[#This Row],[Headcount Q4 2009]]='S.ONS 2009-Q4'!B95</f>
        <v>1</v>
      </c>
      <c r="E95" s="39"/>
      <c r="F95" s="85" t="b">
        <f>ONS2009Q4[[#This Row],[Full Time Equivalent Q4 2009]]='S.ONS 2009-Q4'!C95</f>
        <v>1</v>
      </c>
      <c r="G95" s="39"/>
      <c r="H95" s="85" t="b">
        <f>'S.ONS 2009-Q4'!D95=ONS2009Q4[[#This Row],[Headcount Q3 2009]]</f>
        <v>1</v>
      </c>
      <c r="I95" s="39"/>
      <c r="J95" s="85" t="b">
        <f>ONS2009Q4[[#This Row],[Full Time Equivalent Q3 2009]]='S.ONS 2009-Q4'!E95</f>
        <v>1</v>
      </c>
      <c r="K95" s="41"/>
      <c r="L95" s="41"/>
    </row>
    <row r="96" spans="1:12" x14ac:dyDescent="0.25">
      <c r="A96" s="40" t="s">
        <v>22</v>
      </c>
      <c r="B96" s="144" t="s">
        <v>22</v>
      </c>
      <c r="C96" s="39">
        <v>1380</v>
      </c>
      <c r="D96" s="85" t="b">
        <f>ONS2009Q4[[#This Row],[Headcount Q4 2009]]='S.ONS 2009-Q4'!B96</f>
        <v>1</v>
      </c>
      <c r="E96" s="39">
        <v>1350</v>
      </c>
      <c r="F96" s="85" t="b">
        <f>ONS2009Q4[[#This Row],[Full Time Equivalent Q4 2009]]='S.ONS 2009-Q4'!C96</f>
        <v>1</v>
      </c>
      <c r="G96" s="39">
        <v>1400</v>
      </c>
      <c r="H96" s="85" t="b">
        <f>'S.ONS 2009-Q4'!D96=ONS2009Q4[[#This Row],[Headcount Q3 2009]]</f>
        <v>1</v>
      </c>
      <c r="I96" s="39">
        <v>1370</v>
      </c>
      <c r="J96" s="85" t="b">
        <f>ONS2009Q4[[#This Row],[Full Time Equivalent Q3 2009]]='S.ONS 2009-Q4'!E96</f>
        <v>1</v>
      </c>
      <c r="K96" s="41">
        <v>-20</v>
      </c>
      <c r="L96" s="41">
        <v>-20</v>
      </c>
    </row>
    <row r="97" spans="1:12" x14ac:dyDescent="0.25">
      <c r="A97" s="40"/>
      <c r="B97" s="144" t="s">
        <v>407</v>
      </c>
      <c r="C97" s="39"/>
      <c r="D97" s="85" t="b">
        <f>ONS2009Q4[[#This Row],[Headcount Q4 2009]]='S.ONS 2009-Q4'!B97</f>
        <v>1</v>
      </c>
      <c r="E97" s="39"/>
      <c r="F97" s="85" t="b">
        <f>ONS2009Q4[[#This Row],[Full Time Equivalent Q4 2009]]='S.ONS 2009-Q4'!C97</f>
        <v>1</v>
      </c>
      <c r="G97" s="39"/>
      <c r="H97" s="85" t="b">
        <f>'S.ONS 2009-Q4'!D97=ONS2009Q4[[#This Row],[Headcount Q3 2009]]</f>
        <v>1</v>
      </c>
      <c r="I97" s="39"/>
      <c r="J97" s="85" t="b">
        <f>ONS2009Q4[[#This Row],[Full Time Equivalent Q3 2009]]='S.ONS 2009-Q4'!E97</f>
        <v>1</v>
      </c>
      <c r="K97" s="41"/>
      <c r="L97" s="41"/>
    </row>
    <row r="98" spans="1:12" x14ac:dyDescent="0.25">
      <c r="A98" s="38" t="s">
        <v>25</v>
      </c>
      <c r="B98" s="143"/>
      <c r="C98" s="39"/>
      <c r="D98" s="85" t="b">
        <f>ONS2009Q4[[#This Row],[Headcount Q4 2009]]='S.ONS 2009-Q4'!B98</f>
        <v>1</v>
      </c>
      <c r="E98" s="39"/>
      <c r="F98" s="85" t="b">
        <f>ONS2009Q4[[#This Row],[Full Time Equivalent Q4 2009]]='S.ONS 2009-Q4'!C98</f>
        <v>1</v>
      </c>
      <c r="G98" s="39"/>
      <c r="H98" s="85" t="b">
        <f>'S.ONS 2009-Q4'!D98=ONS2009Q4[[#This Row],[Headcount Q3 2009]]</f>
        <v>1</v>
      </c>
      <c r="I98" s="39"/>
      <c r="J98" s="85" t="b">
        <f>ONS2009Q4[[#This Row],[Full Time Equivalent Q3 2009]]='S.ONS 2009-Q4'!E98</f>
        <v>1</v>
      </c>
      <c r="K98" s="41"/>
      <c r="L98" s="41"/>
    </row>
    <row r="99" spans="1:12" x14ac:dyDescent="0.25">
      <c r="A99" s="40" t="s">
        <v>26</v>
      </c>
      <c r="B99" s="144" t="s">
        <v>26</v>
      </c>
      <c r="C99" s="39">
        <v>100</v>
      </c>
      <c r="D99" s="85" t="b">
        <f>ONS2009Q4[[#This Row],[Headcount Q4 2009]]='S.ONS 2009-Q4'!B99</f>
        <v>1</v>
      </c>
      <c r="E99" s="39">
        <v>90</v>
      </c>
      <c r="F99" s="85" t="b">
        <f>ONS2009Q4[[#This Row],[Full Time Equivalent Q4 2009]]='S.ONS 2009-Q4'!C99</f>
        <v>1</v>
      </c>
      <c r="G99" s="39">
        <v>100</v>
      </c>
      <c r="H99" s="85" t="b">
        <f>'S.ONS 2009-Q4'!D99=ONS2009Q4[[#This Row],[Headcount Q3 2009]]</f>
        <v>1</v>
      </c>
      <c r="I99" s="39">
        <v>90</v>
      </c>
      <c r="J99" s="85" t="b">
        <f>ONS2009Q4[[#This Row],[Full Time Equivalent Q3 2009]]='S.ONS 2009-Q4'!E99</f>
        <v>1</v>
      </c>
      <c r="K99" s="41" t="s">
        <v>8</v>
      </c>
      <c r="L99" s="41" t="s">
        <v>8</v>
      </c>
    </row>
    <row r="100" spans="1:12" x14ac:dyDescent="0.25">
      <c r="A100" s="40" t="s">
        <v>27</v>
      </c>
      <c r="B100" s="144" t="s">
        <v>27</v>
      </c>
      <c r="C100" s="39">
        <v>140</v>
      </c>
      <c r="D100" s="85" t="b">
        <f>ONS2009Q4[[#This Row],[Headcount Q4 2009]]='S.ONS 2009-Q4'!B100</f>
        <v>1</v>
      </c>
      <c r="E100" s="39">
        <v>130</v>
      </c>
      <c r="F100" s="85" t="b">
        <f>ONS2009Q4[[#This Row],[Full Time Equivalent Q4 2009]]='S.ONS 2009-Q4'!C100</f>
        <v>1</v>
      </c>
      <c r="G100" s="39">
        <v>140</v>
      </c>
      <c r="H100" s="85" t="b">
        <f>'S.ONS 2009-Q4'!D100=ONS2009Q4[[#This Row],[Headcount Q3 2009]]</f>
        <v>1</v>
      </c>
      <c r="I100" s="39">
        <v>130</v>
      </c>
      <c r="J100" s="85" t="b">
        <f>ONS2009Q4[[#This Row],[Full Time Equivalent Q3 2009]]='S.ONS 2009-Q4'!E100</f>
        <v>1</v>
      </c>
      <c r="K100" s="41" t="s">
        <v>8</v>
      </c>
      <c r="L100" s="41" t="s">
        <v>8</v>
      </c>
    </row>
    <row r="101" spans="1:12" x14ac:dyDescent="0.25">
      <c r="A101" s="40" t="s">
        <v>28</v>
      </c>
      <c r="B101" s="144" t="s">
        <v>28</v>
      </c>
      <c r="C101" s="39">
        <v>150</v>
      </c>
      <c r="D101" s="85" t="b">
        <f>ONS2009Q4[[#This Row],[Headcount Q4 2009]]='S.ONS 2009-Q4'!B101</f>
        <v>1</v>
      </c>
      <c r="E101" s="39">
        <v>150</v>
      </c>
      <c r="F101" s="85" t="b">
        <f>ONS2009Q4[[#This Row],[Full Time Equivalent Q4 2009]]='S.ONS 2009-Q4'!C101</f>
        <v>1</v>
      </c>
      <c r="G101" s="39">
        <v>150</v>
      </c>
      <c r="H101" s="85" t="b">
        <f>'S.ONS 2009-Q4'!D101=ONS2009Q4[[#This Row],[Headcount Q3 2009]]</f>
        <v>1</v>
      </c>
      <c r="I101" s="39">
        <v>140</v>
      </c>
      <c r="J101" s="85" t="b">
        <f>ONS2009Q4[[#This Row],[Full Time Equivalent Q3 2009]]='S.ONS 2009-Q4'!E101</f>
        <v>1</v>
      </c>
      <c r="K101" s="41" t="s">
        <v>8</v>
      </c>
      <c r="L101" s="41" t="s">
        <v>8</v>
      </c>
    </row>
    <row r="102" spans="1:12" x14ac:dyDescent="0.25">
      <c r="A102" s="40" t="s">
        <v>29</v>
      </c>
      <c r="B102" s="144" t="s">
        <v>29</v>
      </c>
      <c r="C102" s="39">
        <v>320</v>
      </c>
      <c r="D102" s="85" t="b">
        <f>ONS2009Q4[[#This Row],[Headcount Q4 2009]]='S.ONS 2009-Q4'!B102</f>
        <v>1</v>
      </c>
      <c r="E102" s="39">
        <v>310</v>
      </c>
      <c r="F102" s="85" t="b">
        <f>ONS2009Q4[[#This Row],[Full Time Equivalent Q4 2009]]='S.ONS 2009-Q4'!C102</f>
        <v>1</v>
      </c>
      <c r="G102" s="39">
        <v>280</v>
      </c>
      <c r="H102" s="85" t="b">
        <f>'S.ONS 2009-Q4'!D102=ONS2009Q4[[#This Row],[Headcount Q3 2009]]</f>
        <v>1</v>
      </c>
      <c r="I102" s="39">
        <v>270</v>
      </c>
      <c r="J102" s="85" t="b">
        <f>ONS2009Q4[[#This Row],[Full Time Equivalent Q3 2009]]='S.ONS 2009-Q4'!E102</f>
        <v>1</v>
      </c>
      <c r="K102" s="41">
        <v>40</v>
      </c>
      <c r="L102" s="41">
        <v>40</v>
      </c>
    </row>
    <row r="103" spans="1:12" x14ac:dyDescent="0.25">
      <c r="A103" s="40" t="s">
        <v>30</v>
      </c>
      <c r="B103" s="144" t="s">
        <v>30</v>
      </c>
      <c r="C103" s="39">
        <v>380</v>
      </c>
      <c r="D103" s="85" t="b">
        <f>ONS2009Q4[[#This Row],[Headcount Q4 2009]]='S.ONS 2009-Q4'!B103</f>
        <v>1</v>
      </c>
      <c r="E103" s="39">
        <v>370</v>
      </c>
      <c r="F103" s="85" t="b">
        <f>ONS2009Q4[[#This Row],[Full Time Equivalent Q4 2009]]='S.ONS 2009-Q4'!C103</f>
        <v>1</v>
      </c>
      <c r="G103" s="39">
        <v>320</v>
      </c>
      <c r="H103" s="85" t="b">
        <f>'S.ONS 2009-Q4'!D103=ONS2009Q4[[#This Row],[Headcount Q3 2009]]</f>
        <v>1</v>
      </c>
      <c r="I103" s="39">
        <v>310</v>
      </c>
      <c r="J103" s="85" t="b">
        <f>ONS2009Q4[[#This Row],[Full Time Equivalent Q3 2009]]='S.ONS 2009-Q4'!E103</f>
        <v>1</v>
      </c>
      <c r="K103" s="41">
        <v>60</v>
      </c>
      <c r="L103" s="41">
        <v>60</v>
      </c>
    </row>
    <row r="104" spans="1:12" x14ac:dyDescent="0.25">
      <c r="A104" s="40" t="s">
        <v>138</v>
      </c>
      <c r="B104" s="144" t="s">
        <v>138</v>
      </c>
      <c r="C104" s="39">
        <v>850</v>
      </c>
      <c r="D104" s="85" t="b">
        <f>ONS2009Q4[[#This Row],[Headcount Q4 2009]]='S.ONS 2009-Q4'!B104</f>
        <v>1</v>
      </c>
      <c r="E104" s="39">
        <v>840</v>
      </c>
      <c r="F104" s="85" t="b">
        <f>ONS2009Q4[[#This Row],[Full Time Equivalent Q4 2009]]='S.ONS 2009-Q4'!C104</f>
        <v>1</v>
      </c>
      <c r="G104" s="39">
        <v>840</v>
      </c>
      <c r="H104" s="85" t="b">
        <f>'S.ONS 2009-Q4'!D104=ONS2009Q4[[#This Row],[Headcount Q3 2009]]</f>
        <v>1</v>
      </c>
      <c r="I104" s="39">
        <v>820</v>
      </c>
      <c r="J104" s="85" t="b">
        <f>ONS2009Q4[[#This Row],[Full Time Equivalent Q3 2009]]='S.ONS 2009-Q4'!E104</f>
        <v>1</v>
      </c>
      <c r="K104" s="41">
        <v>10</v>
      </c>
      <c r="L104" s="41">
        <v>10</v>
      </c>
    </row>
    <row r="105" spans="1:12" x14ac:dyDescent="0.25">
      <c r="A105" s="40"/>
      <c r="B105" s="144" t="s">
        <v>407</v>
      </c>
      <c r="C105" s="39"/>
      <c r="D105" s="85" t="b">
        <f>ONS2009Q4[[#This Row],[Headcount Q4 2009]]='S.ONS 2009-Q4'!B105</f>
        <v>1</v>
      </c>
      <c r="E105" s="39"/>
      <c r="F105" s="85" t="b">
        <f>ONS2009Q4[[#This Row],[Full Time Equivalent Q4 2009]]='S.ONS 2009-Q4'!C105</f>
        <v>1</v>
      </c>
      <c r="G105" s="39"/>
      <c r="H105" s="85" t="b">
        <f>'S.ONS 2009-Q4'!D105=ONS2009Q4[[#This Row],[Headcount Q3 2009]]</f>
        <v>1</v>
      </c>
      <c r="I105" s="39"/>
      <c r="J105" s="85" t="b">
        <f>ONS2009Q4[[#This Row],[Full Time Equivalent Q3 2009]]='S.ONS 2009-Q4'!E105</f>
        <v>1</v>
      </c>
      <c r="K105" s="41"/>
      <c r="L105" s="41"/>
    </row>
    <row r="106" spans="1:12" x14ac:dyDescent="0.25">
      <c r="A106" s="38" t="s">
        <v>67</v>
      </c>
      <c r="B106" s="143"/>
      <c r="C106" s="39"/>
      <c r="D106" s="85" t="b">
        <f>ONS2009Q4[[#This Row],[Headcount Q4 2009]]='S.ONS 2009-Q4'!B106</f>
        <v>1</v>
      </c>
      <c r="E106" s="39"/>
      <c r="F106" s="85" t="b">
        <f>ONS2009Q4[[#This Row],[Full Time Equivalent Q4 2009]]='S.ONS 2009-Q4'!C106</f>
        <v>1</v>
      </c>
      <c r="G106" s="39"/>
      <c r="H106" s="85" t="b">
        <f>'S.ONS 2009-Q4'!D106=ONS2009Q4[[#This Row],[Headcount Q3 2009]]</f>
        <v>1</v>
      </c>
      <c r="I106" s="39"/>
      <c r="J106" s="85" t="b">
        <f>ONS2009Q4[[#This Row],[Full Time Equivalent Q3 2009]]='S.ONS 2009-Q4'!E106</f>
        <v>1</v>
      </c>
      <c r="K106" s="41"/>
      <c r="L106" s="41"/>
    </row>
    <row r="107" spans="1:12" x14ac:dyDescent="0.25">
      <c r="A107" s="40" t="s">
        <v>186</v>
      </c>
      <c r="B107" s="144" t="s">
        <v>399</v>
      </c>
      <c r="C107" s="39">
        <v>3180</v>
      </c>
      <c r="D107" s="85" t="b">
        <f>ONS2009Q4[[#This Row],[Headcount Q4 2009]]='S.ONS 2009-Q4'!B107</f>
        <v>1</v>
      </c>
      <c r="E107" s="39">
        <v>3070</v>
      </c>
      <c r="F107" s="85" t="b">
        <f>ONS2009Q4[[#This Row],[Full Time Equivalent Q4 2009]]='S.ONS 2009-Q4'!C107</f>
        <v>1</v>
      </c>
      <c r="G107" s="39">
        <v>3190</v>
      </c>
      <c r="H107" s="85" t="b">
        <f>'S.ONS 2009-Q4'!D107=ONS2009Q4[[#This Row],[Headcount Q3 2009]]</f>
        <v>1</v>
      </c>
      <c r="I107" s="39">
        <v>3080</v>
      </c>
      <c r="J107" s="85" t="b">
        <f>ONS2009Q4[[#This Row],[Full Time Equivalent Q3 2009]]='S.ONS 2009-Q4'!E107</f>
        <v>1</v>
      </c>
      <c r="K107" s="41">
        <v>-10</v>
      </c>
      <c r="L107" s="41">
        <v>-20</v>
      </c>
    </row>
    <row r="108" spans="1:12" x14ac:dyDescent="0.25">
      <c r="A108" s="40" t="s">
        <v>69</v>
      </c>
      <c r="B108" s="144" t="s">
        <v>69</v>
      </c>
      <c r="C108" s="39">
        <v>640</v>
      </c>
      <c r="D108" s="85" t="b">
        <f>ONS2009Q4[[#This Row],[Headcount Q4 2009]]='S.ONS 2009-Q4'!B108</f>
        <v>1</v>
      </c>
      <c r="E108" s="39">
        <v>610</v>
      </c>
      <c r="F108" s="85" t="b">
        <f>ONS2009Q4[[#This Row],[Full Time Equivalent Q4 2009]]='S.ONS 2009-Q4'!C108</f>
        <v>1</v>
      </c>
      <c r="G108" s="39">
        <v>600</v>
      </c>
      <c r="H108" s="85" t="b">
        <f>'S.ONS 2009-Q4'!D108=ONS2009Q4[[#This Row],[Headcount Q3 2009]]</f>
        <v>1</v>
      </c>
      <c r="I108" s="39">
        <v>570</v>
      </c>
      <c r="J108" s="85" t="b">
        <f>ONS2009Q4[[#This Row],[Full Time Equivalent Q3 2009]]='S.ONS 2009-Q4'!E108</f>
        <v>1</v>
      </c>
      <c r="K108" s="41">
        <v>40</v>
      </c>
      <c r="L108" s="41">
        <v>40</v>
      </c>
    </row>
    <row r="109" spans="1:12" x14ac:dyDescent="0.25">
      <c r="A109" s="40" t="s">
        <v>70</v>
      </c>
      <c r="B109" s="144" t="s">
        <v>70</v>
      </c>
      <c r="C109" s="39">
        <v>4160</v>
      </c>
      <c r="D109" s="85" t="b">
        <f>ONS2009Q4[[#This Row],[Headcount Q4 2009]]='S.ONS 2009-Q4'!B109</f>
        <v>1</v>
      </c>
      <c r="E109" s="39">
        <v>3790</v>
      </c>
      <c r="F109" s="85" t="b">
        <f>ONS2009Q4[[#This Row],[Full Time Equivalent Q4 2009]]='S.ONS 2009-Q4'!C109</f>
        <v>1</v>
      </c>
      <c r="G109" s="39">
        <v>4430</v>
      </c>
      <c r="H109" s="85" t="b">
        <f>'S.ONS 2009-Q4'!D109=ONS2009Q4[[#This Row],[Headcount Q3 2009]]</f>
        <v>1</v>
      </c>
      <c r="I109" s="39">
        <v>3970</v>
      </c>
      <c r="J109" s="85" t="b">
        <f>ONS2009Q4[[#This Row],[Full Time Equivalent Q3 2009]]='S.ONS 2009-Q4'!E109</f>
        <v>1</v>
      </c>
      <c r="K109" s="41">
        <v>-280</v>
      </c>
      <c r="L109" s="41">
        <v>-180</v>
      </c>
    </row>
    <row r="110" spans="1:12" x14ac:dyDescent="0.25">
      <c r="A110" s="40" t="s">
        <v>68</v>
      </c>
      <c r="B110" s="144" t="s">
        <v>68</v>
      </c>
      <c r="C110" s="39">
        <v>18460</v>
      </c>
      <c r="D110" s="85" t="b">
        <f>ONS2009Q4[[#This Row],[Headcount Q4 2009]]='S.ONS 2009-Q4'!B110</f>
        <v>1</v>
      </c>
      <c r="E110" s="39">
        <v>17330</v>
      </c>
      <c r="F110" s="85" t="b">
        <f>ONS2009Q4[[#This Row],[Full Time Equivalent Q4 2009]]='S.ONS 2009-Q4'!C110</f>
        <v>1</v>
      </c>
      <c r="G110" s="39">
        <v>18270</v>
      </c>
      <c r="H110" s="85" t="b">
        <f>'S.ONS 2009-Q4'!D110=ONS2009Q4[[#This Row],[Headcount Q3 2009]]</f>
        <v>1</v>
      </c>
      <c r="I110" s="39">
        <v>17160</v>
      </c>
      <c r="J110" s="85" t="b">
        <f>ONS2009Q4[[#This Row],[Full Time Equivalent Q3 2009]]='S.ONS 2009-Q4'!E110</f>
        <v>1</v>
      </c>
      <c r="K110" s="41">
        <v>190</v>
      </c>
      <c r="L110" s="41">
        <v>170</v>
      </c>
    </row>
    <row r="111" spans="1:12" x14ac:dyDescent="0.25">
      <c r="A111" s="40"/>
      <c r="B111" s="144" t="s">
        <v>407</v>
      </c>
      <c r="C111" s="39"/>
      <c r="D111" s="85" t="b">
        <f>ONS2009Q4[[#This Row],[Headcount Q4 2009]]='S.ONS 2009-Q4'!B111</f>
        <v>1</v>
      </c>
      <c r="E111" s="39"/>
      <c r="F111" s="85" t="b">
        <f>ONS2009Q4[[#This Row],[Full Time Equivalent Q4 2009]]='S.ONS 2009-Q4'!C111</f>
        <v>1</v>
      </c>
      <c r="G111" s="39"/>
      <c r="H111" s="85" t="b">
        <f>'S.ONS 2009-Q4'!D111=ONS2009Q4[[#This Row],[Headcount Q3 2009]]</f>
        <v>1</v>
      </c>
      <c r="I111" s="39"/>
      <c r="J111" s="85" t="b">
        <f>ONS2009Q4[[#This Row],[Full Time Equivalent Q3 2009]]='S.ONS 2009-Q4'!E111</f>
        <v>1</v>
      </c>
      <c r="K111" s="41"/>
      <c r="L111" s="41"/>
    </row>
    <row r="112" spans="1:12" x14ac:dyDescent="0.25">
      <c r="A112" s="38" t="s">
        <v>80</v>
      </c>
      <c r="B112" s="143"/>
      <c r="C112" s="39"/>
      <c r="D112" s="85" t="b">
        <f>ONS2009Q4[[#This Row],[Headcount Q4 2009]]='S.ONS 2009-Q4'!B112</f>
        <v>1</v>
      </c>
      <c r="E112" s="39"/>
      <c r="F112" s="85" t="b">
        <f>ONS2009Q4[[#This Row],[Full Time Equivalent Q4 2009]]='S.ONS 2009-Q4'!C112</f>
        <v>1</v>
      </c>
      <c r="G112" s="39"/>
      <c r="H112" s="85" t="b">
        <f>'S.ONS 2009-Q4'!D112=ONS2009Q4[[#This Row],[Headcount Q3 2009]]</f>
        <v>1</v>
      </c>
      <c r="I112" s="39"/>
      <c r="J112" s="85" t="b">
        <f>ONS2009Q4[[#This Row],[Full Time Equivalent Q3 2009]]='S.ONS 2009-Q4'!E112</f>
        <v>1</v>
      </c>
      <c r="K112" s="41"/>
      <c r="L112" s="41"/>
    </row>
    <row r="113" spans="1:12" x14ac:dyDescent="0.25">
      <c r="A113" s="40" t="s">
        <v>81</v>
      </c>
      <c r="B113" s="144" t="s">
        <v>81</v>
      </c>
      <c r="C113" s="39">
        <v>1610</v>
      </c>
      <c r="D113" s="85" t="b">
        <f>ONS2009Q4[[#This Row],[Headcount Q4 2009]]='S.ONS 2009-Q4'!B113</f>
        <v>1</v>
      </c>
      <c r="E113" s="39">
        <v>1570</v>
      </c>
      <c r="F113" s="85" t="b">
        <f>ONS2009Q4[[#This Row],[Full Time Equivalent Q4 2009]]='S.ONS 2009-Q4'!C113</f>
        <v>1</v>
      </c>
      <c r="G113" s="39">
        <v>1680</v>
      </c>
      <c r="H113" s="85" t="b">
        <f>'S.ONS 2009-Q4'!D113=ONS2009Q4[[#This Row],[Headcount Q3 2009]]</f>
        <v>1</v>
      </c>
      <c r="I113" s="39">
        <v>1630</v>
      </c>
      <c r="J113" s="85" t="b">
        <f>ONS2009Q4[[#This Row],[Full Time Equivalent Q3 2009]]='S.ONS 2009-Q4'!E113</f>
        <v>1</v>
      </c>
      <c r="K113" s="41">
        <v>-60</v>
      </c>
      <c r="L113" s="41">
        <v>-60</v>
      </c>
    </row>
    <row r="114" spans="1:12" x14ac:dyDescent="0.25">
      <c r="A114" s="40"/>
      <c r="B114" s="144" t="s">
        <v>407</v>
      </c>
      <c r="C114" s="39"/>
      <c r="D114" s="85" t="b">
        <f>ONS2009Q4[[#This Row],[Headcount Q4 2009]]='S.ONS 2009-Q4'!B114</f>
        <v>1</v>
      </c>
      <c r="E114" s="39"/>
      <c r="F114" s="85" t="b">
        <f>ONS2009Q4[[#This Row],[Full Time Equivalent Q4 2009]]='S.ONS 2009-Q4'!C114</f>
        <v>1</v>
      </c>
      <c r="G114" s="39"/>
      <c r="H114" s="85" t="b">
        <f>'S.ONS 2009-Q4'!D114=ONS2009Q4[[#This Row],[Headcount Q3 2009]]</f>
        <v>1</v>
      </c>
      <c r="I114" s="39"/>
      <c r="J114" s="85" t="b">
        <f>ONS2009Q4[[#This Row],[Full Time Equivalent Q3 2009]]='S.ONS 2009-Q4'!E114</f>
        <v>1</v>
      </c>
      <c r="K114" s="41"/>
      <c r="L114" s="41"/>
    </row>
    <row r="115" spans="1:12" x14ac:dyDescent="0.25">
      <c r="A115" s="38" t="s">
        <v>71</v>
      </c>
      <c r="B115" s="143"/>
      <c r="C115" s="39"/>
      <c r="D115" s="85" t="b">
        <f>ONS2009Q4[[#This Row],[Headcount Q4 2009]]='S.ONS 2009-Q4'!B115</f>
        <v>1</v>
      </c>
      <c r="E115" s="39"/>
      <c r="F115" s="85" t="b">
        <f>ONS2009Q4[[#This Row],[Full Time Equivalent Q4 2009]]='S.ONS 2009-Q4'!C115</f>
        <v>1</v>
      </c>
      <c r="G115" s="39"/>
      <c r="H115" s="85" t="b">
        <f>'S.ONS 2009-Q4'!D115=ONS2009Q4[[#This Row],[Headcount Q3 2009]]</f>
        <v>1</v>
      </c>
      <c r="I115" s="39"/>
      <c r="J115" s="85" t="b">
        <f>ONS2009Q4[[#This Row],[Full Time Equivalent Q3 2009]]='S.ONS 2009-Q4'!E115</f>
        <v>1</v>
      </c>
      <c r="K115" s="41"/>
      <c r="L115" s="41"/>
    </row>
    <row r="116" spans="1:12" x14ac:dyDescent="0.25">
      <c r="A116" s="40" t="s">
        <v>187</v>
      </c>
      <c r="B116" s="144" t="s">
        <v>401</v>
      </c>
      <c r="C116" s="39">
        <v>3200</v>
      </c>
      <c r="D116" s="85" t="b">
        <f>ONS2009Q4[[#This Row],[Headcount Q4 2009]]='S.ONS 2009-Q4'!B116</f>
        <v>1</v>
      </c>
      <c r="E116" s="39">
        <v>3110</v>
      </c>
      <c r="F116" s="85" t="b">
        <f>ONS2009Q4[[#This Row],[Full Time Equivalent Q4 2009]]='S.ONS 2009-Q4'!C116</f>
        <v>1</v>
      </c>
      <c r="G116" s="39">
        <v>3220</v>
      </c>
      <c r="H116" s="85" t="b">
        <f>'S.ONS 2009-Q4'!D116=ONS2009Q4[[#This Row],[Headcount Q3 2009]]</f>
        <v>1</v>
      </c>
      <c r="I116" s="39">
        <v>3130</v>
      </c>
      <c r="J116" s="85" t="b">
        <f>ONS2009Q4[[#This Row],[Full Time Equivalent Q3 2009]]='S.ONS 2009-Q4'!E116</f>
        <v>1</v>
      </c>
      <c r="K116" s="41">
        <v>-20</v>
      </c>
      <c r="L116" s="41">
        <v>-20</v>
      </c>
    </row>
    <row r="117" spans="1:12" x14ac:dyDescent="0.25">
      <c r="A117" s="40" t="s">
        <v>72</v>
      </c>
      <c r="B117" s="144" t="s">
        <v>72</v>
      </c>
      <c r="C117" s="39">
        <v>20740</v>
      </c>
      <c r="D117" s="85" t="b">
        <f>ONS2009Q4[[#This Row],[Headcount Q4 2009]]='S.ONS 2009-Q4'!B117</f>
        <v>1</v>
      </c>
      <c r="E117" s="39">
        <v>18640</v>
      </c>
      <c r="F117" s="85" t="b">
        <f>ONS2009Q4[[#This Row],[Full Time Equivalent Q4 2009]]='S.ONS 2009-Q4'!C117</f>
        <v>1</v>
      </c>
      <c r="G117" s="39">
        <v>20790</v>
      </c>
      <c r="H117" s="85" t="b">
        <f>'S.ONS 2009-Q4'!D117=ONS2009Q4[[#This Row],[Headcount Q3 2009]]</f>
        <v>1</v>
      </c>
      <c r="I117" s="39">
        <v>18660</v>
      </c>
      <c r="J117" s="85" t="b">
        <f>ONS2009Q4[[#This Row],[Full Time Equivalent Q3 2009]]='S.ONS 2009-Q4'!E117</f>
        <v>1</v>
      </c>
      <c r="K117" s="41">
        <v>-50</v>
      </c>
      <c r="L117" s="41">
        <v>-20</v>
      </c>
    </row>
    <row r="118" spans="1:12" x14ac:dyDescent="0.25">
      <c r="A118" s="40" t="s">
        <v>73</v>
      </c>
      <c r="B118" s="144" t="s">
        <v>73</v>
      </c>
      <c r="C118" s="39">
        <v>6220</v>
      </c>
      <c r="D118" s="85" t="b">
        <f>ONS2009Q4[[#This Row],[Headcount Q4 2009]]='S.ONS 2009-Q4'!B118</f>
        <v>1</v>
      </c>
      <c r="E118" s="39">
        <v>5640</v>
      </c>
      <c r="F118" s="85" t="b">
        <f>ONS2009Q4[[#This Row],[Full Time Equivalent Q4 2009]]='S.ONS 2009-Q4'!C118</f>
        <v>1</v>
      </c>
      <c r="G118" s="39">
        <v>6310</v>
      </c>
      <c r="H118" s="85" t="b">
        <f>'S.ONS 2009-Q4'!D118=ONS2009Q4[[#This Row],[Headcount Q3 2009]]</f>
        <v>1</v>
      </c>
      <c r="I118" s="39">
        <v>5730</v>
      </c>
      <c r="J118" s="85" t="b">
        <f>ONS2009Q4[[#This Row],[Full Time Equivalent Q3 2009]]='S.ONS 2009-Q4'!E118</f>
        <v>1</v>
      </c>
      <c r="K118" s="41">
        <v>-90</v>
      </c>
      <c r="L118" s="41">
        <v>-100</v>
      </c>
    </row>
    <row r="119" spans="1:12" x14ac:dyDescent="0.25">
      <c r="A119" s="40" t="s">
        <v>74</v>
      </c>
      <c r="B119" s="144" t="s">
        <v>74</v>
      </c>
      <c r="C119" s="39">
        <v>650</v>
      </c>
      <c r="D119" s="85" t="b">
        <f>ONS2009Q4[[#This Row],[Headcount Q4 2009]]='S.ONS 2009-Q4'!B119</f>
        <v>1</v>
      </c>
      <c r="E119" s="39">
        <v>620</v>
      </c>
      <c r="F119" s="85" t="b">
        <f>ONS2009Q4[[#This Row],[Full Time Equivalent Q4 2009]]='S.ONS 2009-Q4'!C119</f>
        <v>1</v>
      </c>
      <c r="G119" s="39">
        <v>660</v>
      </c>
      <c r="H119" s="85" t="b">
        <f>'S.ONS 2009-Q4'!D119=ONS2009Q4[[#This Row],[Headcount Q3 2009]]</f>
        <v>1</v>
      </c>
      <c r="I119" s="39">
        <v>620</v>
      </c>
      <c r="J119" s="85" t="b">
        <f>ONS2009Q4[[#This Row],[Full Time Equivalent Q3 2009]]='S.ONS 2009-Q4'!E119</f>
        <v>1</v>
      </c>
      <c r="K119" s="41">
        <v>-10</v>
      </c>
      <c r="L119" s="41" t="s">
        <v>8</v>
      </c>
    </row>
    <row r="120" spans="1:12" x14ac:dyDescent="0.25">
      <c r="A120" s="45" t="s">
        <v>143</v>
      </c>
      <c r="B120" s="106" t="s">
        <v>389</v>
      </c>
      <c r="C120" s="39">
        <v>400</v>
      </c>
      <c r="D120" s="85" t="b">
        <f>ONS2009Q4[[#This Row],[Headcount Q4 2009]]='S.ONS 2009-Q4'!B120</f>
        <v>1</v>
      </c>
      <c r="E120" s="39">
        <v>380</v>
      </c>
      <c r="F120" s="85" t="b">
        <f>ONS2009Q4[[#This Row],[Full Time Equivalent Q4 2009]]='S.ONS 2009-Q4'!C120</f>
        <v>1</v>
      </c>
      <c r="G120" s="39">
        <v>370</v>
      </c>
      <c r="H120" s="85" t="b">
        <f>'S.ONS 2009-Q4'!D120=ONS2009Q4[[#This Row],[Headcount Q3 2009]]</f>
        <v>1</v>
      </c>
      <c r="I120" s="39">
        <v>360</v>
      </c>
      <c r="J120" s="85" t="b">
        <f>ONS2009Q4[[#This Row],[Full Time Equivalent Q3 2009]]='S.ONS 2009-Q4'!E120</f>
        <v>1</v>
      </c>
      <c r="K120" s="41">
        <v>30</v>
      </c>
      <c r="L120" s="41">
        <v>30</v>
      </c>
    </row>
    <row r="121" spans="1:12" x14ac:dyDescent="0.25">
      <c r="A121" s="40" t="s">
        <v>75</v>
      </c>
      <c r="B121" s="144" t="s">
        <v>75</v>
      </c>
      <c r="C121" s="39">
        <v>3190</v>
      </c>
      <c r="D121" s="85" t="b">
        <f>ONS2009Q4[[#This Row],[Headcount Q4 2009]]='S.ONS 2009-Q4'!B121</f>
        <v>1</v>
      </c>
      <c r="E121" s="39">
        <v>2940</v>
      </c>
      <c r="F121" s="85" t="b">
        <f>ONS2009Q4[[#This Row],[Full Time Equivalent Q4 2009]]='S.ONS 2009-Q4'!C121</f>
        <v>1</v>
      </c>
      <c r="G121" s="39">
        <v>3100</v>
      </c>
      <c r="H121" s="85" t="b">
        <f>'S.ONS 2009-Q4'!D121=ONS2009Q4[[#This Row],[Headcount Q3 2009]]</f>
        <v>1</v>
      </c>
      <c r="I121" s="39">
        <v>2870</v>
      </c>
      <c r="J121" s="85" t="b">
        <f>ONS2009Q4[[#This Row],[Full Time Equivalent Q3 2009]]='S.ONS 2009-Q4'!E121</f>
        <v>1</v>
      </c>
      <c r="K121" s="41">
        <v>90</v>
      </c>
      <c r="L121" s="41">
        <v>70</v>
      </c>
    </row>
    <row r="122" spans="1:12" x14ac:dyDescent="0.25">
      <c r="A122" s="40" t="s">
        <v>76</v>
      </c>
      <c r="B122" s="144" t="s">
        <v>76</v>
      </c>
      <c r="C122" s="39">
        <v>100</v>
      </c>
      <c r="D122" s="85" t="b">
        <f>ONS2009Q4[[#This Row],[Headcount Q4 2009]]='S.ONS 2009-Q4'!B122</f>
        <v>1</v>
      </c>
      <c r="E122" s="39">
        <v>100</v>
      </c>
      <c r="F122" s="85" t="b">
        <f>ONS2009Q4[[#This Row],[Full Time Equivalent Q4 2009]]='S.ONS 2009-Q4'!C122</f>
        <v>1</v>
      </c>
      <c r="G122" s="39">
        <v>100</v>
      </c>
      <c r="H122" s="85" t="b">
        <f>'S.ONS 2009-Q4'!D122=ONS2009Q4[[#This Row],[Headcount Q3 2009]]</f>
        <v>1</v>
      </c>
      <c r="I122" s="39">
        <v>100</v>
      </c>
      <c r="J122" s="85" t="b">
        <f>ONS2009Q4[[#This Row],[Full Time Equivalent Q3 2009]]='S.ONS 2009-Q4'!E122</f>
        <v>1</v>
      </c>
      <c r="K122" s="41" t="s">
        <v>8</v>
      </c>
      <c r="L122" s="41" t="s">
        <v>8</v>
      </c>
    </row>
    <row r="123" spans="1:12" x14ac:dyDescent="0.25">
      <c r="A123" s="40" t="s">
        <v>77</v>
      </c>
      <c r="B123" s="144" t="s">
        <v>77</v>
      </c>
      <c r="C123" s="39">
        <v>60</v>
      </c>
      <c r="D123" s="85" t="b">
        <f>ONS2009Q4[[#This Row],[Headcount Q4 2009]]='S.ONS 2009-Q4'!B123</f>
        <v>1</v>
      </c>
      <c r="E123" s="39">
        <v>60</v>
      </c>
      <c r="F123" s="85" t="b">
        <f>ONS2009Q4[[#This Row],[Full Time Equivalent Q4 2009]]='S.ONS 2009-Q4'!C123</f>
        <v>1</v>
      </c>
      <c r="G123" s="39">
        <v>70</v>
      </c>
      <c r="H123" s="85" t="b">
        <f>'S.ONS 2009-Q4'!D123=ONS2009Q4[[#This Row],[Headcount Q3 2009]]</f>
        <v>1</v>
      </c>
      <c r="I123" s="39">
        <v>60</v>
      </c>
      <c r="J123" s="85" t="b">
        <f>ONS2009Q4[[#This Row],[Full Time Equivalent Q3 2009]]='S.ONS 2009-Q4'!E123</f>
        <v>1</v>
      </c>
      <c r="K123" s="41">
        <v>-10</v>
      </c>
      <c r="L123" s="41">
        <v>-10</v>
      </c>
    </row>
    <row r="124" spans="1:12" x14ac:dyDescent="0.25">
      <c r="A124" s="40" t="s">
        <v>78</v>
      </c>
      <c r="B124" s="144" t="s">
        <v>78</v>
      </c>
      <c r="C124" s="39">
        <v>51710</v>
      </c>
      <c r="D124" s="85" t="b">
        <f>ONS2009Q4[[#This Row],[Headcount Q4 2009]]='S.ONS 2009-Q4'!B124</f>
        <v>1</v>
      </c>
      <c r="E124" s="39">
        <v>49740</v>
      </c>
      <c r="F124" s="85" t="b">
        <f>ONS2009Q4[[#This Row],[Full Time Equivalent Q4 2009]]='S.ONS 2009-Q4'!C124</f>
        <v>1</v>
      </c>
      <c r="G124" s="39">
        <v>52130</v>
      </c>
      <c r="H124" s="85" t="b">
        <f>'S.ONS 2009-Q4'!D124=ONS2009Q4[[#This Row],[Headcount Q3 2009]]</f>
        <v>1</v>
      </c>
      <c r="I124" s="39">
        <v>50180</v>
      </c>
      <c r="J124" s="85" t="b">
        <f>ONS2009Q4[[#This Row],[Full Time Equivalent Q3 2009]]='S.ONS 2009-Q4'!E124</f>
        <v>1</v>
      </c>
      <c r="K124" s="41">
        <v>-420</v>
      </c>
      <c r="L124" s="41">
        <v>-450</v>
      </c>
    </row>
    <row r="125" spans="1:12" x14ac:dyDescent="0.25">
      <c r="A125" s="40"/>
      <c r="B125" s="144" t="s">
        <v>407</v>
      </c>
      <c r="C125" s="39"/>
      <c r="D125" s="85" t="b">
        <f>ONS2009Q4[[#This Row],[Headcount Q4 2009]]='S.ONS 2009-Q4'!B125</f>
        <v>1</v>
      </c>
      <c r="E125" s="39"/>
      <c r="F125" s="85" t="b">
        <f>ONS2009Q4[[#This Row],[Full Time Equivalent Q4 2009]]='S.ONS 2009-Q4'!C125</f>
        <v>1</v>
      </c>
      <c r="G125" s="39"/>
      <c r="H125" s="85" t="b">
        <f>'S.ONS 2009-Q4'!D125=ONS2009Q4[[#This Row],[Headcount Q3 2009]]</f>
        <v>1</v>
      </c>
      <c r="I125" s="39"/>
      <c r="J125" s="85" t="b">
        <f>ONS2009Q4[[#This Row],[Full Time Equivalent Q3 2009]]='S.ONS 2009-Q4'!E125</f>
        <v>1</v>
      </c>
      <c r="K125" s="41"/>
      <c r="L125" s="41"/>
    </row>
    <row r="126" spans="1:12" x14ac:dyDescent="0.25">
      <c r="A126" s="38" t="s">
        <v>82</v>
      </c>
      <c r="B126" s="143"/>
      <c r="C126" s="39"/>
      <c r="D126" s="85" t="b">
        <f>ONS2009Q4[[#This Row],[Headcount Q4 2009]]='S.ONS 2009-Q4'!B126</f>
        <v>1</v>
      </c>
      <c r="E126" s="39"/>
      <c r="F126" s="85" t="b">
        <f>ONS2009Q4[[#This Row],[Full Time Equivalent Q4 2009]]='S.ONS 2009-Q4'!C126</f>
        <v>1</v>
      </c>
      <c r="G126" s="39"/>
      <c r="H126" s="85" t="b">
        <f>'S.ONS 2009-Q4'!D126=ONS2009Q4[[#This Row],[Headcount Q3 2009]]</f>
        <v>1</v>
      </c>
      <c r="I126" s="39"/>
      <c r="J126" s="85" t="b">
        <f>ONS2009Q4[[#This Row],[Full Time Equivalent Q3 2009]]='S.ONS 2009-Q4'!E126</f>
        <v>1</v>
      </c>
      <c r="K126" s="41"/>
      <c r="L126" s="41"/>
    </row>
    <row r="127" spans="1:12" x14ac:dyDescent="0.25">
      <c r="A127" s="40" t="s">
        <v>82</v>
      </c>
      <c r="B127" s="144" t="s">
        <v>82</v>
      </c>
      <c r="C127" s="39">
        <v>120</v>
      </c>
      <c r="D127" s="85" t="b">
        <f>ONS2009Q4[[#This Row],[Headcount Q4 2009]]='S.ONS 2009-Q4'!B127</f>
        <v>1</v>
      </c>
      <c r="E127" s="39">
        <v>110</v>
      </c>
      <c r="F127" s="85" t="b">
        <f>ONS2009Q4[[#This Row],[Full Time Equivalent Q4 2009]]='S.ONS 2009-Q4'!C127</f>
        <v>1</v>
      </c>
      <c r="G127" s="39">
        <v>110</v>
      </c>
      <c r="H127" s="85" t="b">
        <f>'S.ONS 2009-Q4'!D127=ONS2009Q4[[#This Row],[Headcount Q3 2009]]</f>
        <v>1</v>
      </c>
      <c r="I127" s="39">
        <v>110</v>
      </c>
      <c r="J127" s="85" t="b">
        <f>ONS2009Q4[[#This Row],[Full Time Equivalent Q3 2009]]='S.ONS 2009-Q4'!E127</f>
        <v>1</v>
      </c>
      <c r="K127" s="41">
        <v>10</v>
      </c>
      <c r="L127" s="41" t="s">
        <v>8</v>
      </c>
    </row>
    <row r="128" spans="1:12" x14ac:dyDescent="0.25">
      <c r="A128" s="40"/>
      <c r="B128" s="144" t="s">
        <v>407</v>
      </c>
      <c r="C128" s="39"/>
      <c r="D128" s="85" t="b">
        <f>ONS2009Q4[[#This Row],[Headcount Q4 2009]]='S.ONS 2009-Q4'!B128</f>
        <v>1</v>
      </c>
      <c r="E128" s="39"/>
      <c r="F128" s="85" t="b">
        <f>ONS2009Q4[[#This Row],[Full Time Equivalent Q4 2009]]='S.ONS 2009-Q4'!C128</f>
        <v>1</v>
      </c>
      <c r="G128" s="39"/>
      <c r="H128" s="85" t="b">
        <f>'S.ONS 2009-Q4'!D128=ONS2009Q4[[#This Row],[Headcount Q3 2009]]</f>
        <v>1</v>
      </c>
      <c r="I128" s="39"/>
      <c r="J128" s="85" t="b">
        <f>ONS2009Q4[[#This Row],[Full Time Equivalent Q3 2009]]='S.ONS 2009-Q4'!E128</f>
        <v>1</v>
      </c>
      <c r="K128" s="41"/>
      <c r="L128" s="41"/>
    </row>
    <row r="129" spans="1:12" x14ac:dyDescent="0.25">
      <c r="A129" s="38" t="s">
        <v>144</v>
      </c>
      <c r="B129" s="143"/>
      <c r="C129" s="39"/>
      <c r="D129" s="85" t="b">
        <f>ONS2009Q4[[#This Row],[Headcount Q4 2009]]='S.ONS 2009-Q4'!B129</f>
        <v>1</v>
      </c>
      <c r="E129" s="39"/>
      <c r="F129" s="85" t="b">
        <f>ONS2009Q4[[#This Row],[Full Time Equivalent Q4 2009]]='S.ONS 2009-Q4'!C129</f>
        <v>1</v>
      </c>
      <c r="G129" s="39"/>
      <c r="H129" s="85" t="b">
        <f>'S.ONS 2009-Q4'!D129=ONS2009Q4[[#This Row],[Headcount Q3 2009]]</f>
        <v>1</v>
      </c>
      <c r="I129" s="39"/>
      <c r="J129" s="85" t="b">
        <f>ONS2009Q4[[#This Row],[Full Time Equivalent Q3 2009]]='S.ONS 2009-Q4'!E129</f>
        <v>1</v>
      </c>
      <c r="K129" s="41"/>
      <c r="L129" s="41"/>
    </row>
    <row r="130" spans="1:12" x14ac:dyDescent="0.25">
      <c r="A130" s="46" t="s">
        <v>144</v>
      </c>
      <c r="B130" s="148" t="s">
        <v>144</v>
      </c>
      <c r="C130" s="39">
        <v>2170</v>
      </c>
      <c r="D130" s="85" t="b">
        <f>ONS2009Q4[[#This Row],[Headcount Q4 2009]]='S.ONS 2009-Q4'!B130</f>
        <v>1</v>
      </c>
      <c r="E130" s="39">
        <v>2070</v>
      </c>
      <c r="F130" s="85" t="b">
        <f>ONS2009Q4[[#This Row],[Full Time Equivalent Q4 2009]]='S.ONS 2009-Q4'!C130</f>
        <v>1</v>
      </c>
      <c r="G130" s="39">
        <v>2250</v>
      </c>
      <c r="H130" s="85" t="b">
        <f>'S.ONS 2009-Q4'!D130=ONS2009Q4[[#This Row],[Headcount Q3 2009]]</f>
        <v>1</v>
      </c>
      <c r="I130" s="39">
        <v>2150</v>
      </c>
      <c r="J130" s="85" t="b">
        <f>ONS2009Q4[[#This Row],[Full Time Equivalent Q3 2009]]='S.ONS 2009-Q4'!E130</f>
        <v>1</v>
      </c>
      <c r="K130" s="41">
        <v>-80</v>
      </c>
      <c r="L130" s="41">
        <v>-80</v>
      </c>
    </row>
    <row r="131" spans="1:12" x14ac:dyDescent="0.25">
      <c r="A131" s="46"/>
      <c r="B131" s="148" t="s">
        <v>407</v>
      </c>
      <c r="C131" s="39"/>
      <c r="D131" s="85" t="b">
        <f>ONS2009Q4[[#This Row],[Headcount Q4 2009]]='S.ONS 2009-Q4'!B131</f>
        <v>1</v>
      </c>
      <c r="E131" s="39"/>
      <c r="F131" s="85" t="b">
        <f>ONS2009Q4[[#This Row],[Full Time Equivalent Q4 2009]]='S.ONS 2009-Q4'!C131</f>
        <v>1</v>
      </c>
      <c r="G131" s="39"/>
      <c r="H131" s="85" t="b">
        <f>'S.ONS 2009-Q4'!D131=ONS2009Q4[[#This Row],[Headcount Q3 2009]]</f>
        <v>1</v>
      </c>
      <c r="I131" s="39"/>
      <c r="J131" s="85" t="b">
        <f>ONS2009Q4[[#This Row],[Full Time Equivalent Q3 2009]]='S.ONS 2009-Q4'!E131</f>
        <v>1</v>
      </c>
      <c r="K131" s="41"/>
      <c r="L131" s="41"/>
    </row>
    <row r="132" spans="1:12" x14ac:dyDescent="0.25">
      <c r="A132" s="38" t="s">
        <v>83</v>
      </c>
      <c r="B132" s="143"/>
      <c r="C132" s="39"/>
      <c r="D132" s="85" t="b">
        <f>ONS2009Q4[[#This Row],[Headcount Q4 2009]]='S.ONS 2009-Q4'!B132</f>
        <v>1</v>
      </c>
      <c r="E132" s="39"/>
      <c r="F132" s="85" t="b">
        <f>ONS2009Q4[[#This Row],[Full Time Equivalent Q4 2009]]='S.ONS 2009-Q4'!C132</f>
        <v>1</v>
      </c>
      <c r="G132" s="39"/>
      <c r="H132" s="85" t="b">
        <f>'S.ONS 2009-Q4'!D132=ONS2009Q4[[#This Row],[Headcount Q3 2009]]</f>
        <v>1</v>
      </c>
      <c r="I132" s="39"/>
      <c r="J132" s="85" t="b">
        <f>ONS2009Q4[[#This Row],[Full Time Equivalent Q3 2009]]='S.ONS 2009-Q4'!E132</f>
        <v>1</v>
      </c>
      <c r="K132" s="41"/>
      <c r="L132" s="41"/>
    </row>
    <row r="133" spans="1:12" x14ac:dyDescent="0.25">
      <c r="A133" s="40" t="s">
        <v>83</v>
      </c>
      <c r="B133" s="144" t="s">
        <v>83</v>
      </c>
      <c r="C133" s="39">
        <v>5890</v>
      </c>
      <c r="D133" s="85" t="b">
        <f>ONS2009Q4[[#This Row],[Headcount Q4 2009]]='S.ONS 2009-Q4'!B133</f>
        <v>1</v>
      </c>
      <c r="E133" s="39">
        <v>5640</v>
      </c>
      <c r="F133" s="85" t="b">
        <f>ONS2009Q4[[#This Row],[Full Time Equivalent Q4 2009]]='S.ONS 2009-Q4'!C133</f>
        <v>1</v>
      </c>
      <c r="G133" s="39">
        <v>5860</v>
      </c>
      <c r="H133" s="85" t="b">
        <f>'S.ONS 2009-Q4'!D133=ONS2009Q4[[#This Row],[Headcount Q3 2009]]</f>
        <v>1</v>
      </c>
      <c r="I133" s="39">
        <v>5600</v>
      </c>
      <c r="J133" s="85" t="b">
        <f>ONS2009Q4[[#This Row],[Full Time Equivalent Q3 2009]]='S.ONS 2009-Q4'!E133</f>
        <v>1</v>
      </c>
      <c r="K133" s="41">
        <v>30</v>
      </c>
      <c r="L133" s="41">
        <v>40</v>
      </c>
    </row>
    <row r="134" spans="1:12" x14ac:dyDescent="0.25">
      <c r="A134" s="40"/>
      <c r="B134" s="144" t="s">
        <v>407</v>
      </c>
      <c r="C134" s="39"/>
      <c r="D134" s="85" t="b">
        <f>ONS2009Q4[[#This Row],[Headcount Q4 2009]]='S.ONS 2009-Q4'!B134</f>
        <v>1</v>
      </c>
      <c r="E134" s="39"/>
      <c r="F134" s="85" t="b">
        <f>ONS2009Q4[[#This Row],[Full Time Equivalent Q4 2009]]='S.ONS 2009-Q4'!C134</f>
        <v>1</v>
      </c>
      <c r="G134" s="39"/>
      <c r="H134" s="85" t="b">
        <f>'S.ONS 2009-Q4'!D134=ONS2009Q4[[#This Row],[Headcount Q3 2009]]</f>
        <v>1</v>
      </c>
      <c r="I134" s="39"/>
      <c r="J134" s="85" t="b">
        <f>ONS2009Q4[[#This Row],[Full Time Equivalent Q3 2009]]='S.ONS 2009-Q4'!E134</f>
        <v>1</v>
      </c>
      <c r="K134" s="41"/>
      <c r="L134" s="41"/>
    </row>
    <row r="135" spans="1:12" x14ac:dyDescent="0.25">
      <c r="A135" s="38" t="s">
        <v>84</v>
      </c>
      <c r="B135" s="143"/>
      <c r="C135" s="39"/>
      <c r="D135" s="85" t="b">
        <f>ONS2009Q4[[#This Row],[Headcount Q4 2009]]='S.ONS 2009-Q4'!B135</f>
        <v>1</v>
      </c>
      <c r="E135" s="39"/>
      <c r="F135" s="85" t="b">
        <f>ONS2009Q4[[#This Row],[Full Time Equivalent Q4 2009]]='S.ONS 2009-Q4'!C135</f>
        <v>1</v>
      </c>
      <c r="G135" s="39"/>
      <c r="H135" s="85" t="b">
        <f>'S.ONS 2009-Q4'!D135=ONS2009Q4[[#This Row],[Headcount Q3 2009]]</f>
        <v>1</v>
      </c>
      <c r="I135" s="39"/>
      <c r="J135" s="85" t="b">
        <f>ONS2009Q4[[#This Row],[Full Time Equivalent Q3 2009]]='S.ONS 2009-Q4'!E135</f>
        <v>1</v>
      </c>
      <c r="K135" s="41"/>
      <c r="L135" s="41"/>
    </row>
    <row r="136" spans="1:12" x14ac:dyDescent="0.25">
      <c r="A136" s="40" t="s">
        <v>188</v>
      </c>
      <c r="B136" s="144" t="s">
        <v>402</v>
      </c>
      <c r="C136" s="39">
        <v>2130</v>
      </c>
      <c r="D136" s="85" t="b">
        <f>ONS2009Q4[[#This Row],[Headcount Q4 2009]]='S.ONS 2009-Q4'!B136</f>
        <v>1</v>
      </c>
      <c r="E136" s="39">
        <v>2080</v>
      </c>
      <c r="F136" s="85" t="b">
        <f>ONS2009Q4[[#This Row],[Full Time Equivalent Q4 2009]]='S.ONS 2009-Q4'!C136</f>
        <v>1</v>
      </c>
      <c r="G136" s="39">
        <v>2120</v>
      </c>
      <c r="H136" s="85" t="b">
        <f>'S.ONS 2009-Q4'!D136=ONS2009Q4[[#This Row],[Headcount Q3 2009]]</f>
        <v>1</v>
      </c>
      <c r="I136" s="39">
        <v>2060</v>
      </c>
      <c r="J136" s="85" t="b">
        <f>ONS2009Q4[[#This Row],[Full Time Equivalent Q3 2009]]='S.ONS 2009-Q4'!E136</f>
        <v>1</v>
      </c>
      <c r="K136" s="41">
        <v>20</v>
      </c>
      <c r="L136" s="41">
        <v>10</v>
      </c>
    </row>
    <row r="137" spans="1:12" x14ac:dyDescent="0.25">
      <c r="A137" s="40" t="s">
        <v>85</v>
      </c>
      <c r="B137" s="144" t="s">
        <v>85</v>
      </c>
      <c r="C137" s="39">
        <v>6500</v>
      </c>
      <c r="D137" s="85" t="b">
        <f>ONS2009Q4[[#This Row],[Headcount Q4 2009]]='S.ONS 2009-Q4'!B137</f>
        <v>1</v>
      </c>
      <c r="E137" s="39">
        <v>5980</v>
      </c>
      <c r="F137" s="85" t="b">
        <f>ONS2009Q4[[#This Row],[Full Time Equivalent Q4 2009]]='S.ONS 2009-Q4'!C137</f>
        <v>1</v>
      </c>
      <c r="G137" s="39">
        <v>6540</v>
      </c>
      <c r="H137" s="85" t="b">
        <f>'S.ONS 2009-Q4'!D137=ONS2009Q4[[#This Row],[Headcount Q3 2009]]</f>
        <v>1</v>
      </c>
      <c r="I137" s="39">
        <v>6010</v>
      </c>
      <c r="J137" s="85" t="b">
        <f>ONS2009Q4[[#This Row],[Full Time Equivalent Q3 2009]]='S.ONS 2009-Q4'!E137</f>
        <v>1</v>
      </c>
      <c r="K137" s="41">
        <v>-40</v>
      </c>
      <c r="L137" s="41">
        <v>-30</v>
      </c>
    </row>
    <row r="138" spans="1:12" x14ac:dyDescent="0.25">
      <c r="A138" s="40" t="s">
        <v>86</v>
      </c>
      <c r="B138" s="144" t="s">
        <v>86</v>
      </c>
      <c r="C138" s="39">
        <v>2700</v>
      </c>
      <c r="D138" s="85" t="b">
        <f>ONS2009Q4[[#This Row],[Headcount Q4 2009]]='S.ONS 2009-Q4'!B138</f>
        <v>1</v>
      </c>
      <c r="E138" s="39">
        <v>2530</v>
      </c>
      <c r="F138" s="85" t="b">
        <f>ONS2009Q4[[#This Row],[Full Time Equivalent Q4 2009]]='S.ONS 2009-Q4'!C138</f>
        <v>1</v>
      </c>
      <c r="G138" s="39">
        <v>2710</v>
      </c>
      <c r="H138" s="85" t="b">
        <f>'S.ONS 2009-Q4'!D138=ONS2009Q4[[#This Row],[Headcount Q3 2009]]</f>
        <v>1</v>
      </c>
      <c r="I138" s="39">
        <v>2540</v>
      </c>
      <c r="J138" s="85" t="b">
        <f>ONS2009Q4[[#This Row],[Full Time Equivalent Q3 2009]]='S.ONS 2009-Q4'!E138</f>
        <v>1</v>
      </c>
      <c r="K138" s="41">
        <v>-10</v>
      </c>
      <c r="L138" s="41">
        <v>-10</v>
      </c>
    </row>
    <row r="139" spans="1:12" x14ac:dyDescent="0.25">
      <c r="A139" s="40" t="s">
        <v>87</v>
      </c>
      <c r="B139" s="144" t="s">
        <v>87</v>
      </c>
      <c r="C139" s="39">
        <v>340</v>
      </c>
      <c r="D139" s="85" t="b">
        <f>ONS2009Q4[[#This Row],[Headcount Q4 2009]]='S.ONS 2009-Q4'!B139</f>
        <v>1</v>
      </c>
      <c r="E139" s="39">
        <v>320</v>
      </c>
      <c r="F139" s="85" t="b">
        <f>ONS2009Q4[[#This Row],[Full Time Equivalent Q4 2009]]='S.ONS 2009-Q4'!C139</f>
        <v>1</v>
      </c>
      <c r="G139" s="39">
        <v>320</v>
      </c>
      <c r="H139" s="85" t="b">
        <f>'S.ONS 2009-Q4'!D139=ONS2009Q4[[#This Row],[Headcount Q3 2009]]</f>
        <v>1</v>
      </c>
      <c r="I139" s="39">
        <v>320</v>
      </c>
      <c r="J139" s="85" t="b">
        <f>ONS2009Q4[[#This Row],[Full Time Equivalent Q3 2009]]='S.ONS 2009-Q4'!E139</f>
        <v>1</v>
      </c>
      <c r="K139" s="41">
        <v>20</v>
      </c>
      <c r="L139" s="41">
        <v>10</v>
      </c>
    </row>
    <row r="140" spans="1:12" x14ac:dyDescent="0.25">
      <c r="A140" s="40" t="s">
        <v>88</v>
      </c>
      <c r="B140" s="144" t="s">
        <v>88</v>
      </c>
      <c r="C140" s="39">
        <v>3780</v>
      </c>
      <c r="D140" s="85" t="b">
        <f>ONS2009Q4[[#This Row],[Headcount Q4 2009]]='S.ONS 2009-Q4'!B140</f>
        <v>1</v>
      </c>
      <c r="E140" s="39">
        <v>3690</v>
      </c>
      <c r="F140" s="85" t="b">
        <f>ONS2009Q4[[#This Row],[Full Time Equivalent Q4 2009]]='S.ONS 2009-Q4'!C140</f>
        <v>1</v>
      </c>
      <c r="G140" s="39">
        <v>3730</v>
      </c>
      <c r="H140" s="85" t="b">
        <f>'S.ONS 2009-Q4'!D140=ONS2009Q4[[#This Row],[Headcount Q3 2009]]</f>
        <v>1</v>
      </c>
      <c r="I140" s="39">
        <v>3660</v>
      </c>
      <c r="J140" s="85" t="b">
        <f>ONS2009Q4[[#This Row],[Full Time Equivalent Q3 2009]]='S.ONS 2009-Q4'!E140</f>
        <v>1</v>
      </c>
      <c r="K140" s="41">
        <v>40</v>
      </c>
      <c r="L140" s="41">
        <v>40</v>
      </c>
    </row>
    <row r="141" spans="1:12" x14ac:dyDescent="0.25">
      <c r="A141" s="40" t="s">
        <v>89</v>
      </c>
      <c r="B141" s="144" t="s">
        <v>89</v>
      </c>
      <c r="C141" s="39">
        <v>1230</v>
      </c>
      <c r="D141" s="85" t="b">
        <f>ONS2009Q4[[#This Row],[Headcount Q4 2009]]='S.ONS 2009-Q4'!B141</f>
        <v>1</v>
      </c>
      <c r="E141" s="39">
        <v>1180</v>
      </c>
      <c r="F141" s="85" t="b">
        <f>ONS2009Q4[[#This Row],[Full Time Equivalent Q4 2009]]='S.ONS 2009-Q4'!C141</f>
        <v>1</v>
      </c>
      <c r="G141" s="39">
        <v>1200</v>
      </c>
      <c r="H141" s="85" t="b">
        <f>'S.ONS 2009-Q4'!D141=ONS2009Q4[[#This Row],[Headcount Q3 2009]]</f>
        <v>1</v>
      </c>
      <c r="I141" s="39">
        <v>1150</v>
      </c>
      <c r="J141" s="85" t="b">
        <f>ONS2009Q4[[#This Row],[Full Time Equivalent Q3 2009]]='S.ONS 2009-Q4'!E141</f>
        <v>1</v>
      </c>
      <c r="K141" s="41">
        <v>30</v>
      </c>
      <c r="L141" s="41">
        <v>30</v>
      </c>
    </row>
    <row r="142" spans="1:12" x14ac:dyDescent="0.25">
      <c r="A142" s="40" t="s">
        <v>90</v>
      </c>
      <c r="B142" s="144" t="s">
        <v>90</v>
      </c>
      <c r="C142" s="39">
        <v>310</v>
      </c>
      <c r="D142" s="85" t="b">
        <f>ONS2009Q4[[#This Row],[Headcount Q4 2009]]='S.ONS 2009-Q4'!B142</f>
        <v>1</v>
      </c>
      <c r="E142" s="39">
        <v>300</v>
      </c>
      <c r="F142" s="85" t="b">
        <f>ONS2009Q4[[#This Row],[Full Time Equivalent Q4 2009]]='S.ONS 2009-Q4'!C142</f>
        <v>1</v>
      </c>
      <c r="G142" s="39">
        <v>310</v>
      </c>
      <c r="H142" s="85" t="b">
        <f>'S.ONS 2009-Q4'!D142=ONS2009Q4[[#This Row],[Headcount Q3 2009]]</f>
        <v>1</v>
      </c>
      <c r="I142" s="39">
        <v>300</v>
      </c>
      <c r="J142" s="85" t="b">
        <f>ONS2009Q4[[#This Row],[Full Time Equivalent Q3 2009]]='S.ONS 2009-Q4'!E142</f>
        <v>1</v>
      </c>
      <c r="K142" s="41">
        <v>-10</v>
      </c>
      <c r="L142" s="41">
        <v>-10</v>
      </c>
    </row>
    <row r="143" spans="1:12" x14ac:dyDescent="0.25">
      <c r="A143" s="40" t="s">
        <v>91</v>
      </c>
      <c r="B143" s="144" t="s">
        <v>91</v>
      </c>
      <c r="C143" s="39">
        <v>140</v>
      </c>
      <c r="D143" s="85" t="b">
        <f>ONS2009Q4[[#This Row],[Headcount Q4 2009]]='S.ONS 2009-Q4'!B143</f>
        <v>1</v>
      </c>
      <c r="E143" s="39">
        <v>140</v>
      </c>
      <c r="F143" s="85" t="b">
        <f>ONS2009Q4[[#This Row],[Full Time Equivalent Q4 2009]]='S.ONS 2009-Q4'!C143</f>
        <v>1</v>
      </c>
      <c r="G143" s="39">
        <v>150</v>
      </c>
      <c r="H143" s="85" t="b">
        <f>'S.ONS 2009-Q4'!D143=ONS2009Q4[[#This Row],[Headcount Q3 2009]]</f>
        <v>1</v>
      </c>
      <c r="I143" s="39">
        <v>140</v>
      </c>
      <c r="J143" s="85" t="b">
        <f>ONS2009Q4[[#This Row],[Full Time Equivalent Q3 2009]]='S.ONS 2009-Q4'!E143</f>
        <v>1</v>
      </c>
      <c r="K143" s="41">
        <v>-10</v>
      </c>
      <c r="L143" s="41">
        <v>-10</v>
      </c>
    </row>
    <row r="144" spans="1:12" x14ac:dyDescent="0.25">
      <c r="A144" s="40" t="s">
        <v>92</v>
      </c>
      <c r="B144" s="144" t="s">
        <v>92</v>
      </c>
      <c r="C144" s="39">
        <v>2680</v>
      </c>
      <c r="D144" s="85" t="b">
        <f>ONS2009Q4[[#This Row],[Headcount Q4 2009]]='S.ONS 2009-Q4'!B144</f>
        <v>1</v>
      </c>
      <c r="E144" s="39">
        <v>2590</v>
      </c>
      <c r="F144" s="85" t="b">
        <f>ONS2009Q4[[#This Row],[Full Time Equivalent Q4 2009]]='S.ONS 2009-Q4'!C144</f>
        <v>1</v>
      </c>
      <c r="G144" s="39">
        <v>2700</v>
      </c>
      <c r="H144" s="85" t="b">
        <f>'S.ONS 2009-Q4'!D144=ONS2009Q4[[#This Row],[Headcount Q3 2009]]</f>
        <v>1</v>
      </c>
      <c r="I144" s="39">
        <v>2610</v>
      </c>
      <c r="J144" s="85" t="b">
        <f>ONS2009Q4[[#This Row],[Full Time Equivalent Q3 2009]]='S.ONS 2009-Q4'!E144</f>
        <v>1</v>
      </c>
      <c r="K144" s="41">
        <v>-20</v>
      </c>
      <c r="L144" s="41">
        <v>-20</v>
      </c>
    </row>
    <row r="145" spans="1:13" x14ac:dyDescent="0.25">
      <c r="A145" s="40"/>
      <c r="B145" s="144" t="s">
        <v>407</v>
      </c>
      <c r="C145" s="39"/>
      <c r="D145" s="85" t="b">
        <f>ONS2009Q4[[#This Row],[Headcount Q4 2009]]='S.ONS 2009-Q4'!B145</f>
        <v>1</v>
      </c>
      <c r="E145" s="39"/>
      <c r="F145" s="85" t="b">
        <f>ONS2009Q4[[#This Row],[Full Time Equivalent Q4 2009]]='S.ONS 2009-Q4'!C145</f>
        <v>1</v>
      </c>
      <c r="G145" s="39"/>
      <c r="H145" s="85" t="b">
        <f>'S.ONS 2009-Q4'!D145=ONS2009Q4[[#This Row],[Headcount Q3 2009]]</f>
        <v>1</v>
      </c>
      <c r="I145" s="39"/>
      <c r="J145" s="85" t="b">
        <f>ONS2009Q4[[#This Row],[Full Time Equivalent Q3 2009]]='S.ONS 2009-Q4'!E145</f>
        <v>1</v>
      </c>
      <c r="K145" s="41"/>
      <c r="L145" s="41"/>
      <c r="M145" s="33"/>
    </row>
    <row r="146" spans="1:13" x14ac:dyDescent="0.25">
      <c r="A146" s="44" t="s">
        <v>146</v>
      </c>
      <c r="B146" s="147"/>
      <c r="C146" s="39"/>
      <c r="D146" s="85" t="b">
        <f>ONS2009Q4[[#This Row],[Headcount Q4 2009]]='S.ONS 2009-Q4'!B146</f>
        <v>1</v>
      </c>
      <c r="E146" s="39"/>
      <c r="F146" s="85" t="b">
        <f>ONS2009Q4[[#This Row],[Full Time Equivalent Q4 2009]]='S.ONS 2009-Q4'!C146</f>
        <v>1</v>
      </c>
      <c r="G146" s="39"/>
      <c r="H146" s="85" t="b">
        <f>'S.ONS 2009-Q4'!D146=ONS2009Q4[[#This Row],[Headcount Q3 2009]]</f>
        <v>1</v>
      </c>
      <c r="I146" s="39"/>
      <c r="J146" s="85" t="b">
        <f>ONS2009Q4[[#This Row],[Full Time Equivalent Q3 2009]]='S.ONS 2009-Q4'!E146</f>
        <v>1</v>
      </c>
      <c r="K146" s="41"/>
      <c r="L146" s="41"/>
      <c r="M146" s="33"/>
    </row>
    <row r="147" spans="1:13" x14ac:dyDescent="0.25">
      <c r="A147" s="47" t="s">
        <v>147</v>
      </c>
      <c r="B147" s="149" t="s">
        <v>146</v>
      </c>
      <c r="C147" s="39">
        <v>4040</v>
      </c>
      <c r="D147" s="85" t="b">
        <f>ONS2009Q4[[#This Row],[Headcount Q4 2009]]='S.ONS 2009-Q4'!B147</f>
        <v>1</v>
      </c>
      <c r="E147" s="39">
        <v>3290</v>
      </c>
      <c r="F147" s="85" t="b">
        <f>ONS2009Q4[[#This Row],[Full Time Equivalent Q4 2009]]='S.ONS 2009-Q4'!C147</f>
        <v>1</v>
      </c>
      <c r="G147" s="39">
        <v>4010</v>
      </c>
      <c r="H147" s="85" t="b">
        <f>'S.ONS 2009-Q4'!D147=ONS2009Q4[[#This Row],[Headcount Q3 2009]]</f>
        <v>1</v>
      </c>
      <c r="I147" s="39">
        <v>3270</v>
      </c>
      <c r="J147" s="85" t="b">
        <f>ONS2009Q4[[#This Row],[Full Time Equivalent Q3 2009]]='S.ONS 2009-Q4'!E147</f>
        <v>1</v>
      </c>
      <c r="K147" s="41">
        <v>30</v>
      </c>
      <c r="L147" s="41">
        <v>20</v>
      </c>
      <c r="M147" s="33"/>
    </row>
    <row r="148" spans="1:13" x14ac:dyDescent="0.25">
      <c r="A148" s="47"/>
      <c r="B148" s="149" t="s">
        <v>407</v>
      </c>
      <c r="C148" s="39"/>
      <c r="D148" s="85" t="b">
        <f>ONS2009Q4[[#This Row],[Headcount Q4 2009]]='S.ONS 2009-Q4'!B148</f>
        <v>1</v>
      </c>
      <c r="E148" s="39"/>
      <c r="F148" s="85" t="b">
        <f>ONS2009Q4[[#This Row],[Full Time Equivalent Q4 2009]]='S.ONS 2009-Q4'!C148</f>
        <v>1</v>
      </c>
      <c r="G148" s="39"/>
      <c r="H148" s="85" t="b">
        <f>'S.ONS 2009-Q4'!D148=ONS2009Q4[[#This Row],[Headcount Q3 2009]]</f>
        <v>1</v>
      </c>
      <c r="I148" s="39"/>
      <c r="J148" s="85" t="b">
        <f>ONS2009Q4[[#This Row],[Full Time Equivalent Q3 2009]]='S.ONS 2009-Q4'!E148</f>
        <v>1</v>
      </c>
      <c r="K148" s="41"/>
      <c r="L148" s="41"/>
      <c r="M148" s="33"/>
    </row>
    <row r="149" spans="1:13" x14ac:dyDescent="0.25">
      <c r="A149" s="38" t="s">
        <v>148</v>
      </c>
      <c r="B149" s="143"/>
      <c r="C149" s="39"/>
      <c r="D149" s="85" t="b">
        <f>ONS2009Q4[[#This Row],[Headcount Q4 2009]]='S.ONS 2009-Q4'!B149</f>
        <v>1</v>
      </c>
      <c r="E149" s="39"/>
      <c r="F149" s="85" t="b">
        <f>ONS2009Q4[[#This Row],[Full Time Equivalent Q4 2009]]='S.ONS 2009-Q4'!C149</f>
        <v>1</v>
      </c>
      <c r="G149" s="39"/>
      <c r="H149" s="85" t="b">
        <f>'S.ONS 2009-Q4'!D149=ONS2009Q4[[#This Row],[Headcount Q3 2009]]</f>
        <v>1</v>
      </c>
      <c r="I149" s="39"/>
      <c r="J149" s="85" t="b">
        <f>ONS2009Q4[[#This Row],[Full Time Equivalent Q3 2009]]='S.ONS 2009-Q4'!E149</f>
        <v>1</v>
      </c>
      <c r="K149" s="41"/>
      <c r="L149" s="41"/>
      <c r="M149" s="33"/>
    </row>
    <row r="150" spans="1:13" x14ac:dyDescent="0.25">
      <c r="A150" s="40" t="s">
        <v>189</v>
      </c>
      <c r="B150" s="144" t="s">
        <v>93</v>
      </c>
      <c r="C150" s="39">
        <v>12960</v>
      </c>
      <c r="D150" s="85" t="b">
        <f>ONS2009Q4[[#This Row],[Headcount Q4 2009]]='S.ONS 2009-Q4'!B150</f>
        <v>1</v>
      </c>
      <c r="E150" s="39">
        <v>12140</v>
      </c>
      <c r="F150" s="85" t="b">
        <f>ONS2009Q4[[#This Row],[Full Time Equivalent Q4 2009]]='S.ONS 2009-Q4'!C150</f>
        <v>1</v>
      </c>
      <c r="G150" s="39">
        <v>12880</v>
      </c>
      <c r="H150" s="85" t="b">
        <f>'S.ONS 2009-Q4'!D150=ONS2009Q4[[#This Row],[Headcount Q3 2009]]</f>
        <v>1</v>
      </c>
      <c r="I150" s="39">
        <v>12060</v>
      </c>
      <c r="J150" s="85" t="b">
        <f>ONS2009Q4[[#This Row],[Full Time Equivalent Q3 2009]]='S.ONS 2009-Q4'!E150</f>
        <v>1</v>
      </c>
      <c r="K150" s="41">
        <v>80</v>
      </c>
      <c r="L150" s="41">
        <v>70</v>
      </c>
      <c r="M150" s="33"/>
    </row>
    <row r="151" spans="1:13" x14ac:dyDescent="0.25">
      <c r="A151" s="40" t="s">
        <v>94</v>
      </c>
      <c r="B151" s="144" t="s">
        <v>94</v>
      </c>
      <c r="C151" s="39">
        <v>92820</v>
      </c>
      <c r="D151" s="85" t="b">
        <f>ONS2009Q4[[#This Row],[Headcount Q4 2009]]='S.ONS 2009-Q4'!B151</f>
        <v>1</v>
      </c>
      <c r="E151" s="39">
        <v>84180</v>
      </c>
      <c r="F151" s="85" t="b">
        <f>ONS2009Q4[[#This Row],[Full Time Equivalent Q4 2009]]='S.ONS 2009-Q4'!C151</f>
        <v>1</v>
      </c>
      <c r="G151" s="39">
        <v>90320</v>
      </c>
      <c r="H151" s="85" t="b">
        <f>'S.ONS 2009-Q4'!D151=ONS2009Q4[[#This Row],[Headcount Q3 2009]]</f>
        <v>1</v>
      </c>
      <c r="I151" s="39">
        <v>81930</v>
      </c>
      <c r="J151" s="85" t="b">
        <f>ONS2009Q4[[#This Row],[Full Time Equivalent Q3 2009]]='S.ONS 2009-Q4'!E151</f>
        <v>1</v>
      </c>
      <c r="K151" s="41">
        <v>2500</v>
      </c>
      <c r="L151" s="41">
        <v>2250</v>
      </c>
      <c r="M151" s="33"/>
    </row>
    <row r="152" spans="1:13" x14ac:dyDescent="0.25">
      <c r="A152" s="40" t="s">
        <v>150</v>
      </c>
      <c r="B152" s="144" t="s">
        <v>312</v>
      </c>
      <c r="C152" s="39">
        <v>16050</v>
      </c>
      <c r="D152" s="85" t="b">
        <f>ONS2009Q4[[#This Row],[Headcount Q4 2009]]='S.ONS 2009-Q4'!B152</f>
        <v>1</v>
      </c>
      <c r="E152" s="39">
        <v>14440</v>
      </c>
      <c r="F152" s="85" t="b">
        <f>ONS2009Q4[[#This Row],[Full Time Equivalent Q4 2009]]='S.ONS 2009-Q4'!C152</f>
        <v>1</v>
      </c>
      <c r="G152" s="39">
        <v>16430</v>
      </c>
      <c r="H152" s="85" t="b">
        <f>'S.ONS 2009-Q4'!D152=ONS2009Q4[[#This Row],[Headcount Q3 2009]]</f>
        <v>1</v>
      </c>
      <c r="I152" s="39">
        <v>14780</v>
      </c>
      <c r="J152" s="85" t="b">
        <f>ONS2009Q4[[#This Row],[Full Time Equivalent Q3 2009]]='S.ONS 2009-Q4'!E152</f>
        <v>1</v>
      </c>
      <c r="K152" s="41">
        <v>-380</v>
      </c>
      <c r="L152" s="41">
        <v>-340</v>
      </c>
      <c r="M152" s="33"/>
    </row>
    <row r="153" spans="1:13" x14ac:dyDescent="0.25">
      <c r="A153" s="40" t="s">
        <v>190</v>
      </c>
      <c r="B153" s="144" t="s">
        <v>190</v>
      </c>
      <c r="C153" s="39">
        <v>9670</v>
      </c>
      <c r="D153" s="85" t="b">
        <f>ONS2009Q4[[#This Row],[Headcount Q4 2009]]='S.ONS 2009-Q4'!B153</f>
        <v>1</v>
      </c>
      <c r="E153" s="39">
        <v>8570</v>
      </c>
      <c r="F153" s="85" t="b">
        <f>ONS2009Q4[[#This Row],[Full Time Equivalent Q4 2009]]='S.ONS 2009-Q4'!C153</f>
        <v>1</v>
      </c>
      <c r="G153" s="39">
        <v>9810</v>
      </c>
      <c r="H153" s="85" t="b">
        <f>'S.ONS 2009-Q4'!D153=ONS2009Q4[[#This Row],[Headcount Q3 2009]]</f>
        <v>1</v>
      </c>
      <c r="I153" s="39">
        <v>8700</v>
      </c>
      <c r="J153" s="85" t="b">
        <f>ONS2009Q4[[#This Row],[Full Time Equivalent Q3 2009]]='S.ONS 2009-Q4'!E153</f>
        <v>1</v>
      </c>
      <c r="K153" s="41">
        <v>-140</v>
      </c>
      <c r="L153" s="41">
        <v>-130</v>
      </c>
      <c r="M153" s="33"/>
    </row>
    <row r="154" spans="1:13" x14ac:dyDescent="0.25">
      <c r="A154" s="40" t="s">
        <v>95</v>
      </c>
      <c r="B154" s="144" t="s">
        <v>95</v>
      </c>
      <c r="C154" s="39">
        <v>3840</v>
      </c>
      <c r="D154" s="85" t="b">
        <f>ONS2009Q4[[#This Row],[Headcount Q4 2009]]='S.ONS 2009-Q4'!B154</f>
        <v>1</v>
      </c>
      <c r="E154" s="39">
        <v>3590</v>
      </c>
      <c r="F154" s="85" t="b">
        <f>ONS2009Q4[[#This Row],[Full Time Equivalent Q4 2009]]='S.ONS 2009-Q4'!C154</f>
        <v>1</v>
      </c>
      <c r="G154" s="39">
        <v>3840</v>
      </c>
      <c r="H154" s="85" t="b">
        <f>'S.ONS 2009-Q4'!D154=ONS2009Q4[[#This Row],[Headcount Q3 2009]]</f>
        <v>1</v>
      </c>
      <c r="I154" s="39">
        <v>3590</v>
      </c>
      <c r="J154" s="85" t="b">
        <f>ONS2009Q4[[#This Row],[Full Time Equivalent Q3 2009]]='S.ONS 2009-Q4'!E154</f>
        <v>1</v>
      </c>
      <c r="K154" s="41" t="s">
        <v>8</v>
      </c>
      <c r="L154" s="41" t="s">
        <v>8</v>
      </c>
      <c r="M154" s="33"/>
    </row>
    <row r="155" spans="1:13" x14ac:dyDescent="0.25">
      <c r="A155" s="40"/>
      <c r="B155" s="144" t="s">
        <v>407</v>
      </c>
      <c r="C155" s="39"/>
      <c r="D155" s="85" t="b">
        <f>ONS2009Q4[[#This Row],[Headcount Q4 2009]]='S.ONS 2009-Q4'!B155</f>
        <v>1</v>
      </c>
      <c r="E155" s="39"/>
      <c r="F155" s="85" t="b">
        <f>ONS2009Q4[[#This Row],[Full Time Equivalent Q4 2009]]='S.ONS 2009-Q4'!C155</f>
        <v>1</v>
      </c>
      <c r="G155" s="39"/>
      <c r="H155" s="85" t="b">
        <f>'S.ONS 2009-Q4'!D155=ONS2009Q4[[#This Row],[Headcount Q3 2009]]</f>
        <v>1</v>
      </c>
      <c r="I155" s="39"/>
      <c r="J155" s="85" t="b">
        <f>ONS2009Q4[[#This Row],[Full Time Equivalent Q3 2009]]='S.ONS 2009-Q4'!E155</f>
        <v>1</v>
      </c>
      <c r="K155" s="41"/>
      <c r="L155" s="41"/>
      <c r="M155" s="33"/>
    </row>
    <row r="156" spans="1:13" x14ac:dyDescent="0.25">
      <c r="A156" s="48" t="s">
        <v>153</v>
      </c>
      <c r="B156" s="150"/>
      <c r="C156" s="39"/>
      <c r="D156" s="85" t="b">
        <f>ONS2009Q4[[#This Row],[Headcount Q4 2009]]='S.ONS 2009-Q4'!B156</f>
        <v>1</v>
      </c>
      <c r="E156" s="39"/>
      <c r="F156" s="85" t="b">
        <f>ONS2009Q4[[#This Row],[Full Time Equivalent Q4 2009]]='S.ONS 2009-Q4'!C156</f>
        <v>1</v>
      </c>
      <c r="G156" s="39"/>
      <c r="H156" s="85" t="b">
        <f>'S.ONS 2009-Q4'!D156=ONS2009Q4[[#This Row],[Headcount Q3 2009]]</f>
        <v>1</v>
      </c>
      <c r="I156" s="39"/>
      <c r="J156" s="85" t="b">
        <f>ONS2009Q4[[#This Row],[Full Time Equivalent Q3 2009]]='S.ONS 2009-Q4'!E156</f>
        <v>1</v>
      </c>
      <c r="K156" s="41"/>
      <c r="L156" s="41"/>
      <c r="M156" s="33"/>
    </row>
    <row r="157" spans="1:13" x14ac:dyDescent="0.25">
      <c r="A157" s="40" t="s">
        <v>191</v>
      </c>
      <c r="B157" s="144" t="s">
        <v>154</v>
      </c>
      <c r="C157" s="39">
        <v>5740</v>
      </c>
      <c r="D157" s="85" t="b">
        <f>ONS2009Q4[[#This Row],[Headcount Q4 2009]]='S.ONS 2009-Q4'!B157</f>
        <v>1</v>
      </c>
      <c r="E157" s="39">
        <v>5480</v>
      </c>
      <c r="F157" s="85" t="b">
        <f>ONS2009Q4[[#This Row],[Full Time Equivalent Q4 2009]]='S.ONS 2009-Q4'!C157</f>
        <v>1</v>
      </c>
      <c r="G157" s="39">
        <v>5710</v>
      </c>
      <c r="H157" s="85" t="b">
        <f>'S.ONS 2009-Q4'!D157=ONS2009Q4[[#This Row],[Headcount Q3 2009]]</f>
        <v>1</v>
      </c>
      <c r="I157" s="39">
        <v>5460</v>
      </c>
      <c r="J157" s="85" t="b">
        <f>ONS2009Q4[[#This Row],[Full Time Equivalent Q3 2009]]='S.ONS 2009-Q4'!E157</f>
        <v>1</v>
      </c>
      <c r="K157" s="41">
        <v>30</v>
      </c>
      <c r="L157" s="41">
        <v>20</v>
      </c>
      <c r="M157" s="33"/>
    </row>
    <row r="158" spans="1:13" x14ac:dyDescent="0.25">
      <c r="A158" s="40" t="s">
        <v>107</v>
      </c>
      <c r="B158" s="144" t="s">
        <v>107</v>
      </c>
      <c r="C158" s="39">
        <v>70</v>
      </c>
      <c r="D158" s="85" t="b">
        <f>ONS2009Q4[[#This Row],[Headcount Q4 2009]]='S.ONS 2009-Q4'!B158</f>
        <v>1</v>
      </c>
      <c r="E158" s="39">
        <v>60</v>
      </c>
      <c r="F158" s="85" t="b">
        <f>ONS2009Q4[[#This Row],[Full Time Equivalent Q4 2009]]='S.ONS 2009-Q4'!C158</f>
        <v>1</v>
      </c>
      <c r="G158" s="39">
        <v>70</v>
      </c>
      <c r="H158" s="85" t="b">
        <f>'S.ONS 2009-Q4'!D158=ONS2009Q4[[#This Row],[Headcount Q3 2009]]</f>
        <v>1</v>
      </c>
      <c r="I158" s="39">
        <v>60</v>
      </c>
      <c r="J158" s="85" t="b">
        <f>ONS2009Q4[[#This Row],[Full Time Equivalent Q3 2009]]='S.ONS 2009-Q4'!E158</f>
        <v>1</v>
      </c>
      <c r="K158" s="41">
        <v>0</v>
      </c>
      <c r="L158" s="41">
        <v>0</v>
      </c>
      <c r="M158" s="33"/>
    </row>
    <row r="159" spans="1:13" x14ac:dyDescent="0.25">
      <c r="A159" s="40" t="s">
        <v>96</v>
      </c>
      <c r="B159" s="144" t="s">
        <v>96</v>
      </c>
      <c r="C159" s="39">
        <v>1870</v>
      </c>
      <c r="D159" s="85" t="b">
        <f>ONS2009Q4[[#This Row],[Headcount Q4 2009]]='S.ONS 2009-Q4'!B159</f>
        <v>1</v>
      </c>
      <c r="E159" s="39">
        <v>1760</v>
      </c>
      <c r="F159" s="85" t="b">
        <f>ONS2009Q4[[#This Row],[Full Time Equivalent Q4 2009]]='S.ONS 2009-Q4'!C159</f>
        <v>1</v>
      </c>
      <c r="G159" s="39">
        <v>1860</v>
      </c>
      <c r="H159" s="85" t="b">
        <f>'S.ONS 2009-Q4'!D159=ONS2009Q4[[#This Row],[Headcount Q3 2009]]</f>
        <v>1</v>
      </c>
      <c r="I159" s="39">
        <v>1760</v>
      </c>
      <c r="J159" s="85" t="b">
        <f>ONS2009Q4[[#This Row],[Full Time Equivalent Q3 2009]]='S.ONS 2009-Q4'!E159</f>
        <v>1</v>
      </c>
      <c r="K159" s="41">
        <v>10</v>
      </c>
      <c r="L159" s="41">
        <v>10</v>
      </c>
      <c r="M159" s="33"/>
    </row>
    <row r="160" spans="1:13" x14ac:dyDescent="0.25">
      <c r="A160" s="40" t="s">
        <v>156</v>
      </c>
      <c r="B160" s="144" t="s">
        <v>390</v>
      </c>
      <c r="C160" s="39">
        <v>320</v>
      </c>
      <c r="D160" s="85" t="b">
        <f>ONS2009Q4[[#This Row],[Headcount Q4 2009]]='S.ONS 2009-Q4'!B160</f>
        <v>1</v>
      </c>
      <c r="E160" s="39">
        <v>300</v>
      </c>
      <c r="F160" s="85" t="b">
        <f>ONS2009Q4[[#This Row],[Full Time Equivalent Q4 2009]]='S.ONS 2009-Q4'!C160</f>
        <v>1</v>
      </c>
      <c r="G160" s="39">
        <v>320</v>
      </c>
      <c r="H160" s="85" t="b">
        <f>'S.ONS 2009-Q4'!D160=ONS2009Q4[[#This Row],[Headcount Q3 2009]]</f>
        <v>1</v>
      </c>
      <c r="I160" s="39">
        <v>310</v>
      </c>
      <c r="J160" s="85" t="b">
        <f>ONS2009Q4[[#This Row],[Full Time Equivalent Q3 2009]]='S.ONS 2009-Q4'!E160</f>
        <v>1</v>
      </c>
      <c r="K160" s="41" t="s">
        <v>8</v>
      </c>
      <c r="L160" s="41" t="s">
        <v>8</v>
      </c>
      <c r="M160" s="33"/>
    </row>
    <row r="161" spans="1:261" x14ac:dyDescent="0.25">
      <c r="A161" s="40" t="s">
        <v>97</v>
      </c>
      <c r="B161" s="144" t="s">
        <v>97</v>
      </c>
      <c r="C161" s="39">
        <v>220</v>
      </c>
      <c r="D161" s="85" t="b">
        <f>ONS2009Q4[[#This Row],[Headcount Q4 2009]]='S.ONS 2009-Q4'!B161</f>
        <v>1</v>
      </c>
      <c r="E161" s="39">
        <v>210</v>
      </c>
      <c r="F161" s="85" t="b">
        <f>ONS2009Q4[[#This Row],[Full Time Equivalent Q4 2009]]='S.ONS 2009-Q4'!C161</f>
        <v>1</v>
      </c>
      <c r="G161" s="39">
        <v>220</v>
      </c>
      <c r="H161" s="85" t="b">
        <f>'S.ONS 2009-Q4'!D161=ONS2009Q4[[#This Row],[Headcount Q3 2009]]</f>
        <v>1</v>
      </c>
      <c r="I161" s="39">
        <v>210</v>
      </c>
      <c r="J161" s="85" t="b">
        <f>ONS2009Q4[[#This Row],[Full Time Equivalent Q3 2009]]='S.ONS 2009-Q4'!E161</f>
        <v>1</v>
      </c>
      <c r="K161" s="41" t="s">
        <v>8</v>
      </c>
      <c r="L161" s="41" t="s">
        <v>8</v>
      </c>
      <c r="M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c r="FS161" s="33"/>
      <c r="FT161" s="33"/>
      <c r="FU161" s="33"/>
      <c r="FV161" s="33"/>
      <c r="FW161" s="33"/>
      <c r="FX161" s="33"/>
      <c r="FY161" s="33"/>
      <c r="FZ161" s="33"/>
      <c r="GA161" s="33"/>
      <c r="GB161" s="33"/>
      <c r="GC161" s="33"/>
      <c r="GD161" s="33"/>
      <c r="GE161" s="33"/>
      <c r="GF161" s="33"/>
      <c r="GG161" s="33"/>
      <c r="GH161" s="33"/>
      <c r="GI161" s="33"/>
      <c r="GJ161" s="33"/>
      <c r="GK161" s="33"/>
      <c r="GL161" s="33"/>
      <c r="GM161" s="33"/>
      <c r="GN161" s="33"/>
      <c r="GO161" s="33"/>
      <c r="GP161" s="33"/>
      <c r="GQ161" s="33"/>
      <c r="GR161" s="33"/>
      <c r="GS161" s="33"/>
      <c r="GT161" s="33"/>
      <c r="GU161" s="33"/>
      <c r="GV161" s="33"/>
      <c r="GW161" s="33"/>
      <c r="GX161" s="33"/>
      <c r="GY161" s="33"/>
      <c r="GZ161" s="33"/>
      <c r="HA161" s="33"/>
      <c r="HB161" s="33"/>
      <c r="HC161" s="33"/>
      <c r="HD161" s="33"/>
      <c r="HE161" s="33"/>
      <c r="HF161" s="33"/>
      <c r="HG161" s="33"/>
      <c r="HH161" s="33"/>
      <c r="HI161" s="33"/>
      <c r="HJ161" s="33"/>
      <c r="HK161" s="33"/>
      <c r="HL161" s="33"/>
      <c r="HM161" s="33"/>
      <c r="HN161" s="33"/>
      <c r="HO161" s="33"/>
      <c r="HP161" s="33"/>
      <c r="HQ161" s="33"/>
      <c r="HR161" s="33"/>
      <c r="HS161" s="33"/>
      <c r="HT161" s="33"/>
      <c r="HU161" s="33"/>
      <c r="HV161" s="33"/>
      <c r="HW161" s="33"/>
      <c r="HX161" s="33"/>
      <c r="HY161" s="33"/>
      <c r="HZ161" s="33"/>
      <c r="IA161" s="33"/>
      <c r="IB161" s="33"/>
      <c r="IC161" s="33"/>
      <c r="ID161" s="33"/>
      <c r="IE161" s="33"/>
      <c r="IF161" s="33"/>
      <c r="IG161" s="33"/>
      <c r="IH161" s="33"/>
      <c r="II161" s="33"/>
      <c r="IJ161" s="33"/>
      <c r="IK161" s="33"/>
      <c r="IL161" s="33"/>
      <c r="IM161" s="33"/>
      <c r="IN161" s="33"/>
      <c r="IO161" s="33"/>
      <c r="IP161" s="33"/>
      <c r="IQ161" s="33"/>
      <c r="IR161" s="33"/>
      <c r="IS161" s="33"/>
      <c r="IT161" s="33"/>
      <c r="IU161" s="33"/>
      <c r="IV161" s="33"/>
      <c r="IW161" s="33"/>
      <c r="IX161" s="33"/>
      <c r="IY161" s="33"/>
      <c r="IZ161" s="33"/>
      <c r="JA161" s="33"/>
    </row>
    <row r="162" spans="1:261" x14ac:dyDescent="0.25">
      <c r="A162" s="40" t="s">
        <v>98</v>
      </c>
      <c r="B162" s="144" t="s">
        <v>98</v>
      </c>
      <c r="C162" s="39">
        <v>960</v>
      </c>
      <c r="D162" s="85" t="b">
        <f>ONS2009Q4[[#This Row],[Headcount Q4 2009]]='S.ONS 2009-Q4'!B162</f>
        <v>1</v>
      </c>
      <c r="E162" s="39">
        <v>910</v>
      </c>
      <c r="F162" s="85" t="b">
        <f>ONS2009Q4[[#This Row],[Full Time Equivalent Q4 2009]]='S.ONS 2009-Q4'!C162</f>
        <v>1</v>
      </c>
      <c r="G162" s="39">
        <v>1060</v>
      </c>
      <c r="H162" s="85" t="b">
        <f>'S.ONS 2009-Q4'!D162=ONS2009Q4[[#This Row],[Headcount Q3 2009]]</f>
        <v>1</v>
      </c>
      <c r="I162" s="39">
        <v>990</v>
      </c>
      <c r="J162" s="85" t="b">
        <f>ONS2009Q4[[#This Row],[Full Time Equivalent Q3 2009]]='S.ONS 2009-Q4'!E162</f>
        <v>1</v>
      </c>
      <c r="K162" s="41">
        <v>-100</v>
      </c>
      <c r="L162" s="41">
        <v>-80</v>
      </c>
      <c r="M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c r="HU162" s="33"/>
      <c r="HV162" s="33"/>
      <c r="HW162" s="33"/>
      <c r="HX162" s="33"/>
      <c r="HY162" s="33"/>
      <c r="HZ162" s="33"/>
      <c r="IA162" s="33"/>
      <c r="IB162" s="33"/>
      <c r="IC162" s="33"/>
      <c r="ID162" s="33"/>
      <c r="IE162" s="33"/>
      <c r="IF162" s="33"/>
      <c r="IG162" s="33"/>
      <c r="IH162" s="33"/>
      <c r="II162" s="33"/>
      <c r="IJ162" s="33"/>
      <c r="IK162" s="33"/>
      <c r="IL162" s="33"/>
      <c r="IM162" s="33"/>
      <c r="IN162" s="33"/>
      <c r="IO162" s="33"/>
      <c r="IP162" s="33"/>
      <c r="IQ162" s="33"/>
      <c r="IR162" s="33"/>
      <c r="IS162" s="33"/>
      <c r="IT162" s="33"/>
      <c r="IU162" s="33"/>
      <c r="IV162" s="33"/>
      <c r="IW162" s="33"/>
      <c r="IX162" s="33"/>
      <c r="IY162" s="33"/>
      <c r="IZ162" s="33"/>
      <c r="JA162" s="33"/>
    </row>
    <row r="163" spans="1:261" x14ac:dyDescent="0.25">
      <c r="A163" s="40" t="s">
        <v>99</v>
      </c>
      <c r="B163" s="144" t="s">
        <v>99</v>
      </c>
      <c r="C163" s="39">
        <v>160</v>
      </c>
      <c r="D163" s="85" t="b">
        <f>ONS2009Q4[[#This Row],[Headcount Q4 2009]]='S.ONS 2009-Q4'!B163</f>
        <v>1</v>
      </c>
      <c r="E163" s="39">
        <v>150</v>
      </c>
      <c r="F163" s="85" t="b">
        <f>ONS2009Q4[[#This Row],[Full Time Equivalent Q4 2009]]='S.ONS 2009-Q4'!C163</f>
        <v>1</v>
      </c>
      <c r="G163" s="39">
        <v>160</v>
      </c>
      <c r="H163" s="85" t="b">
        <f>'S.ONS 2009-Q4'!D163=ONS2009Q4[[#This Row],[Headcount Q3 2009]]</f>
        <v>1</v>
      </c>
      <c r="I163" s="39">
        <v>150</v>
      </c>
      <c r="J163" s="85" t="b">
        <f>ONS2009Q4[[#This Row],[Full Time Equivalent Q3 2009]]='S.ONS 2009-Q4'!E163</f>
        <v>1</v>
      </c>
      <c r="K163" s="41" t="s">
        <v>8</v>
      </c>
      <c r="L163" s="41" t="s">
        <v>8</v>
      </c>
      <c r="M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3"/>
      <c r="GS163" s="33"/>
      <c r="GT163" s="33"/>
      <c r="GU163" s="33"/>
      <c r="GV163" s="33"/>
      <c r="GW163" s="33"/>
      <c r="GX163" s="33"/>
      <c r="GY163" s="33"/>
      <c r="GZ163" s="33"/>
      <c r="HA163" s="33"/>
      <c r="HB163" s="33"/>
      <c r="HC163" s="33"/>
      <c r="HD163" s="33"/>
      <c r="HE163" s="33"/>
      <c r="HF163" s="33"/>
      <c r="HG163" s="33"/>
      <c r="HH163" s="33"/>
      <c r="HI163" s="33"/>
      <c r="HJ163" s="33"/>
      <c r="HK163" s="33"/>
      <c r="HL163" s="33"/>
      <c r="HM163" s="33"/>
      <c r="HN163" s="33"/>
      <c r="HO163" s="33"/>
      <c r="HP163" s="33"/>
      <c r="HQ163" s="33"/>
      <c r="HR163" s="33"/>
      <c r="HS163" s="33"/>
      <c r="HT163" s="33"/>
      <c r="HU163" s="33"/>
      <c r="HV163" s="33"/>
      <c r="HW163" s="33"/>
      <c r="HX163" s="33"/>
      <c r="HY163" s="33"/>
      <c r="HZ163" s="33"/>
      <c r="IA163" s="33"/>
      <c r="IB163" s="33"/>
      <c r="IC163" s="33"/>
      <c r="ID163" s="33"/>
      <c r="IE163" s="33"/>
      <c r="IF163" s="33"/>
      <c r="IG163" s="33"/>
      <c r="IH163" s="33"/>
      <c r="II163" s="33"/>
      <c r="IJ163" s="33"/>
      <c r="IK163" s="33"/>
      <c r="IL163" s="33"/>
      <c r="IM163" s="33"/>
      <c r="IN163" s="33"/>
      <c r="IO163" s="33"/>
      <c r="IP163" s="33"/>
      <c r="IQ163" s="33"/>
      <c r="IR163" s="33"/>
      <c r="IS163" s="33"/>
      <c r="IT163" s="33"/>
      <c r="IU163" s="33"/>
      <c r="IV163" s="33"/>
      <c r="IW163" s="33"/>
      <c r="IX163" s="33"/>
      <c r="IY163" s="33"/>
      <c r="IZ163" s="33"/>
      <c r="JA163" s="33"/>
    </row>
    <row r="164" spans="1:261" x14ac:dyDescent="0.25">
      <c r="A164" s="40" t="s">
        <v>100</v>
      </c>
      <c r="B164" s="144" t="s">
        <v>100</v>
      </c>
      <c r="C164" s="39">
        <v>160</v>
      </c>
      <c r="D164" s="85" t="b">
        <f>ONS2009Q4[[#This Row],[Headcount Q4 2009]]='S.ONS 2009-Q4'!B164</f>
        <v>1</v>
      </c>
      <c r="E164" s="39">
        <v>160</v>
      </c>
      <c r="F164" s="85" t="b">
        <f>ONS2009Q4[[#This Row],[Full Time Equivalent Q4 2009]]='S.ONS 2009-Q4'!C164</f>
        <v>1</v>
      </c>
      <c r="G164" s="39">
        <v>160</v>
      </c>
      <c r="H164" s="85" t="b">
        <f>'S.ONS 2009-Q4'!D164=ONS2009Q4[[#This Row],[Headcount Q3 2009]]</f>
        <v>1</v>
      </c>
      <c r="I164" s="39">
        <v>160</v>
      </c>
      <c r="J164" s="85" t="b">
        <f>ONS2009Q4[[#This Row],[Full Time Equivalent Q3 2009]]='S.ONS 2009-Q4'!E164</f>
        <v>1</v>
      </c>
      <c r="K164" s="41" t="s">
        <v>8</v>
      </c>
      <c r="L164" s="41" t="s">
        <v>8</v>
      </c>
      <c r="M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c r="HS164" s="33"/>
      <c r="HT164" s="33"/>
      <c r="HU164" s="33"/>
      <c r="HV164" s="33"/>
      <c r="HW164" s="33"/>
      <c r="HX164" s="33"/>
      <c r="HY164" s="33"/>
      <c r="HZ164" s="33"/>
      <c r="IA164" s="33"/>
      <c r="IB164" s="33"/>
      <c r="IC164" s="33"/>
      <c r="ID164" s="33"/>
      <c r="IE164" s="33"/>
      <c r="IF164" s="33"/>
      <c r="IG164" s="33"/>
      <c r="IH164" s="33"/>
      <c r="II164" s="33"/>
      <c r="IJ164" s="33"/>
      <c r="IK164" s="33"/>
      <c r="IL164" s="33"/>
      <c r="IM164" s="33"/>
      <c r="IN164" s="33"/>
      <c r="IO164" s="33"/>
      <c r="IP164" s="33"/>
      <c r="IQ164" s="33"/>
      <c r="IR164" s="33"/>
      <c r="IS164" s="33"/>
      <c r="IT164" s="33"/>
      <c r="IU164" s="33"/>
      <c r="IV164" s="33"/>
      <c r="IW164" s="33"/>
      <c r="IX164" s="33"/>
      <c r="IY164" s="33"/>
      <c r="IZ164" s="33"/>
      <c r="JA164" s="33"/>
    </row>
    <row r="165" spans="1:261" x14ac:dyDescent="0.25">
      <c r="A165" s="40" t="s">
        <v>101</v>
      </c>
      <c r="B165" s="144" t="s">
        <v>391</v>
      </c>
      <c r="C165" s="39">
        <v>1360</v>
      </c>
      <c r="D165" s="85" t="b">
        <f>ONS2009Q4[[#This Row],[Headcount Q4 2009]]='S.ONS 2009-Q4'!B165</f>
        <v>1</v>
      </c>
      <c r="E165" s="39">
        <v>1270</v>
      </c>
      <c r="F165" s="85" t="b">
        <f>ONS2009Q4[[#This Row],[Full Time Equivalent Q4 2009]]='S.ONS 2009-Q4'!C165</f>
        <v>1</v>
      </c>
      <c r="G165" s="39">
        <v>1390</v>
      </c>
      <c r="H165" s="85" t="b">
        <f>'S.ONS 2009-Q4'!D165=ONS2009Q4[[#This Row],[Headcount Q3 2009]]</f>
        <v>1</v>
      </c>
      <c r="I165" s="39">
        <v>1300</v>
      </c>
      <c r="J165" s="85" t="b">
        <f>ONS2009Q4[[#This Row],[Full Time Equivalent Q3 2009]]='S.ONS 2009-Q4'!E165</f>
        <v>1</v>
      </c>
      <c r="K165" s="41">
        <v>-30</v>
      </c>
      <c r="L165" s="41">
        <v>-20</v>
      </c>
      <c r="M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c r="FS165" s="33"/>
      <c r="FT165" s="33"/>
      <c r="FU165" s="33"/>
      <c r="FV165" s="33"/>
      <c r="FW165" s="33"/>
      <c r="FX165" s="33"/>
      <c r="FY165" s="33"/>
      <c r="FZ165" s="33"/>
      <c r="GA165" s="33"/>
      <c r="GB165" s="33"/>
      <c r="GC165" s="33"/>
      <c r="GD165" s="33"/>
      <c r="GE165" s="33"/>
      <c r="GF165" s="33"/>
      <c r="GG165" s="33"/>
      <c r="GH165" s="33"/>
      <c r="GI165" s="33"/>
      <c r="GJ165" s="33"/>
      <c r="GK165" s="33"/>
      <c r="GL165" s="33"/>
      <c r="GM165" s="33"/>
      <c r="GN165" s="33"/>
      <c r="GO165" s="33"/>
      <c r="GP165" s="33"/>
      <c r="GQ165" s="33"/>
      <c r="GR165" s="33"/>
      <c r="GS165" s="33"/>
      <c r="GT165" s="33"/>
      <c r="GU165" s="33"/>
      <c r="GV165" s="33"/>
      <c r="GW165" s="33"/>
      <c r="GX165" s="33"/>
      <c r="GY165" s="33"/>
      <c r="GZ165" s="33"/>
      <c r="HA165" s="33"/>
      <c r="HB165" s="33"/>
      <c r="HC165" s="33"/>
      <c r="HD165" s="33"/>
      <c r="HE165" s="33"/>
      <c r="HF165" s="33"/>
      <c r="HG165" s="33"/>
      <c r="HH165" s="33"/>
      <c r="HI165" s="33"/>
      <c r="HJ165" s="33"/>
      <c r="HK165" s="33"/>
      <c r="HL165" s="33"/>
      <c r="HM165" s="33"/>
      <c r="HN165" s="33"/>
      <c r="HO165" s="33"/>
      <c r="HP165" s="33"/>
      <c r="HQ165" s="33"/>
      <c r="HR165" s="33"/>
      <c r="HS165" s="33"/>
      <c r="HT165" s="33"/>
      <c r="HU165" s="33"/>
      <c r="HV165" s="33"/>
      <c r="HW165" s="33"/>
      <c r="HX165" s="33"/>
      <c r="HY165" s="33"/>
      <c r="HZ165" s="33"/>
      <c r="IA165" s="33"/>
      <c r="IB165" s="33"/>
      <c r="IC165" s="33"/>
      <c r="ID165" s="33"/>
      <c r="IE165" s="33"/>
      <c r="IF165" s="33"/>
      <c r="IG165" s="33"/>
      <c r="IH165" s="33"/>
      <c r="II165" s="33"/>
      <c r="IJ165" s="33"/>
      <c r="IK165" s="33"/>
      <c r="IL165" s="33"/>
      <c r="IM165" s="33"/>
      <c r="IN165" s="33"/>
      <c r="IO165" s="33"/>
      <c r="IP165" s="33"/>
      <c r="IQ165" s="33"/>
      <c r="IR165" s="33"/>
      <c r="IS165" s="33"/>
      <c r="IT165" s="33"/>
      <c r="IU165" s="33"/>
      <c r="IV165" s="33"/>
      <c r="IW165" s="33"/>
      <c r="IX165" s="33"/>
      <c r="IY165" s="33"/>
      <c r="IZ165" s="33"/>
      <c r="JA165" s="33"/>
    </row>
    <row r="166" spans="1:261" x14ac:dyDescent="0.25">
      <c r="A166" s="40" t="s">
        <v>102</v>
      </c>
      <c r="B166" s="144" t="s">
        <v>102</v>
      </c>
      <c r="C166" s="39">
        <v>1610</v>
      </c>
      <c r="D166" s="85" t="b">
        <f>ONS2009Q4[[#This Row],[Headcount Q4 2009]]='S.ONS 2009-Q4'!B166</f>
        <v>1</v>
      </c>
      <c r="E166" s="39">
        <v>1480</v>
      </c>
      <c r="F166" s="85" t="b">
        <f>ONS2009Q4[[#This Row],[Full Time Equivalent Q4 2009]]='S.ONS 2009-Q4'!C166</f>
        <v>1</v>
      </c>
      <c r="G166" s="39">
        <v>1580</v>
      </c>
      <c r="H166" s="85" t="b">
        <f>'S.ONS 2009-Q4'!D166=ONS2009Q4[[#This Row],[Headcount Q3 2009]]</f>
        <v>1</v>
      </c>
      <c r="I166" s="39">
        <v>1450</v>
      </c>
      <c r="J166" s="85" t="b">
        <f>ONS2009Q4[[#This Row],[Full Time Equivalent Q3 2009]]='S.ONS 2009-Q4'!E166</f>
        <v>1</v>
      </c>
      <c r="K166" s="41">
        <v>30</v>
      </c>
      <c r="L166" s="41">
        <v>30</v>
      </c>
      <c r="M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c r="FP166" s="33"/>
      <c r="FQ166" s="33"/>
      <c r="FR166" s="33"/>
      <c r="FS166" s="33"/>
      <c r="FT166" s="33"/>
      <c r="FU166" s="33"/>
      <c r="FV166" s="33"/>
      <c r="FW166" s="33"/>
      <c r="FX166" s="33"/>
      <c r="FY166" s="33"/>
      <c r="FZ166" s="33"/>
      <c r="GA166" s="33"/>
      <c r="GB166" s="33"/>
      <c r="GC166" s="33"/>
      <c r="GD166" s="33"/>
      <c r="GE166" s="33"/>
      <c r="GF166" s="33"/>
      <c r="GG166" s="33"/>
      <c r="GH166" s="33"/>
      <c r="GI166" s="33"/>
      <c r="GJ166" s="33"/>
      <c r="GK166" s="33"/>
      <c r="GL166" s="33"/>
      <c r="GM166" s="33"/>
      <c r="GN166" s="33"/>
      <c r="GO166" s="33"/>
      <c r="GP166" s="33"/>
      <c r="GQ166" s="33"/>
      <c r="GR166" s="33"/>
      <c r="GS166" s="33"/>
      <c r="GT166" s="33"/>
      <c r="GU166" s="33"/>
      <c r="GV166" s="33"/>
      <c r="GW166" s="33"/>
      <c r="GX166" s="33"/>
      <c r="GY166" s="33"/>
      <c r="GZ166" s="33"/>
      <c r="HA166" s="33"/>
      <c r="HB166" s="33"/>
      <c r="HC166" s="33"/>
      <c r="HD166" s="33"/>
      <c r="HE166" s="33"/>
      <c r="HF166" s="33"/>
      <c r="HG166" s="33"/>
      <c r="HH166" s="33"/>
      <c r="HI166" s="33"/>
      <c r="HJ166" s="33"/>
      <c r="HK166" s="33"/>
      <c r="HL166" s="33"/>
      <c r="HM166" s="33"/>
      <c r="HN166" s="33"/>
      <c r="HO166" s="33"/>
      <c r="HP166" s="33"/>
      <c r="HQ166" s="33"/>
      <c r="HR166" s="33"/>
      <c r="HS166" s="33"/>
      <c r="HT166" s="33"/>
      <c r="HU166" s="33"/>
      <c r="HV166" s="33"/>
      <c r="HW166" s="33"/>
      <c r="HX166" s="33"/>
      <c r="HY166" s="33"/>
      <c r="HZ166" s="33"/>
      <c r="IA166" s="33"/>
      <c r="IB166" s="33"/>
      <c r="IC166" s="33"/>
      <c r="ID166" s="33"/>
      <c r="IE166" s="33"/>
      <c r="IF166" s="33"/>
      <c r="IG166" s="33"/>
      <c r="IH166" s="33"/>
      <c r="II166" s="33"/>
      <c r="IJ166" s="33"/>
      <c r="IK166" s="33"/>
      <c r="IL166" s="33"/>
      <c r="IM166" s="33"/>
      <c r="IN166" s="33"/>
      <c r="IO166" s="33"/>
      <c r="IP166" s="33"/>
      <c r="IQ166" s="33"/>
      <c r="IR166" s="33"/>
      <c r="IS166" s="33"/>
      <c r="IT166" s="33"/>
      <c r="IU166" s="33"/>
      <c r="IV166" s="33"/>
      <c r="IW166" s="33"/>
      <c r="IX166" s="33"/>
      <c r="IY166" s="33"/>
      <c r="IZ166" s="33"/>
      <c r="JA166" s="33"/>
    </row>
    <row r="167" spans="1:261" x14ac:dyDescent="0.25">
      <c r="A167" s="40" t="s">
        <v>158</v>
      </c>
      <c r="B167" s="144" t="s">
        <v>158</v>
      </c>
      <c r="C167" s="39">
        <v>4060</v>
      </c>
      <c r="D167" s="85" t="b">
        <f>ONS2009Q4[[#This Row],[Headcount Q4 2009]]='S.ONS 2009-Q4'!B167</f>
        <v>1</v>
      </c>
      <c r="E167" s="39">
        <v>3960</v>
      </c>
      <c r="F167" s="85" t="b">
        <f>ONS2009Q4[[#This Row],[Full Time Equivalent Q4 2009]]='S.ONS 2009-Q4'!C167</f>
        <v>1</v>
      </c>
      <c r="G167" s="39">
        <v>4050</v>
      </c>
      <c r="H167" s="85" t="b">
        <f>'S.ONS 2009-Q4'!D167=ONS2009Q4[[#This Row],[Headcount Q3 2009]]</f>
        <v>1</v>
      </c>
      <c r="I167" s="39">
        <v>3950</v>
      </c>
      <c r="J167" s="85" t="b">
        <f>ONS2009Q4[[#This Row],[Full Time Equivalent Q3 2009]]='S.ONS 2009-Q4'!E167</f>
        <v>1</v>
      </c>
      <c r="K167" s="41">
        <v>20</v>
      </c>
      <c r="L167" s="41">
        <v>10</v>
      </c>
      <c r="M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c r="FS167" s="33"/>
      <c r="FT167" s="33"/>
      <c r="FU167" s="33"/>
      <c r="FV167" s="33"/>
      <c r="FW167" s="33"/>
      <c r="FX167" s="33"/>
      <c r="FY167" s="33"/>
      <c r="FZ167" s="33"/>
      <c r="GA167" s="33"/>
      <c r="GB167" s="33"/>
      <c r="GC167" s="33"/>
      <c r="GD167" s="33"/>
      <c r="GE167" s="33"/>
      <c r="GF167" s="33"/>
      <c r="GG167" s="33"/>
      <c r="GH167" s="33"/>
      <c r="GI167" s="33"/>
      <c r="GJ167" s="33"/>
      <c r="GK167" s="33"/>
      <c r="GL167" s="33"/>
      <c r="GM167" s="33"/>
      <c r="GN167" s="33"/>
      <c r="GO167" s="33"/>
      <c r="GP167" s="33"/>
      <c r="GQ167" s="33"/>
      <c r="GR167" s="33"/>
      <c r="GS167" s="33"/>
      <c r="GT167" s="33"/>
      <c r="GU167" s="33"/>
      <c r="GV167" s="33"/>
      <c r="GW167" s="33"/>
      <c r="GX167" s="33"/>
      <c r="GY167" s="33"/>
      <c r="GZ167" s="33"/>
      <c r="HA167" s="33"/>
      <c r="HB167" s="33"/>
      <c r="HC167" s="33"/>
      <c r="HD167" s="33"/>
      <c r="HE167" s="33"/>
      <c r="HF167" s="33"/>
      <c r="HG167" s="33"/>
      <c r="HH167" s="33"/>
      <c r="HI167" s="33"/>
      <c r="HJ167" s="33"/>
      <c r="HK167" s="33"/>
      <c r="HL167" s="33"/>
      <c r="HM167" s="33"/>
      <c r="HN167" s="33"/>
      <c r="HO167" s="33"/>
      <c r="HP167" s="33"/>
      <c r="HQ167" s="33"/>
      <c r="HR167" s="33"/>
      <c r="HS167" s="33"/>
      <c r="HT167" s="33"/>
      <c r="HU167" s="33"/>
      <c r="HV167" s="33"/>
      <c r="HW167" s="33"/>
      <c r="HX167" s="33"/>
      <c r="HY167" s="33"/>
      <c r="HZ167" s="33"/>
      <c r="IA167" s="33"/>
      <c r="IB167" s="33"/>
      <c r="IC167" s="33"/>
      <c r="ID167" s="33"/>
      <c r="IE167" s="33"/>
      <c r="IF167" s="33"/>
      <c r="IG167" s="33"/>
      <c r="IH167" s="33"/>
      <c r="II167" s="33"/>
      <c r="IJ167" s="33"/>
      <c r="IK167" s="33"/>
      <c r="IL167" s="33"/>
      <c r="IM167" s="33"/>
      <c r="IN167" s="33"/>
      <c r="IO167" s="33"/>
      <c r="IP167" s="33"/>
      <c r="IQ167" s="33"/>
      <c r="IR167" s="33"/>
      <c r="IS167" s="33"/>
      <c r="IT167" s="33"/>
      <c r="IU167" s="33"/>
      <c r="IV167" s="33"/>
      <c r="IW167" s="33"/>
      <c r="IX167" s="33"/>
      <c r="IY167" s="33"/>
      <c r="IZ167" s="33"/>
      <c r="JA167" s="33"/>
    </row>
    <row r="168" spans="1:261" x14ac:dyDescent="0.25">
      <c r="A168" s="40" t="s">
        <v>103</v>
      </c>
      <c r="B168" s="144" t="s">
        <v>103</v>
      </c>
      <c r="C168" s="39">
        <v>260</v>
      </c>
      <c r="D168" s="85" t="b">
        <f>ONS2009Q4[[#This Row],[Headcount Q4 2009]]='S.ONS 2009-Q4'!B168</f>
        <v>1</v>
      </c>
      <c r="E168" s="39">
        <v>250</v>
      </c>
      <c r="F168" s="85" t="b">
        <f>ONS2009Q4[[#This Row],[Full Time Equivalent Q4 2009]]='S.ONS 2009-Q4'!C168</f>
        <v>1</v>
      </c>
      <c r="G168" s="39">
        <v>260</v>
      </c>
      <c r="H168" s="85" t="b">
        <f>'S.ONS 2009-Q4'!D168=ONS2009Q4[[#This Row],[Headcount Q3 2009]]</f>
        <v>1</v>
      </c>
      <c r="I168" s="39">
        <v>250</v>
      </c>
      <c r="J168" s="85" t="b">
        <f>ONS2009Q4[[#This Row],[Full Time Equivalent Q3 2009]]='S.ONS 2009-Q4'!E168</f>
        <v>1</v>
      </c>
      <c r="K168" s="41" t="s">
        <v>8</v>
      </c>
      <c r="L168" s="41" t="s">
        <v>8</v>
      </c>
      <c r="M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c r="FP168" s="33"/>
      <c r="FQ168" s="33"/>
      <c r="FR168" s="33"/>
      <c r="FS168" s="33"/>
      <c r="FT168" s="33"/>
      <c r="FU168" s="33"/>
      <c r="FV168" s="33"/>
      <c r="FW168" s="33"/>
      <c r="FX168" s="33"/>
      <c r="FY168" s="33"/>
      <c r="FZ168" s="33"/>
      <c r="GA168" s="33"/>
      <c r="GB168" s="33"/>
      <c r="GC168" s="33"/>
      <c r="GD168" s="33"/>
      <c r="GE168" s="33"/>
      <c r="GF168" s="33"/>
      <c r="GG168" s="33"/>
      <c r="GH168" s="33"/>
      <c r="GI168" s="33"/>
      <c r="GJ168" s="33"/>
      <c r="GK168" s="33"/>
      <c r="GL168" s="33"/>
      <c r="GM168" s="33"/>
      <c r="GN168" s="33"/>
      <c r="GO168" s="33"/>
      <c r="GP168" s="33"/>
      <c r="GQ168" s="33"/>
      <c r="GR168" s="33"/>
      <c r="GS168" s="33"/>
      <c r="GT168" s="33"/>
      <c r="GU168" s="33"/>
      <c r="GV168" s="33"/>
      <c r="GW168" s="33"/>
      <c r="GX168" s="33"/>
      <c r="GY168" s="33"/>
      <c r="GZ168" s="33"/>
      <c r="HA168" s="33"/>
      <c r="HB168" s="33"/>
      <c r="HC168" s="33"/>
      <c r="HD168" s="33"/>
      <c r="HE168" s="33"/>
      <c r="HF168" s="33"/>
      <c r="HG168" s="33"/>
      <c r="HH168" s="33"/>
      <c r="HI168" s="33"/>
      <c r="HJ168" s="33"/>
      <c r="HK168" s="33"/>
      <c r="HL168" s="33"/>
      <c r="HM168" s="33"/>
      <c r="HN168" s="33"/>
      <c r="HO168" s="33"/>
      <c r="HP168" s="33"/>
      <c r="HQ168" s="33"/>
      <c r="HR168" s="33"/>
      <c r="HS168" s="33"/>
      <c r="HT168" s="33"/>
      <c r="HU168" s="33"/>
      <c r="HV168" s="33"/>
      <c r="HW168" s="33"/>
      <c r="HX168" s="33"/>
      <c r="HY168" s="33"/>
      <c r="HZ168" s="33"/>
      <c r="IA168" s="33"/>
      <c r="IB168" s="33"/>
      <c r="IC168" s="33"/>
      <c r="ID168" s="33"/>
      <c r="IE168" s="33"/>
      <c r="IF168" s="33"/>
      <c r="IG168" s="33"/>
      <c r="IH168" s="33"/>
      <c r="II168" s="33"/>
      <c r="IJ168" s="33"/>
      <c r="IK168" s="33"/>
      <c r="IL168" s="33"/>
      <c r="IM168" s="33"/>
      <c r="IN168" s="33"/>
      <c r="IO168" s="33"/>
      <c r="IP168" s="33"/>
      <c r="IQ168" s="33"/>
      <c r="IR168" s="33"/>
      <c r="IS168" s="33"/>
      <c r="IT168" s="33"/>
      <c r="IU168" s="33"/>
      <c r="IV168" s="33"/>
      <c r="IW168" s="33"/>
      <c r="IX168" s="33"/>
      <c r="IY168" s="33"/>
      <c r="IZ168" s="33"/>
      <c r="JA168" s="33"/>
    </row>
    <row r="169" spans="1:261" x14ac:dyDescent="0.25">
      <c r="A169" s="40" t="s">
        <v>104</v>
      </c>
      <c r="B169" s="144" t="s">
        <v>104</v>
      </c>
      <c r="C169" s="39">
        <v>50</v>
      </c>
      <c r="D169" s="85" t="b">
        <f>ONS2009Q4[[#This Row],[Headcount Q4 2009]]='S.ONS 2009-Q4'!B169</f>
        <v>1</v>
      </c>
      <c r="E169" s="39">
        <v>40</v>
      </c>
      <c r="F169" s="85" t="b">
        <f>ONS2009Q4[[#This Row],[Full Time Equivalent Q4 2009]]='S.ONS 2009-Q4'!C169</f>
        <v>1</v>
      </c>
      <c r="G169" s="39">
        <v>50</v>
      </c>
      <c r="H169" s="85" t="b">
        <f>'S.ONS 2009-Q4'!D169=ONS2009Q4[[#This Row],[Headcount Q3 2009]]</f>
        <v>1</v>
      </c>
      <c r="I169" s="39">
        <v>40</v>
      </c>
      <c r="J169" s="85" t="b">
        <f>ONS2009Q4[[#This Row],[Full Time Equivalent Q3 2009]]='S.ONS 2009-Q4'!E169</f>
        <v>1</v>
      </c>
      <c r="K169" s="41" t="s">
        <v>8</v>
      </c>
      <c r="L169" s="41" t="s">
        <v>8</v>
      </c>
      <c r="M169" s="49"/>
      <c r="Q169" s="40"/>
      <c r="R169" s="49"/>
      <c r="S169" s="40"/>
      <c r="T169" s="49"/>
      <c r="U169" s="40"/>
      <c r="V169" s="49"/>
      <c r="W169" s="40"/>
      <c r="X169" s="49"/>
      <c r="Y169" s="40"/>
      <c r="Z169" s="49"/>
      <c r="AA169" s="40"/>
      <c r="AB169" s="49"/>
      <c r="AC169" s="40"/>
      <c r="AD169" s="49"/>
      <c r="AE169" s="40"/>
      <c r="AF169" s="49"/>
      <c r="AG169" s="40"/>
      <c r="AH169" s="49"/>
      <c r="AI169" s="40"/>
      <c r="AJ169" s="49"/>
      <c r="AK169" s="40"/>
      <c r="AL169" s="49"/>
      <c r="AM169" s="40"/>
      <c r="AN169" s="49"/>
      <c r="AO169" s="40"/>
      <c r="AP169" s="49"/>
      <c r="AQ169" s="40"/>
      <c r="AR169" s="49"/>
      <c r="AS169" s="40"/>
      <c r="AT169" s="49"/>
      <c r="AU169" s="40"/>
      <c r="AV169" s="49"/>
      <c r="AW169" s="40"/>
      <c r="AX169" s="49"/>
      <c r="AY169" s="40"/>
      <c r="AZ169" s="49"/>
      <c r="BA169" s="40"/>
      <c r="BB169" s="49"/>
      <c r="BC169" s="40"/>
      <c r="BD169" s="49"/>
      <c r="BE169" s="40"/>
      <c r="BF169" s="49"/>
      <c r="BG169" s="40"/>
      <c r="BH169" s="49"/>
      <c r="BI169" s="40"/>
      <c r="BJ169" s="49"/>
      <c r="BK169" s="40"/>
      <c r="BL169" s="49"/>
      <c r="BM169" s="40"/>
      <c r="BN169" s="49"/>
      <c r="BO169" s="40"/>
      <c r="BP169" s="49"/>
      <c r="BQ169" s="40"/>
      <c r="BR169" s="49"/>
      <c r="BS169" s="40"/>
      <c r="BT169" s="49"/>
      <c r="BU169" s="40"/>
      <c r="BV169" s="49"/>
      <c r="BW169" s="40"/>
      <c r="BX169" s="49"/>
      <c r="BY169" s="40"/>
      <c r="BZ169" s="49"/>
      <c r="CA169" s="40"/>
      <c r="CB169" s="49"/>
      <c r="CC169" s="40"/>
      <c r="CD169" s="49"/>
      <c r="CE169" s="40"/>
      <c r="CF169" s="49"/>
      <c r="CG169" s="40"/>
      <c r="CH169" s="49"/>
      <c r="CI169" s="40"/>
      <c r="CJ169" s="49"/>
      <c r="CK169" s="40"/>
      <c r="CL169" s="49"/>
      <c r="CM169" s="40"/>
      <c r="CN169" s="49"/>
      <c r="CO169" s="40"/>
      <c r="CP169" s="49"/>
      <c r="CQ169" s="40"/>
      <c r="CR169" s="49"/>
      <c r="CS169" s="40"/>
      <c r="CT169" s="49"/>
      <c r="CU169" s="40"/>
      <c r="CV169" s="49"/>
      <c r="CW169" s="40"/>
      <c r="CX169" s="49"/>
      <c r="CY169" s="40"/>
      <c r="CZ169" s="49"/>
      <c r="DA169" s="40"/>
      <c r="DB169" s="49"/>
      <c r="DC169" s="40"/>
      <c r="DD169" s="49"/>
      <c r="DE169" s="40"/>
      <c r="DF169" s="49"/>
      <c r="DG169" s="40"/>
      <c r="DH169" s="49"/>
      <c r="DI169" s="40"/>
      <c r="DJ169" s="49"/>
      <c r="DK169" s="40"/>
      <c r="DL169" s="49"/>
      <c r="DM169" s="40"/>
      <c r="DN169" s="49"/>
      <c r="DO169" s="40"/>
      <c r="DP169" s="49"/>
      <c r="DQ169" s="40"/>
      <c r="DR169" s="49"/>
      <c r="DS169" s="40"/>
      <c r="DT169" s="49"/>
      <c r="DU169" s="40"/>
      <c r="DV169" s="49"/>
      <c r="DW169" s="40"/>
      <c r="DX169" s="49"/>
      <c r="DY169" s="40"/>
      <c r="DZ169" s="49"/>
      <c r="EA169" s="40"/>
      <c r="EB169" s="49"/>
      <c r="EC169" s="40"/>
      <c r="ED169" s="49"/>
      <c r="EE169" s="40"/>
      <c r="EF169" s="49"/>
      <c r="EG169" s="40"/>
      <c r="EH169" s="49"/>
      <c r="EI169" s="40"/>
      <c r="EJ169" s="49"/>
      <c r="EK169" s="40"/>
      <c r="EL169" s="49"/>
      <c r="EM169" s="40"/>
      <c r="EN169" s="49"/>
      <c r="EO169" s="40"/>
      <c r="EP169" s="49"/>
      <c r="EQ169" s="40"/>
      <c r="ER169" s="49"/>
      <c r="ES169" s="40"/>
      <c r="ET169" s="49"/>
      <c r="EU169" s="40"/>
      <c r="EV169" s="49"/>
      <c r="EW169" s="40"/>
      <c r="EX169" s="49"/>
      <c r="EY169" s="40"/>
      <c r="EZ169" s="49"/>
      <c r="FA169" s="40"/>
      <c r="FB169" s="49"/>
      <c r="FC169" s="40"/>
      <c r="FD169" s="49"/>
      <c r="FE169" s="40"/>
      <c r="FF169" s="49"/>
      <c r="FG169" s="40"/>
      <c r="FH169" s="49"/>
      <c r="FI169" s="40"/>
      <c r="FJ169" s="49"/>
      <c r="FK169" s="40"/>
      <c r="FL169" s="49"/>
      <c r="FM169" s="40"/>
      <c r="FN169" s="49"/>
      <c r="FO169" s="40"/>
      <c r="FP169" s="49"/>
      <c r="FQ169" s="40"/>
      <c r="FR169" s="49"/>
      <c r="FS169" s="40"/>
      <c r="FT169" s="49"/>
      <c r="FU169" s="40"/>
      <c r="FV169" s="49"/>
      <c r="FW169" s="40"/>
      <c r="FX169" s="49"/>
      <c r="FY169" s="40"/>
      <c r="FZ169" s="49"/>
      <c r="GA169" s="40"/>
      <c r="GB169" s="49"/>
      <c r="GC169" s="40"/>
      <c r="GD169" s="49"/>
      <c r="GE169" s="40"/>
      <c r="GF169" s="49"/>
      <c r="GG169" s="40"/>
      <c r="GH169" s="49"/>
      <c r="GI169" s="40"/>
      <c r="GJ169" s="49"/>
      <c r="GK169" s="40"/>
      <c r="GL169" s="49"/>
      <c r="GM169" s="40"/>
      <c r="GN169" s="49"/>
      <c r="GO169" s="40"/>
      <c r="GP169" s="49"/>
      <c r="GQ169" s="40"/>
      <c r="GR169" s="49"/>
      <c r="GS169" s="40"/>
      <c r="GT169" s="49"/>
      <c r="GU169" s="40"/>
      <c r="GV169" s="49"/>
      <c r="GW169" s="40"/>
      <c r="GX169" s="49"/>
      <c r="GY169" s="40"/>
      <c r="GZ169" s="49"/>
      <c r="HA169" s="40"/>
      <c r="HB169" s="49"/>
      <c r="HC169" s="40"/>
      <c r="HD169" s="49"/>
      <c r="HE169" s="40"/>
      <c r="HF169" s="49"/>
      <c r="HG169" s="40"/>
      <c r="HH169" s="49"/>
      <c r="HI169" s="40"/>
      <c r="HJ169" s="49"/>
      <c r="HK169" s="40"/>
      <c r="HL169" s="49"/>
      <c r="HM169" s="40"/>
      <c r="HN169" s="49"/>
      <c r="HO169" s="40"/>
      <c r="HP169" s="49"/>
      <c r="HQ169" s="40"/>
      <c r="HR169" s="49"/>
      <c r="HS169" s="40"/>
      <c r="HT169" s="49"/>
      <c r="HU169" s="40"/>
      <c r="HV169" s="49"/>
      <c r="HW169" s="40"/>
      <c r="HX169" s="49"/>
      <c r="HY169" s="40"/>
      <c r="HZ169" s="49"/>
      <c r="IA169" s="40"/>
      <c r="IB169" s="49"/>
      <c r="IC169" s="40"/>
      <c r="ID169" s="49"/>
      <c r="IE169" s="40"/>
      <c r="IF169" s="49"/>
      <c r="IG169" s="40"/>
      <c r="IH169" s="49"/>
      <c r="II169" s="40"/>
      <c r="IJ169" s="49"/>
      <c r="IK169" s="40"/>
      <c r="IL169" s="49"/>
      <c r="IM169" s="40"/>
      <c r="IN169" s="49"/>
      <c r="IO169" s="40"/>
      <c r="IP169" s="49"/>
      <c r="IQ169" s="40"/>
      <c r="IR169" s="49"/>
      <c r="IS169" s="40"/>
      <c r="IT169" s="49"/>
      <c r="IU169" s="40"/>
      <c r="IV169" s="49"/>
      <c r="IW169" s="40"/>
      <c r="IX169" s="49"/>
      <c r="IY169" s="40"/>
      <c r="IZ169" s="49"/>
      <c r="JA169" s="40"/>
    </row>
    <row r="170" spans="1:261" x14ac:dyDescent="0.25">
      <c r="A170" s="40" t="s">
        <v>105</v>
      </c>
      <c r="B170" s="144" t="s">
        <v>105</v>
      </c>
      <c r="C170" s="39">
        <v>170</v>
      </c>
      <c r="D170" s="85" t="b">
        <f>ONS2009Q4[[#This Row],[Headcount Q4 2009]]='S.ONS 2009-Q4'!B170</f>
        <v>1</v>
      </c>
      <c r="E170" s="39">
        <v>160</v>
      </c>
      <c r="F170" s="85" t="b">
        <f>ONS2009Q4[[#This Row],[Full Time Equivalent Q4 2009]]='S.ONS 2009-Q4'!C170</f>
        <v>1</v>
      </c>
      <c r="G170" s="39">
        <v>170</v>
      </c>
      <c r="H170" s="85" t="b">
        <f>'S.ONS 2009-Q4'!D170=ONS2009Q4[[#This Row],[Headcount Q3 2009]]</f>
        <v>1</v>
      </c>
      <c r="I170" s="39">
        <v>160</v>
      </c>
      <c r="J170" s="85" t="b">
        <f>ONS2009Q4[[#This Row],[Full Time Equivalent Q3 2009]]='S.ONS 2009-Q4'!E170</f>
        <v>1</v>
      </c>
      <c r="K170" s="41">
        <v>0</v>
      </c>
      <c r="L170" s="41" t="s">
        <v>8</v>
      </c>
      <c r="M170" s="49"/>
      <c r="Q170" s="40"/>
      <c r="R170" s="49"/>
      <c r="S170" s="40"/>
      <c r="T170" s="49"/>
      <c r="U170" s="40"/>
      <c r="V170" s="49"/>
      <c r="W170" s="40"/>
      <c r="X170" s="49"/>
      <c r="Y170" s="40"/>
      <c r="Z170" s="49"/>
      <c r="AA170" s="40"/>
      <c r="AB170" s="49"/>
      <c r="AC170" s="40"/>
      <c r="AD170" s="49"/>
      <c r="AE170" s="40"/>
      <c r="AF170" s="49"/>
      <c r="AG170" s="40"/>
      <c r="AH170" s="49"/>
      <c r="AI170" s="40"/>
      <c r="AJ170" s="49"/>
      <c r="AK170" s="40"/>
      <c r="AL170" s="49"/>
      <c r="AM170" s="40"/>
      <c r="AN170" s="49"/>
      <c r="AO170" s="40"/>
      <c r="AP170" s="49"/>
      <c r="AQ170" s="40"/>
      <c r="AR170" s="49"/>
      <c r="AS170" s="40"/>
      <c r="AT170" s="49"/>
      <c r="AU170" s="40"/>
      <c r="AV170" s="49"/>
      <c r="AW170" s="40"/>
      <c r="AX170" s="49"/>
      <c r="AY170" s="40"/>
      <c r="AZ170" s="49"/>
      <c r="BA170" s="40"/>
      <c r="BB170" s="49"/>
      <c r="BC170" s="40"/>
      <c r="BD170" s="49"/>
      <c r="BE170" s="40"/>
      <c r="BF170" s="49"/>
      <c r="BG170" s="40"/>
      <c r="BH170" s="49"/>
      <c r="BI170" s="40"/>
      <c r="BJ170" s="49"/>
      <c r="BK170" s="40"/>
      <c r="BL170" s="49"/>
      <c r="BM170" s="40"/>
      <c r="BN170" s="49"/>
      <c r="BO170" s="40"/>
      <c r="BP170" s="49"/>
      <c r="BQ170" s="40"/>
      <c r="BR170" s="49"/>
      <c r="BS170" s="40"/>
      <c r="BT170" s="49"/>
      <c r="BU170" s="40"/>
      <c r="BV170" s="49"/>
      <c r="BW170" s="40"/>
      <c r="BX170" s="49"/>
      <c r="BY170" s="40"/>
      <c r="BZ170" s="49"/>
      <c r="CA170" s="40"/>
      <c r="CB170" s="49"/>
      <c r="CC170" s="40"/>
      <c r="CD170" s="49"/>
      <c r="CE170" s="40"/>
      <c r="CF170" s="49"/>
      <c r="CG170" s="40"/>
      <c r="CH170" s="49"/>
      <c r="CI170" s="40"/>
      <c r="CJ170" s="49"/>
      <c r="CK170" s="40"/>
      <c r="CL170" s="49"/>
      <c r="CM170" s="40"/>
      <c r="CN170" s="49"/>
      <c r="CO170" s="40"/>
      <c r="CP170" s="49"/>
      <c r="CQ170" s="40"/>
      <c r="CR170" s="49"/>
      <c r="CS170" s="40"/>
      <c r="CT170" s="49"/>
      <c r="CU170" s="40"/>
      <c r="CV170" s="49"/>
      <c r="CW170" s="40"/>
      <c r="CX170" s="49"/>
      <c r="CY170" s="40"/>
      <c r="CZ170" s="49"/>
      <c r="DA170" s="40"/>
      <c r="DB170" s="49"/>
      <c r="DC170" s="40"/>
      <c r="DD170" s="49"/>
      <c r="DE170" s="40"/>
      <c r="DF170" s="49"/>
      <c r="DG170" s="40"/>
      <c r="DH170" s="49"/>
      <c r="DI170" s="40"/>
      <c r="DJ170" s="49"/>
      <c r="DK170" s="40"/>
      <c r="DL170" s="49"/>
      <c r="DM170" s="40"/>
      <c r="DN170" s="49"/>
      <c r="DO170" s="40"/>
      <c r="DP170" s="49"/>
      <c r="DQ170" s="40"/>
      <c r="DR170" s="49"/>
      <c r="DS170" s="40"/>
      <c r="DT170" s="49"/>
      <c r="DU170" s="40"/>
      <c r="DV170" s="49"/>
      <c r="DW170" s="40"/>
      <c r="DX170" s="49"/>
      <c r="DY170" s="40"/>
      <c r="DZ170" s="49"/>
      <c r="EA170" s="40"/>
      <c r="EB170" s="49"/>
      <c r="EC170" s="40"/>
      <c r="ED170" s="49"/>
      <c r="EE170" s="40"/>
      <c r="EF170" s="49"/>
      <c r="EG170" s="40"/>
      <c r="EH170" s="49"/>
      <c r="EI170" s="40"/>
      <c r="EJ170" s="49"/>
      <c r="EK170" s="40"/>
      <c r="EL170" s="49"/>
      <c r="EM170" s="40"/>
      <c r="EN170" s="49"/>
      <c r="EO170" s="40"/>
      <c r="EP170" s="49"/>
      <c r="EQ170" s="40"/>
      <c r="ER170" s="49"/>
      <c r="ES170" s="40"/>
      <c r="ET170" s="49"/>
      <c r="EU170" s="40"/>
      <c r="EV170" s="49"/>
      <c r="EW170" s="40"/>
      <c r="EX170" s="49"/>
      <c r="EY170" s="40"/>
      <c r="EZ170" s="49"/>
      <c r="FA170" s="40"/>
      <c r="FB170" s="49"/>
      <c r="FC170" s="40"/>
      <c r="FD170" s="49"/>
      <c r="FE170" s="40"/>
      <c r="FF170" s="49"/>
      <c r="FG170" s="40"/>
      <c r="FH170" s="49"/>
      <c r="FI170" s="40"/>
      <c r="FJ170" s="49"/>
      <c r="FK170" s="40"/>
      <c r="FL170" s="49"/>
      <c r="FM170" s="40"/>
      <c r="FN170" s="49"/>
      <c r="FO170" s="40"/>
      <c r="FP170" s="49"/>
      <c r="FQ170" s="40"/>
      <c r="FR170" s="49"/>
      <c r="FS170" s="40"/>
      <c r="FT170" s="49"/>
      <c r="FU170" s="40"/>
      <c r="FV170" s="49"/>
      <c r="FW170" s="40"/>
      <c r="FX170" s="49"/>
      <c r="FY170" s="40"/>
      <c r="FZ170" s="49"/>
      <c r="GA170" s="40"/>
      <c r="GB170" s="49"/>
      <c r="GC170" s="40"/>
      <c r="GD170" s="49"/>
      <c r="GE170" s="40"/>
      <c r="GF170" s="49"/>
      <c r="GG170" s="40"/>
      <c r="GH170" s="49"/>
      <c r="GI170" s="40"/>
      <c r="GJ170" s="49"/>
      <c r="GK170" s="40"/>
      <c r="GL170" s="49"/>
      <c r="GM170" s="40"/>
      <c r="GN170" s="49"/>
      <c r="GO170" s="40"/>
      <c r="GP170" s="49"/>
      <c r="GQ170" s="40"/>
      <c r="GR170" s="49"/>
      <c r="GS170" s="40"/>
      <c r="GT170" s="49"/>
      <c r="GU170" s="40"/>
      <c r="GV170" s="49"/>
      <c r="GW170" s="40"/>
      <c r="GX170" s="49"/>
      <c r="GY170" s="40"/>
      <c r="GZ170" s="49"/>
      <c r="HA170" s="40"/>
      <c r="HB170" s="49"/>
      <c r="HC170" s="40"/>
      <c r="HD170" s="49"/>
      <c r="HE170" s="40"/>
      <c r="HF170" s="49"/>
      <c r="HG170" s="40"/>
      <c r="HH170" s="49"/>
      <c r="HI170" s="40"/>
      <c r="HJ170" s="49"/>
      <c r="HK170" s="40"/>
      <c r="HL170" s="49"/>
      <c r="HM170" s="40"/>
      <c r="HN170" s="49"/>
      <c r="HO170" s="40"/>
      <c r="HP170" s="49"/>
      <c r="HQ170" s="40"/>
      <c r="HR170" s="49"/>
      <c r="HS170" s="40"/>
      <c r="HT170" s="49"/>
      <c r="HU170" s="40"/>
      <c r="HV170" s="49"/>
      <c r="HW170" s="40"/>
      <c r="HX170" s="49"/>
      <c r="HY170" s="40"/>
      <c r="HZ170" s="49"/>
      <c r="IA170" s="40"/>
      <c r="IB170" s="49"/>
      <c r="IC170" s="40"/>
      <c r="ID170" s="49"/>
      <c r="IE170" s="40"/>
      <c r="IF170" s="49"/>
      <c r="IG170" s="40"/>
      <c r="IH170" s="49"/>
      <c r="II170" s="40"/>
      <c r="IJ170" s="49"/>
      <c r="IK170" s="40"/>
      <c r="IL170" s="49"/>
      <c r="IM170" s="40"/>
      <c r="IN170" s="49"/>
      <c r="IO170" s="40"/>
      <c r="IP170" s="49"/>
      <c r="IQ170" s="40"/>
      <c r="IR170" s="49"/>
      <c r="IS170" s="40"/>
      <c r="IT170" s="49"/>
      <c r="IU170" s="40"/>
      <c r="IV170" s="49"/>
      <c r="IW170" s="40"/>
      <c r="IX170" s="49"/>
      <c r="IY170" s="40"/>
      <c r="IZ170" s="49"/>
      <c r="JA170" s="40"/>
    </row>
    <row r="171" spans="1:261" x14ac:dyDescent="0.25">
      <c r="A171" s="40" t="s">
        <v>106</v>
      </c>
      <c r="B171" s="144" t="s">
        <v>106</v>
      </c>
      <c r="C171" s="39">
        <v>310</v>
      </c>
      <c r="D171" s="85" t="b">
        <f>ONS2009Q4[[#This Row],[Headcount Q4 2009]]='S.ONS 2009-Q4'!B171</f>
        <v>1</v>
      </c>
      <c r="E171" s="39">
        <v>300</v>
      </c>
      <c r="F171" s="85" t="b">
        <f>ONS2009Q4[[#This Row],[Full Time Equivalent Q4 2009]]='S.ONS 2009-Q4'!C171</f>
        <v>1</v>
      </c>
      <c r="G171" s="39">
        <v>310</v>
      </c>
      <c r="H171" s="85" t="b">
        <f>'S.ONS 2009-Q4'!D171=ONS2009Q4[[#This Row],[Headcount Q3 2009]]</f>
        <v>1</v>
      </c>
      <c r="I171" s="39">
        <v>310</v>
      </c>
      <c r="J171" s="85" t="b">
        <f>ONS2009Q4[[#This Row],[Full Time Equivalent Q3 2009]]='S.ONS 2009-Q4'!E171</f>
        <v>1</v>
      </c>
      <c r="K171" s="41">
        <v>-10</v>
      </c>
      <c r="L171" s="41">
        <v>-10</v>
      </c>
      <c r="M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c r="EN171" s="33"/>
      <c r="EO171" s="33"/>
      <c r="EP171" s="33"/>
      <c r="EQ171" s="33"/>
      <c r="ER171" s="33"/>
      <c r="ES171" s="33"/>
      <c r="ET171" s="33"/>
      <c r="EU171" s="33"/>
      <c r="EV171" s="33"/>
      <c r="EW171" s="33"/>
      <c r="EX171" s="33"/>
      <c r="EY171" s="33"/>
      <c r="EZ171" s="33"/>
      <c r="FA171" s="33"/>
      <c r="FB171" s="33"/>
      <c r="FC171" s="33"/>
      <c r="FD171" s="33"/>
      <c r="FE171" s="33"/>
      <c r="FF171" s="33"/>
      <c r="FG171" s="33"/>
      <c r="FH171" s="33"/>
      <c r="FI171" s="33"/>
      <c r="FJ171" s="33"/>
      <c r="FK171" s="33"/>
      <c r="FL171" s="33"/>
      <c r="FM171" s="33"/>
      <c r="FN171" s="33"/>
      <c r="FO171" s="33"/>
      <c r="FP171" s="33"/>
      <c r="FQ171" s="33"/>
      <c r="FR171" s="33"/>
      <c r="FS171" s="33"/>
      <c r="FT171" s="33"/>
      <c r="FU171" s="33"/>
      <c r="FV171" s="33"/>
      <c r="FW171" s="33"/>
      <c r="FX171" s="33"/>
      <c r="FY171" s="33"/>
      <c r="FZ171" s="33"/>
      <c r="GA171" s="33"/>
      <c r="GB171" s="33"/>
      <c r="GC171" s="33"/>
      <c r="GD171" s="33"/>
      <c r="GE171" s="33"/>
      <c r="GF171" s="33"/>
      <c r="GG171" s="33"/>
      <c r="GH171" s="33"/>
      <c r="GI171" s="33"/>
      <c r="GJ171" s="33"/>
      <c r="GK171" s="33"/>
      <c r="GL171" s="33"/>
      <c r="GM171" s="33"/>
      <c r="GN171" s="33"/>
      <c r="GO171" s="33"/>
      <c r="GP171" s="33"/>
      <c r="GQ171" s="33"/>
      <c r="GR171" s="33"/>
      <c r="GS171" s="33"/>
      <c r="GT171" s="33"/>
      <c r="GU171" s="33"/>
      <c r="GV171" s="33"/>
      <c r="GW171" s="33"/>
      <c r="GX171" s="33"/>
      <c r="GY171" s="33"/>
      <c r="GZ171" s="33"/>
      <c r="HA171" s="33"/>
      <c r="HB171" s="33"/>
      <c r="HC171" s="33"/>
      <c r="HD171" s="33"/>
      <c r="HE171" s="33"/>
      <c r="HF171" s="33"/>
      <c r="HG171" s="33"/>
      <c r="HH171" s="33"/>
      <c r="HI171" s="33"/>
      <c r="HJ171" s="33"/>
      <c r="HK171" s="33"/>
      <c r="HL171" s="33"/>
      <c r="HM171" s="33"/>
      <c r="HN171" s="33"/>
      <c r="HO171" s="33"/>
      <c r="HP171" s="33"/>
      <c r="HQ171" s="33"/>
      <c r="HR171" s="33"/>
      <c r="HS171" s="33"/>
      <c r="HT171" s="33"/>
      <c r="HU171" s="33"/>
      <c r="HV171" s="33"/>
      <c r="HW171" s="33"/>
      <c r="HX171" s="33"/>
      <c r="HY171" s="33"/>
      <c r="HZ171" s="33"/>
      <c r="IA171" s="33"/>
      <c r="IB171" s="33"/>
      <c r="IC171" s="33"/>
      <c r="ID171" s="33"/>
      <c r="IE171" s="33"/>
      <c r="IF171" s="33"/>
      <c r="IG171" s="33"/>
      <c r="IH171" s="33"/>
      <c r="II171" s="33"/>
      <c r="IJ171" s="33"/>
      <c r="IK171" s="33"/>
      <c r="IL171" s="33"/>
      <c r="IM171" s="33"/>
      <c r="IN171" s="33"/>
      <c r="IO171" s="33"/>
      <c r="IP171" s="33"/>
      <c r="IQ171" s="33"/>
      <c r="IR171" s="33"/>
      <c r="IS171" s="33"/>
      <c r="IT171" s="33"/>
      <c r="IU171" s="33"/>
      <c r="IV171" s="33"/>
      <c r="IW171" s="33"/>
      <c r="IX171" s="33"/>
      <c r="IY171" s="33"/>
      <c r="IZ171" s="33"/>
      <c r="JA171" s="33"/>
    </row>
    <row r="172" spans="1:261" x14ac:dyDescent="0.25">
      <c r="A172" s="6" t="s">
        <v>159</v>
      </c>
      <c r="B172" s="152" t="s">
        <v>159</v>
      </c>
      <c r="C172" s="39">
        <v>50</v>
      </c>
      <c r="D172" s="85" t="b">
        <f>ONS2009Q4[[#This Row],[Headcount Q4 2009]]='S.ONS 2009-Q4'!B172</f>
        <v>1</v>
      </c>
      <c r="E172" s="39">
        <v>50</v>
      </c>
      <c r="F172" s="85" t="b">
        <f>ONS2009Q4[[#This Row],[Full Time Equivalent Q4 2009]]='S.ONS 2009-Q4'!C172</f>
        <v>1</v>
      </c>
      <c r="G172" s="39">
        <v>50</v>
      </c>
      <c r="H172" s="85" t="b">
        <f>'S.ONS 2009-Q4'!D172=ONS2009Q4[[#This Row],[Headcount Q3 2009]]</f>
        <v>1</v>
      </c>
      <c r="I172" s="39">
        <v>50</v>
      </c>
      <c r="J172" s="85" t="b">
        <f>ONS2009Q4[[#This Row],[Full Time Equivalent Q3 2009]]='S.ONS 2009-Q4'!E172</f>
        <v>1</v>
      </c>
      <c r="K172" s="41">
        <v>0</v>
      </c>
      <c r="L172" s="41">
        <v>0</v>
      </c>
      <c r="M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c r="FP172" s="33"/>
      <c r="FQ172" s="33"/>
      <c r="FR172" s="33"/>
      <c r="FS172" s="33"/>
      <c r="FT172" s="33"/>
      <c r="FU172" s="33"/>
      <c r="FV172" s="33"/>
      <c r="FW172" s="33"/>
      <c r="FX172" s="33"/>
      <c r="FY172" s="33"/>
      <c r="FZ172" s="33"/>
      <c r="GA172" s="33"/>
      <c r="GB172" s="33"/>
      <c r="GC172" s="33"/>
      <c r="GD172" s="33"/>
      <c r="GE172" s="33"/>
      <c r="GF172" s="33"/>
      <c r="GG172" s="33"/>
      <c r="GH172" s="33"/>
      <c r="GI172" s="33"/>
      <c r="GJ172" s="33"/>
      <c r="GK172" s="33"/>
      <c r="GL172" s="33"/>
      <c r="GM172" s="33"/>
      <c r="GN172" s="33"/>
      <c r="GO172" s="33"/>
      <c r="GP172" s="33"/>
      <c r="GQ172" s="33"/>
      <c r="GR172" s="33"/>
      <c r="GS172" s="33"/>
      <c r="GT172" s="33"/>
      <c r="GU172" s="33"/>
      <c r="GV172" s="33"/>
      <c r="GW172" s="33"/>
      <c r="GX172" s="33"/>
      <c r="GY172" s="33"/>
      <c r="GZ172" s="33"/>
      <c r="HA172" s="33"/>
      <c r="HB172" s="33"/>
      <c r="HC172" s="33"/>
      <c r="HD172" s="33"/>
      <c r="HE172" s="33"/>
      <c r="HF172" s="33"/>
      <c r="HG172" s="33"/>
      <c r="HH172" s="33"/>
      <c r="HI172" s="33"/>
      <c r="HJ172" s="33"/>
      <c r="HK172" s="33"/>
      <c r="HL172" s="33"/>
      <c r="HM172" s="33"/>
      <c r="HN172" s="33"/>
      <c r="HO172" s="33"/>
      <c r="HP172" s="33"/>
      <c r="HQ172" s="33"/>
      <c r="HR172" s="33"/>
      <c r="HS172" s="33"/>
      <c r="HT172" s="33"/>
      <c r="HU172" s="33"/>
      <c r="HV172" s="33"/>
      <c r="HW172" s="33"/>
      <c r="HX172" s="33"/>
      <c r="HY172" s="33"/>
      <c r="HZ172" s="33"/>
      <c r="IA172" s="33"/>
      <c r="IB172" s="33"/>
      <c r="IC172" s="33"/>
      <c r="ID172" s="33"/>
      <c r="IE172" s="33"/>
      <c r="IF172" s="33"/>
      <c r="IG172" s="33"/>
      <c r="IH172" s="33"/>
      <c r="II172" s="33"/>
      <c r="IJ172" s="33"/>
      <c r="IK172" s="33"/>
      <c r="IL172" s="33"/>
      <c r="IM172" s="33"/>
      <c r="IN172" s="33"/>
      <c r="IO172" s="33"/>
      <c r="IP172" s="33"/>
      <c r="IQ172" s="33"/>
      <c r="IR172" s="33"/>
      <c r="IS172" s="33"/>
      <c r="IT172" s="33"/>
      <c r="IU172" s="33"/>
      <c r="IV172" s="33"/>
      <c r="IW172" s="33"/>
      <c r="IX172" s="33"/>
      <c r="IY172" s="33"/>
      <c r="IZ172" s="33"/>
      <c r="JA172" s="33"/>
    </row>
    <row r="173" spans="1:261" x14ac:dyDescent="0.25">
      <c r="A173" s="40" t="s">
        <v>192</v>
      </c>
      <c r="B173" s="144" t="s">
        <v>108</v>
      </c>
      <c r="C173" s="39">
        <v>170</v>
      </c>
      <c r="D173" s="85" t="b">
        <f>ONS2009Q4[[#This Row],[Headcount Q4 2009]]='S.ONS 2009-Q4'!B173</f>
        <v>1</v>
      </c>
      <c r="E173" s="39">
        <v>160</v>
      </c>
      <c r="F173" s="85" t="b">
        <f>ONS2009Q4[[#This Row],[Full Time Equivalent Q4 2009]]='S.ONS 2009-Q4'!C173</f>
        <v>1</v>
      </c>
      <c r="G173" s="39">
        <v>180</v>
      </c>
      <c r="H173" s="85" t="b">
        <f>'S.ONS 2009-Q4'!D173=ONS2009Q4[[#This Row],[Headcount Q3 2009]]</f>
        <v>1</v>
      </c>
      <c r="I173" s="39">
        <v>170</v>
      </c>
      <c r="J173" s="85" t="b">
        <f>ONS2009Q4[[#This Row],[Full Time Equivalent Q3 2009]]='S.ONS 2009-Q4'!E173</f>
        <v>1</v>
      </c>
      <c r="K173" s="41">
        <v>-10</v>
      </c>
      <c r="L173" s="41">
        <v>-10</v>
      </c>
      <c r="M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c r="FK173" s="33"/>
      <c r="FL173" s="33"/>
      <c r="FM173" s="33"/>
      <c r="FN173" s="33"/>
      <c r="FO173" s="33"/>
      <c r="FP173" s="33"/>
      <c r="FQ173" s="33"/>
      <c r="FR173" s="33"/>
      <c r="FS173" s="33"/>
      <c r="FT173" s="33"/>
      <c r="FU173" s="33"/>
      <c r="FV173" s="33"/>
      <c r="FW173" s="33"/>
      <c r="FX173" s="33"/>
      <c r="FY173" s="33"/>
      <c r="FZ173" s="33"/>
      <c r="GA173" s="33"/>
      <c r="GB173" s="33"/>
      <c r="GC173" s="33"/>
      <c r="GD173" s="33"/>
      <c r="GE173" s="33"/>
      <c r="GF173" s="33"/>
      <c r="GG173" s="33"/>
      <c r="GH173" s="33"/>
      <c r="GI173" s="33"/>
      <c r="GJ173" s="33"/>
      <c r="GK173" s="33"/>
      <c r="GL173" s="33"/>
      <c r="GM173" s="33"/>
      <c r="GN173" s="33"/>
      <c r="GO173" s="33"/>
      <c r="GP173" s="33"/>
      <c r="GQ173" s="33"/>
      <c r="GR173" s="33"/>
      <c r="GS173" s="33"/>
      <c r="GT173" s="33"/>
      <c r="GU173" s="33"/>
      <c r="GV173" s="33"/>
      <c r="GW173" s="33"/>
      <c r="GX173" s="33"/>
      <c r="GY173" s="33"/>
      <c r="GZ173" s="33"/>
      <c r="HA173" s="33"/>
      <c r="HB173" s="33"/>
      <c r="HC173" s="33"/>
      <c r="HD173" s="33"/>
      <c r="HE173" s="33"/>
      <c r="HF173" s="33"/>
      <c r="HG173" s="33"/>
      <c r="HH173" s="33"/>
      <c r="HI173" s="33"/>
      <c r="HJ173" s="33"/>
      <c r="HK173" s="33"/>
      <c r="HL173" s="33"/>
      <c r="HM173" s="33"/>
      <c r="HN173" s="33"/>
      <c r="HO173" s="33"/>
      <c r="HP173" s="33"/>
      <c r="HQ173" s="33"/>
      <c r="HR173" s="33"/>
      <c r="HS173" s="33"/>
      <c r="HT173" s="33"/>
      <c r="HU173" s="33"/>
      <c r="HV173" s="33"/>
      <c r="HW173" s="33"/>
      <c r="HX173" s="33"/>
      <c r="HY173" s="33"/>
      <c r="HZ173" s="33"/>
      <c r="IA173" s="33"/>
      <c r="IB173" s="33"/>
      <c r="IC173" s="33"/>
      <c r="ID173" s="33"/>
      <c r="IE173" s="33"/>
      <c r="IF173" s="33"/>
      <c r="IG173" s="33"/>
      <c r="IH173" s="33"/>
      <c r="II173" s="33"/>
      <c r="IJ173" s="33"/>
      <c r="IK173" s="33"/>
      <c r="IL173" s="33"/>
      <c r="IM173" s="33"/>
      <c r="IN173" s="33"/>
      <c r="IO173" s="33"/>
      <c r="IP173" s="33"/>
      <c r="IQ173" s="33"/>
      <c r="IR173" s="33"/>
      <c r="IS173" s="33"/>
      <c r="IT173" s="33"/>
      <c r="IU173" s="33"/>
      <c r="IV173" s="33"/>
      <c r="IW173" s="33"/>
      <c r="IX173" s="33"/>
      <c r="IY173" s="33"/>
      <c r="IZ173" s="33"/>
      <c r="JA173" s="33"/>
    </row>
    <row r="174" spans="1:261" x14ac:dyDescent="0.25">
      <c r="A174" s="40" t="s">
        <v>193</v>
      </c>
      <c r="B174" s="144" t="s">
        <v>193</v>
      </c>
      <c r="C174" s="39">
        <v>10</v>
      </c>
      <c r="D174" s="85" t="b">
        <f>ONS2009Q4[[#This Row],[Headcount Q4 2009]]='S.ONS 2009-Q4'!B174</f>
        <v>1</v>
      </c>
      <c r="E174" s="39">
        <v>10</v>
      </c>
      <c r="F174" s="85" t="b">
        <f>ONS2009Q4[[#This Row],[Full Time Equivalent Q4 2009]]='S.ONS 2009-Q4'!C174</f>
        <v>1</v>
      </c>
      <c r="G174" s="39">
        <v>10</v>
      </c>
      <c r="H174" s="85" t="b">
        <f>'S.ONS 2009-Q4'!D174=ONS2009Q4[[#This Row],[Headcount Q3 2009]]</f>
        <v>1</v>
      </c>
      <c r="I174" s="39">
        <v>10</v>
      </c>
      <c r="J174" s="85" t="b">
        <f>ONS2009Q4[[#This Row],[Full Time Equivalent Q3 2009]]='S.ONS 2009-Q4'!E174</f>
        <v>1</v>
      </c>
      <c r="K174" s="41">
        <v>0</v>
      </c>
      <c r="L174" s="41">
        <v>0</v>
      </c>
      <c r="M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c r="FK174" s="33"/>
      <c r="FL174" s="33"/>
      <c r="FM174" s="33"/>
      <c r="FN174" s="33"/>
      <c r="FO174" s="33"/>
      <c r="FP174" s="33"/>
      <c r="FQ174" s="33"/>
      <c r="FR174" s="33"/>
      <c r="FS174" s="33"/>
      <c r="FT174" s="33"/>
      <c r="FU174" s="33"/>
      <c r="FV174" s="33"/>
      <c r="FW174" s="33"/>
      <c r="FX174" s="33"/>
      <c r="FY174" s="33"/>
      <c r="FZ174" s="33"/>
      <c r="GA174" s="33"/>
      <c r="GB174" s="33"/>
      <c r="GC174" s="33"/>
      <c r="GD174" s="33"/>
      <c r="GE174" s="33"/>
      <c r="GF174" s="33"/>
      <c r="GG174" s="33"/>
      <c r="GH174" s="33"/>
      <c r="GI174" s="33"/>
      <c r="GJ174" s="33"/>
      <c r="GK174" s="33"/>
      <c r="GL174" s="33"/>
      <c r="GM174" s="33"/>
      <c r="GN174" s="33"/>
      <c r="GO174" s="33"/>
      <c r="GP174" s="33"/>
      <c r="GQ174" s="33"/>
      <c r="GR174" s="33"/>
      <c r="GS174" s="33"/>
      <c r="GT174" s="33"/>
      <c r="GU174" s="33"/>
      <c r="GV174" s="33"/>
      <c r="GW174" s="33"/>
      <c r="GX174" s="33"/>
      <c r="GY174" s="33"/>
      <c r="GZ174" s="33"/>
      <c r="HA174" s="33"/>
      <c r="HB174" s="33"/>
      <c r="HC174" s="33"/>
      <c r="HD174" s="33"/>
      <c r="HE174" s="33"/>
      <c r="HF174" s="33"/>
      <c r="HG174" s="33"/>
      <c r="HH174" s="33"/>
      <c r="HI174" s="33"/>
      <c r="HJ174" s="33"/>
      <c r="HK174" s="33"/>
      <c r="HL174" s="33"/>
      <c r="HM174" s="33"/>
      <c r="HN174" s="33"/>
      <c r="HO174" s="33"/>
      <c r="HP174" s="33"/>
      <c r="HQ174" s="33"/>
      <c r="HR174" s="33"/>
      <c r="HS174" s="33"/>
      <c r="HT174" s="33"/>
      <c r="HU174" s="33"/>
      <c r="HV174" s="33"/>
      <c r="HW174" s="33"/>
      <c r="HX174" s="33"/>
      <c r="HY174" s="33"/>
      <c r="HZ174" s="33"/>
      <c r="IA174" s="33"/>
      <c r="IB174" s="33"/>
      <c r="IC174" s="33"/>
      <c r="ID174" s="33"/>
      <c r="IE174" s="33"/>
      <c r="IF174" s="33"/>
      <c r="IG174" s="33"/>
      <c r="IH174" s="33"/>
      <c r="II174" s="33"/>
      <c r="IJ174" s="33"/>
      <c r="IK174" s="33"/>
      <c r="IL174" s="33"/>
      <c r="IM174" s="33"/>
      <c r="IN174" s="33"/>
      <c r="IO174" s="33"/>
      <c r="IP174" s="33"/>
      <c r="IQ174" s="33"/>
      <c r="IR174" s="33"/>
      <c r="IS174" s="33"/>
      <c r="IT174" s="33"/>
      <c r="IU174" s="33"/>
      <c r="IV174" s="33"/>
      <c r="IW174" s="33"/>
      <c r="IX174" s="33"/>
      <c r="IY174" s="33"/>
      <c r="IZ174" s="33"/>
      <c r="JA174" s="33"/>
    </row>
    <row r="175" spans="1:261" x14ac:dyDescent="0.25">
      <c r="A175" s="40"/>
      <c r="B175" s="144" t="s">
        <v>407</v>
      </c>
      <c r="C175" s="39"/>
      <c r="D175" s="85" t="b">
        <f>ONS2009Q4[[#This Row],[Headcount Q4 2009]]='S.ONS 2009-Q4'!B175</f>
        <v>1</v>
      </c>
      <c r="E175" s="39"/>
      <c r="F175" s="85" t="b">
        <f>ONS2009Q4[[#This Row],[Full Time Equivalent Q4 2009]]='S.ONS 2009-Q4'!C175</f>
        <v>1</v>
      </c>
      <c r="G175" s="39"/>
      <c r="H175" s="85" t="b">
        <f>'S.ONS 2009-Q4'!D175=ONS2009Q4[[#This Row],[Headcount Q3 2009]]</f>
        <v>1</v>
      </c>
      <c r="I175" s="39"/>
      <c r="J175" s="85" t="b">
        <f>ONS2009Q4[[#This Row],[Full Time Equivalent Q3 2009]]='S.ONS 2009-Q4'!E175</f>
        <v>1</v>
      </c>
      <c r="K175" s="41"/>
      <c r="L175" s="41"/>
      <c r="M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c r="FP175" s="33"/>
      <c r="FQ175" s="33"/>
      <c r="FR175" s="33"/>
      <c r="FS175" s="33"/>
      <c r="FT175" s="33"/>
      <c r="FU175" s="33"/>
      <c r="FV175" s="33"/>
      <c r="FW175" s="33"/>
      <c r="FX175" s="33"/>
      <c r="FY175" s="33"/>
      <c r="FZ175" s="33"/>
      <c r="GA175" s="33"/>
      <c r="GB175" s="33"/>
      <c r="GC175" s="33"/>
      <c r="GD175" s="33"/>
      <c r="GE175" s="33"/>
      <c r="GF175" s="33"/>
      <c r="GG175" s="33"/>
      <c r="GH175" s="33"/>
      <c r="GI175" s="33"/>
      <c r="GJ175" s="33"/>
      <c r="GK175" s="33"/>
      <c r="GL175" s="33"/>
      <c r="GM175" s="33"/>
      <c r="GN175" s="33"/>
      <c r="GO175" s="33"/>
      <c r="GP175" s="33"/>
      <c r="GQ175" s="33"/>
      <c r="GR175" s="33"/>
      <c r="GS175" s="33"/>
      <c r="GT175" s="33"/>
      <c r="GU175" s="33"/>
      <c r="GV175" s="33"/>
      <c r="GW175" s="33"/>
      <c r="GX175" s="33"/>
      <c r="GY175" s="33"/>
      <c r="GZ175" s="33"/>
      <c r="HA175" s="33"/>
      <c r="HB175" s="33"/>
      <c r="HC175" s="33"/>
      <c r="HD175" s="33"/>
      <c r="HE175" s="33"/>
      <c r="HF175" s="33"/>
      <c r="HG175" s="33"/>
      <c r="HH175" s="33"/>
      <c r="HI175" s="33"/>
      <c r="HJ175" s="33"/>
      <c r="HK175" s="33"/>
      <c r="HL175" s="33"/>
      <c r="HM175" s="33"/>
      <c r="HN175" s="33"/>
      <c r="HO175" s="33"/>
      <c r="HP175" s="33"/>
      <c r="HQ175" s="33"/>
      <c r="HR175" s="33"/>
      <c r="HS175" s="33"/>
      <c r="HT175" s="33"/>
      <c r="HU175" s="33"/>
      <c r="HV175" s="33"/>
      <c r="HW175" s="33"/>
      <c r="HX175" s="33"/>
      <c r="HY175" s="33"/>
      <c r="HZ175" s="33"/>
      <c r="IA175" s="33"/>
      <c r="IB175" s="33"/>
      <c r="IC175" s="33"/>
      <c r="ID175" s="33"/>
      <c r="IE175" s="33"/>
      <c r="IF175" s="33"/>
      <c r="IG175" s="33"/>
      <c r="IH175" s="33"/>
      <c r="II175" s="33"/>
      <c r="IJ175" s="33"/>
      <c r="IK175" s="33"/>
      <c r="IL175" s="33"/>
      <c r="IM175" s="33"/>
      <c r="IN175" s="33"/>
      <c r="IO175" s="33"/>
      <c r="IP175" s="33"/>
      <c r="IQ175" s="33"/>
      <c r="IR175" s="33"/>
      <c r="IS175" s="33"/>
      <c r="IT175" s="33"/>
      <c r="IU175" s="33"/>
      <c r="IV175" s="33"/>
      <c r="IW175" s="33"/>
      <c r="IX175" s="33"/>
      <c r="IY175" s="33"/>
      <c r="IZ175" s="33"/>
      <c r="JA175" s="33"/>
    </row>
    <row r="176" spans="1:261" x14ac:dyDescent="0.25">
      <c r="A176" s="48" t="s">
        <v>109</v>
      </c>
      <c r="B176" s="150"/>
      <c r="C176" s="39"/>
      <c r="D176" s="85" t="b">
        <f>ONS2009Q4[[#This Row],[Headcount Q4 2009]]='S.ONS 2009-Q4'!B176</f>
        <v>1</v>
      </c>
      <c r="E176" s="39"/>
      <c r="F176" s="85" t="b">
        <f>ONS2009Q4[[#This Row],[Full Time Equivalent Q4 2009]]='S.ONS 2009-Q4'!C176</f>
        <v>1</v>
      </c>
      <c r="G176" s="39"/>
      <c r="H176" s="85" t="b">
        <f>'S.ONS 2009-Q4'!D176=ONS2009Q4[[#This Row],[Headcount Q3 2009]]</f>
        <v>1</v>
      </c>
      <c r="I176" s="39"/>
      <c r="J176" s="85" t="b">
        <f>ONS2009Q4[[#This Row],[Full Time Equivalent Q3 2009]]='S.ONS 2009-Q4'!E176</f>
        <v>1</v>
      </c>
      <c r="K176" s="41"/>
      <c r="L176" s="41"/>
      <c r="M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c r="DE176" s="50"/>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50"/>
      <c r="EK176" s="50"/>
      <c r="EL176" s="50"/>
      <c r="EM176" s="50"/>
      <c r="EN176" s="50"/>
      <c r="EO176" s="50"/>
      <c r="EP176" s="50"/>
      <c r="EQ176" s="50"/>
      <c r="ER176" s="50"/>
      <c r="ES176" s="50"/>
      <c r="ET176" s="50"/>
      <c r="EU176" s="50"/>
      <c r="EV176" s="50"/>
      <c r="EW176" s="50"/>
      <c r="EX176" s="50"/>
      <c r="EY176" s="50"/>
      <c r="EZ176" s="50"/>
      <c r="FA176" s="50"/>
      <c r="FB176" s="50"/>
      <c r="FC176" s="50"/>
      <c r="FD176" s="50"/>
      <c r="FE176" s="50"/>
      <c r="FF176" s="50"/>
      <c r="FG176" s="50"/>
      <c r="FH176" s="50"/>
      <c r="FI176" s="50"/>
      <c r="FJ176" s="50"/>
      <c r="FK176" s="50"/>
      <c r="FL176" s="50"/>
      <c r="FM176" s="50"/>
      <c r="FN176" s="50"/>
      <c r="FO176" s="50"/>
      <c r="FP176" s="50"/>
      <c r="FQ176" s="50"/>
      <c r="FR176" s="50"/>
      <c r="FS176" s="50"/>
      <c r="FT176" s="50"/>
      <c r="FU176" s="50"/>
      <c r="FV176" s="50"/>
      <c r="FW176" s="50"/>
      <c r="FX176" s="50"/>
      <c r="FY176" s="50"/>
      <c r="FZ176" s="50"/>
      <c r="GA176" s="50"/>
      <c r="GB176" s="50"/>
      <c r="GC176" s="50"/>
      <c r="GD176" s="50"/>
      <c r="GE176" s="50"/>
      <c r="GF176" s="50"/>
      <c r="GG176" s="50"/>
      <c r="GH176" s="50"/>
      <c r="GI176" s="50"/>
      <c r="GJ176" s="50"/>
      <c r="GK176" s="50"/>
      <c r="GL176" s="50"/>
      <c r="GM176" s="50"/>
      <c r="GN176" s="50"/>
      <c r="GO176" s="50"/>
      <c r="GP176" s="50"/>
      <c r="GQ176" s="50"/>
      <c r="GR176" s="50"/>
      <c r="GS176" s="50"/>
      <c r="GT176" s="50"/>
      <c r="GU176" s="50"/>
      <c r="GV176" s="50"/>
      <c r="GW176" s="50"/>
      <c r="GX176" s="50"/>
      <c r="GY176" s="50"/>
      <c r="GZ176" s="50"/>
      <c r="HA176" s="50"/>
      <c r="HB176" s="50"/>
      <c r="HC176" s="50"/>
      <c r="HD176" s="50"/>
      <c r="HE176" s="50"/>
      <c r="HF176" s="50"/>
      <c r="HG176" s="50"/>
      <c r="HH176" s="50"/>
      <c r="HI176" s="50"/>
      <c r="HJ176" s="50"/>
      <c r="HK176" s="50"/>
      <c r="HL176" s="50"/>
      <c r="HM176" s="50"/>
      <c r="HN176" s="50"/>
      <c r="HO176" s="50"/>
      <c r="HP176" s="50"/>
      <c r="HQ176" s="50"/>
      <c r="HR176" s="50"/>
      <c r="HS176" s="50"/>
      <c r="HT176" s="50"/>
      <c r="HU176" s="50"/>
      <c r="HV176" s="50"/>
      <c r="HW176" s="50"/>
      <c r="HX176" s="50"/>
      <c r="HY176" s="50"/>
      <c r="HZ176" s="50"/>
      <c r="IA176" s="50"/>
      <c r="IB176" s="50"/>
      <c r="IC176" s="50"/>
      <c r="ID176" s="50"/>
      <c r="IE176" s="50"/>
      <c r="IF176" s="50"/>
      <c r="IG176" s="50"/>
      <c r="IH176" s="50"/>
      <c r="II176" s="50"/>
      <c r="IJ176" s="50"/>
      <c r="IK176" s="50"/>
      <c r="IL176" s="50"/>
      <c r="IM176" s="50"/>
      <c r="IN176" s="50"/>
      <c r="IO176" s="50"/>
      <c r="IP176" s="50"/>
      <c r="IQ176" s="50"/>
      <c r="IR176" s="50"/>
      <c r="IS176" s="50"/>
      <c r="IT176" s="50"/>
      <c r="IU176" s="50"/>
      <c r="IV176" s="50"/>
      <c r="IW176" s="50"/>
      <c r="IX176" s="50"/>
      <c r="IY176" s="50"/>
      <c r="IZ176" s="50"/>
      <c r="JA176" s="50"/>
    </row>
    <row r="177" spans="1:262" x14ac:dyDescent="0.25">
      <c r="A177" s="40" t="s">
        <v>110</v>
      </c>
      <c r="B177" s="144" t="s">
        <v>110</v>
      </c>
      <c r="C177" s="39">
        <v>6210</v>
      </c>
      <c r="D177" s="85" t="b">
        <f>ONS2009Q4[[#This Row],[Headcount Q4 2009]]='S.ONS 2009-Q4'!B177</f>
        <v>1</v>
      </c>
      <c r="E177" s="39">
        <v>5920</v>
      </c>
      <c r="F177" s="85" t="b">
        <f>ONS2009Q4[[#This Row],[Full Time Equivalent Q4 2009]]='S.ONS 2009-Q4'!C177</f>
        <v>1</v>
      </c>
      <c r="G177" s="39">
        <v>6230</v>
      </c>
      <c r="H177" s="85" t="b">
        <f>'S.ONS 2009-Q4'!D177=ONS2009Q4[[#This Row],[Headcount Q3 2009]]</f>
        <v>1</v>
      </c>
      <c r="I177" s="39">
        <v>5940</v>
      </c>
      <c r="J177" s="85" t="b">
        <f>ONS2009Q4[[#This Row],[Full Time Equivalent Q3 2009]]='S.ONS 2009-Q4'!E177</f>
        <v>1</v>
      </c>
      <c r="K177" s="41">
        <v>-20</v>
      </c>
      <c r="L177" s="41">
        <v>-20</v>
      </c>
      <c r="M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c r="HQ177" s="33"/>
      <c r="HR177" s="33"/>
      <c r="HS177" s="33"/>
      <c r="HT177" s="33"/>
      <c r="HU177" s="33"/>
      <c r="HV177" s="33"/>
      <c r="HW177" s="33"/>
      <c r="HX177" s="33"/>
      <c r="HY177" s="33"/>
      <c r="HZ177" s="33"/>
      <c r="IA177" s="33"/>
      <c r="IB177" s="33"/>
      <c r="IC177" s="33"/>
      <c r="ID177" s="33"/>
      <c r="IE177" s="33"/>
      <c r="IF177" s="33"/>
      <c r="IG177" s="33"/>
      <c r="IH177" s="33"/>
      <c r="II177" s="33"/>
      <c r="IJ177" s="33"/>
      <c r="IK177" s="33"/>
      <c r="IL177" s="33"/>
      <c r="IM177" s="33"/>
      <c r="IN177" s="33"/>
      <c r="IO177" s="33"/>
      <c r="IP177" s="33"/>
      <c r="IQ177" s="33"/>
      <c r="IR177" s="33"/>
      <c r="IS177" s="33"/>
      <c r="IT177" s="33"/>
      <c r="IU177" s="33"/>
      <c r="IV177" s="33"/>
      <c r="IW177" s="33"/>
      <c r="IX177" s="33"/>
      <c r="IY177" s="33"/>
      <c r="IZ177" s="33"/>
      <c r="JA177" s="33"/>
      <c r="JB177" s="33"/>
    </row>
    <row r="178" spans="1:262" x14ac:dyDescent="0.25">
      <c r="A178" s="40" t="s">
        <v>111</v>
      </c>
      <c r="B178" s="144" t="s">
        <v>392</v>
      </c>
      <c r="C178" s="39">
        <v>100</v>
      </c>
      <c r="D178" s="85" t="b">
        <f>ONS2009Q4[[#This Row],[Headcount Q4 2009]]='S.ONS 2009-Q4'!B178</f>
        <v>1</v>
      </c>
      <c r="E178" s="39">
        <v>100</v>
      </c>
      <c r="F178" s="85" t="b">
        <f>ONS2009Q4[[#This Row],[Full Time Equivalent Q4 2009]]='S.ONS 2009-Q4'!C178</f>
        <v>1</v>
      </c>
      <c r="G178" s="39">
        <v>100</v>
      </c>
      <c r="H178" s="85" t="b">
        <f>'S.ONS 2009-Q4'!D178=ONS2009Q4[[#This Row],[Headcount Q3 2009]]</f>
        <v>1</v>
      </c>
      <c r="I178" s="39">
        <v>100</v>
      </c>
      <c r="J178" s="85" t="b">
        <f>ONS2009Q4[[#This Row],[Full Time Equivalent Q3 2009]]='S.ONS 2009-Q4'!E178</f>
        <v>1</v>
      </c>
      <c r="K178" s="41" t="s">
        <v>8</v>
      </c>
      <c r="L178" s="41">
        <v>0</v>
      </c>
      <c r="M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3"/>
      <c r="GS178" s="33"/>
      <c r="GT178" s="33"/>
      <c r="GU178" s="33"/>
      <c r="GV178" s="33"/>
      <c r="GW178" s="33"/>
      <c r="GX178" s="33"/>
      <c r="GY178" s="33"/>
      <c r="GZ178" s="33"/>
      <c r="HA178" s="33"/>
      <c r="HB178" s="33"/>
      <c r="HC178" s="33"/>
      <c r="HD178" s="33"/>
      <c r="HE178" s="33"/>
      <c r="HF178" s="33"/>
      <c r="HG178" s="33"/>
      <c r="HH178" s="33"/>
      <c r="HI178" s="33"/>
      <c r="HJ178" s="33"/>
      <c r="HK178" s="33"/>
      <c r="HL178" s="33"/>
      <c r="HM178" s="33"/>
      <c r="HN178" s="33"/>
      <c r="HO178" s="33"/>
      <c r="HP178" s="33"/>
      <c r="HQ178" s="33"/>
      <c r="HR178" s="33"/>
      <c r="HS178" s="33"/>
      <c r="HT178" s="33"/>
      <c r="HU178" s="33"/>
      <c r="HV178" s="33"/>
      <c r="HW178" s="33"/>
      <c r="HX178" s="33"/>
      <c r="HY178" s="33"/>
      <c r="HZ178" s="33"/>
      <c r="IA178" s="33"/>
      <c r="IB178" s="33"/>
      <c r="IC178" s="33"/>
      <c r="ID178" s="33"/>
      <c r="IE178" s="33"/>
      <c r="IF178" s="33"/>
      <c r="IG178" s="33"/>
      <c r="IH178" s="33"/>
      <c r="II178" s="33"/>
      <c r="IJ178" s="33"/>
      <c r="IK178" s="33"/>
      <c r="IL178" s="33"/>
      <c r="IM178" s="33"/>
      <c r="IN178" s="33"/>
      <c r="IO178" s="33"/>
      <c r="IP178" s="33"/>
      <c r="IQ178" s="33"/>
      <c r="IR178" s="33"/>
      <c r="IS178" s="33"/>
      <c r="IT178" s="33"/>
      <c r="IU178" s="33"/>
      <c r="IV178" s="33"/>
      <c r="IW178" s="33"/>
      <c r="IX178" s="33"/>
      <c r="IY178" s="33"/>
      <c r="IZ178" s="33"/>
      <c r="JA178" s="33"/>
      <c r="JB178" s="33"/>
    </row>
    <row r="179" spans="1:262" x14ac:dyDescent="0.25">
      <c r="A179" s="639"/>
      <c r="B179" s="149"/>
      <c r="C179" s="635"/>
      <c r="D179" s="635" t="b">
        <f>ONS2009Q4[[#This Row],[Headcount Q4 2009]]='S.ONS 2009-Q4'!B179</f>
        <v>1</v>
      </c>
      <c r="E179" s="635"/>
      <c r="F179" s="635" t="b">
        <f>ONS2009Q4[[#This Row],[Full Time Equivalent Q4 2009]]='S.ONS 2009-Q4'!C179</f>
        <v>1</v>
      </c>
      <c r="G179" s="635"/>
      <c r="H179" s="635" t="b">
        <f>'S.ONS 2009-Q4'!D179=ONS2009Q4[[#This Row],[Headcount Q3 2009]]</f>
        <v>1</v>
      </c>
      <c r="I179" s="635"/>
      <c r="J179" s="635" t="b">
        <f>ONS2009Q4[[#This Row],[Full Time Equivalent Q3 2009]]='S.ONS 2009-Q4'!E179</f>
        <v>1</v>
      </c>
      <c r="K179" s="636"/>
      <c r="L179" s="636"/>
      <c r="M179" s="51"/>
      <c r="N179" s="98"/>
      <c r="O179" s="51"/>
      <c r="P179" s="51"/>
      <c r="Q179" s="51"/>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50"/>
      <c r="CW179" s="50"/>
      <c r="CX179" s="50"/>
      <c r="CY179" s="50"/>
      <c r="CZ179" s="50"/>
      <c r="DA179" s="50"/>
      <c r="DB179" s="50"/>
      <c r="DC179" s="50"/>
      <c r="DD179" s="50"/>
      <c r="DE179" s="50"/>
      <c r="DF179" s="50"/>
      <c r="DG179" s="50"/>
      <c r="DH179" s="50"/>
      <c r="DI179" s="50"/>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c r="EH179" s="50"/>
      <c r="EI179" s="50"/>
      <c r="EJ179" s="50"/>
      <c r="EK179" s="50"/>
      <c r="EL179" s="50"/>
      <c r="EM179" s="50"/>
      <c r="EN179" s="50"/>
      <c r="EO179" s="50"/>
      <c r="EP179" s="50"/>
      <c r="EQ179" s="50"/>
      <c r="ER179" s="50"/>
      <c r="ES179" s="50"/>
      <c r="ET179" s="50"/>
      <c r="EU179" s="50"/>
      <c r="EV179" s="50"/>
      <c r="EW179" s="50"/>
      <c r="EX179" s="50"/>
      <c r="EY179" s="50"/>
      <c r="EZ179" s="50"/>
      <c r="FA179" s="50"/>
      <c r="FB179" s="50"/>
      <c r="FC179" s="50"/>
      <c r="FD179" s="50"/>
      <c r="FE179" s="50"/>
      <c r="FF179" s="50"/>
      <c r="FG179" s="50"/>
      <c r="FH179" s="50"/>
      <c r="FI179" s="50"/>
      <c r="FJ179" s="50"/>
      <c r="FK179" s="50"/>
      <c r="FL179" s="50"/>
      <c r="FM179" s="50"/>
      <c r="FN179" s="50"/>
      <c r="FO179" s="50"/>
      <c r="FP179" s="50"/>
      <c r="FQ179" s="50"/>
      <c r="FR179" s="50"/>
      <c r="FS179" s="50"/>
      <c r="FT179" s="50"/>
      <c r="FU179" s="50"/>
      <c r="FV179" s="50"/>
      <c r="FW179" s="50"/>
      <c r="FX179" s="50"/>
      <c r="FY179" s="50"/>
      <c r="FZ179" s="50"/>
      <c r="GA179" s="50"/>
      <c r="GB179" s="50"/>
      <c r="GC179" s="50"/>
      <c r="GD179" s="50"/>
      <c r="GE179" s="50"/>
      <c r="GF179" s="50"/>
      <c r="GG179" s="50"/>
      <c r="GH179" s="50"/>
      <c r="GI179" s="50"/>
      <c r="GJ179" s="50"/>
      <c r="GK179" s="50"/>
      <c r="GL179" s="50"/>
      <c r="GM179" s="50"/>
      <c r="GN179" s="50"/>
      <c r="GO179" s="50"/>
      <c r="GP179" s="50"/>
      <c r="GQ179" s="50"/>
      <c r="GR179" s="50"/>
      <c r="GS179" s="50"/>
      <c r="GT179" s="50"/>
      <c r="GU179" s="50"/>
      <c r="GV179" s="50"/>
      <c r="GW179" s="50"/>
      <c r="GX179" s="50"/>
      <c r="GY179" s="50"/>
      <c r="GZ179" s="50"/>
      <c r="HA179" s="50"/>
      <c r="HB179" s="50"/>
      <c r="HC179" s="50"/>
      <c r="HD179" s="50"/>
      <c r="HE179" s="50"/>
      <c r="HF179" s="50"/>
      <c r="HG179" s="50"/>
      <c r="HH179" s="50"/>
      <c r="HI179" s="50"/>
      <c r="HJ179" s="50"/>
      <c r="HK179" s="50"/>
      <c r="HL179" s="50"/>
      <c r="HM179" s="50"/>
      <c r="HN179" s="50"/>
      <c r="HO179" s="50"/>
      <c r="HP179" s="50"/>
      <c r="HQ179" s="50"/>
      <c r="HR179" s="50"/>
      <c r="HS179" s="50"/>
      <c r="HT179" s="50"/>
      <c r="HU179" s="50"/>
      <c r="HV179" s="50"/>
      <c r="HW179" s="50"/>
      <c r="HX179" s="50"/>
      <c r="HY179" s="50"/>
      <c r="HZ179" s="50"/>
      <c r="IA179" s="50"/>
      <c r="IB179" s="50"/>
      <c r="IC179" s="50"/>
      <c r="ID179" s="50"/>
      <c r="IE179" s="50"/>
      <c r="IF179" s="50"/>
      <c r="IG179" s="50"/>
      <c r="IH179" s="50"/>
      <c r="II179" s="50"/>
      <c r="IJ179" s="50"/>
      <c r="IK179" s="50"/>
      <c r="IL179" s="50"/>
      <c r="IM179" s="50"/>
      <c r="IN179" s="50"/>
      <c r="IO179" s="50"/>
      <c r="IP179" s="50"/>
      <c r="IQ179" s="50"/>
      <c r="IR179" s="50"/>
      <c r="IS179" s="50"/>
      <c r="IT179" s="50"/>
      <c r="IU179" s="50"/>
      <c r="IV179" s="50"/>
      <c r="IW179" s="50"/>
      <c r="IX179" s="50"/>
      <c r="IY179" s="50"/>
      <c r="IZ179" s="50"/>
      <c r="JA179" s="50"/>
    </row>
    <row r="180" spans="1:262" x14ac:dyDescent="0.25">
      <c r="A180" s="639" t="s">
        <v>162</v>
      </c>
      <c r="B180" s="149" t="str">
        <f>ONS2009Q4[[#This Row],[Detail]]</f>
        <v>Total employment</v>
      </c>
      <c r="C180" s="635">
        <v>532930</v>
      </c>
      <c r="D180" s="635" t="b">
        <f>ONS2009Q4[[#This Row],[Headcount Q4 2009]]='S.ONS 2009-Q4'!B180</f>
        <v>1</v>
      </c>
      <c r="E180" s="635">
        <v>497780</v>
      </c>
      <c r="F180" s="635">
        <v>497740</v>
      </c>
      <c r="G180" s="635">
        <v>533140</v>
      </c>
      <c r="H180" s="635" t="b">
        <f>'S.ONS 2009-Q4'!D180=ONS2009Q4[[#This Row],[Headcount Q3 2009]]</f>
        <v>1</v>
      </c>
      <c r="I180" s="635">
        <v>498080</v>
      </c>
      <c r="J180" s="635">
        <v>-210</v>
      </c>
      <c r="K180" s="636">
        <v>-340</v>
      </c>
      <c r="L180" s="636" t="s">
        <v>503</v>
      </c>
      <c r="M180" s="52"/>
      <c r="N180" s="100"/>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3"/>
      <c r="GS180" s="33"/>
      <c r="GT180" s="33"/>
      <c r="GU180" s="33"/>
      <c r="GV180" s="33"/>
      <c r="GW180" s="33"/>
      <c r="GX180" s="33"/>
      <c r="GY180" s="33"/>
      <c r="GZ180" s="33"/>
      <c r="HA180" s="33"/>
      <c r="HB180" s="33"/>
      <c r="HC180" s="33"/>
      <c r="HD180" s="33"/>
      <c r="HE180" s="33"/>
      <c r="HF180" s="33"/>
      <c r="HG180" s="33"/>
      <c r="HH180" s="33"/>
      <c r="HI180" s="33"/>
      <c r="HJ180" s="33"/>
      <c r="HK180" s="33"/>
      <c r="HL180" s="33"/>
      <c r="HM180" s="33"/>
      <c r="HN180" s="33"/>
      <c r="HO180" s="33"/>
      <c r="HP180" s="33"/>
      <c r="HQ180" s="33"/>
      <c r="HR180" s="33"/>
      <c r="HS180" s="33"/>
      <c r="HT180" s="33"/>
      <c r="HU180" s="33"/>
      <c r="HV180" s="33"/>
      <c r="HW180" s="33"/>
      <c r="HX180" s="33"/>
      <c r="HY180" s="33"/>
      <c r="HZ180" s="33"/>
      <c r="IA180" s="33"/>
      <c r="IB180" s="33"/>
      <c r="IC180" s="33"/>
      <c r="ID180" s="33"/>
      <c r="IE180" s="33"/>
      <c r="IF180" s="33"/>
      <c r="IG180" s="33"/>
      <c r="IH180" s="33"/>
      <c r="II180" s="33"/>
      <c r="IJ180" s="33"/>
      <c r="IK180" s="33"/>
      <c r="IL180" s="33"/>
      <c r="IM180" s="33"/>
      <c r="IN180" s="33"/>
      <c r="IO180" s="33"/>
      <c r="IP180" s="33"/>
      <c r="IQ180" s="33"/>
      <c r="IR180" s="33"/>
      <c r="IS180" s="33"/>
      <c r="IT180" s="33"/>
      <c r="IU180" s="33"/>
      <c r="IV180" s="33"/>
      <c r="IW180" s="33"/>
      <c r="IX180" s="33"/>
      <c r="IY180" s="33"/>
      <c r="IZ180" s="33"/>
      <c r="JA180" s="33"/>
    </row>
    <row r="181" spans="1:262" x14ac:dyDescent="0.25">
      <c r="A181" s="35"/>
      <c r="B181" s="79"/>
      <c r="C181" s="79"/>
      <c r="D181" s="79"/>
      <c r="E181" s="36"/>
      <c r="F181" s="36"/>
      <c r="G181" s="36"/>
      <c r="H181" s="80"/>
      <c r="I181" s="36"/>
      <c r="J181" s="36"/>
      <c r="K181" s="36"/>
      <c r="L181" s="52"/>
      <c r="M181" s="52"/>
      <c r="N181" s="100"/>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3"/>
      <c r="GS181" s="33"/>
      <c r="GT181" s="33"/>
      <c r="GU181" s="33"/>
      <c r="GV181" s="33"/>
      <c r="GW181" s="33"/>
      <c r="GX181" s="33"/>
      <c r="GY181" s="33"/>
      <c r="GZ181" s="33"/>
      <c r="HA181" s="33"/>
      <c r="HB181" s="33"/>
      <c r="HC181" s="33"/>
      <c r="HD181" s="33"/>
      <c r="HE181" s="33"/>
      <c r="HF181" s="33"/>
      <c r="HG181" s="33"/>
      <c r="HH181" s="33"/>
      <c r="HI181" s="33"/>
      <c r="HJ181" s="33"/>
      <c r="HK181" s="33"/>
      <c r="HL181" s="33"/>
      <c r="HM181" s="33"/>
      <c r="HN181" s="33"/>
      <c r="HO181" s="33"/>
      <c r="HP181" s="33"/>
      <c r="HQ181" s="33"/>
      <c r="HR181" s="33"/>
      <c r="HS181" s="33"/>
      <c r="HT181" s="33"/>
      <c r="HU181" s="33"/>
      <c r="HV181" s="33"/>
      <c r="HW181" s="33"/>
      <c r="HX181" s="33"/>
      <c r="HY181" s="33"/>
      <c r="HZ181" s="33"/>
      <c r="IA181" s="33"/>
      <c r="IB181" s="33"/>
      <c r="IC181" s="33"/>
      <c r="ID181" s="33"/>
      <c r="IE181" s="33"/>
      <c r="IF181" s="33"/>
      <c r="IG181" s="33"/>
      <c r="IH181" s="33"/>
      <c r="II181" s="33"/>
      <c r="IJ181" s="33"/>
      <c r="IK181" s="33"/>
      <c r="IL181" s="33"/>
      <c r="IM181" s="33"/>
      <c r="IN181" s="33"/>
      <c r="IO181" s="33"/>
      <c r="IP181" s="33"/>
      <c r="IQ181" s="33"/>
      <c r="IR181" s="33"/>
      <c r="IS181" s="33"/>
      <c r="IT181" s="33"/>
      <c r="IU181" s="33"/>
      <c r="IV181" s="33"/>
      <c r="IW181" s="33"/>
      <c r="IX181" s="33"/>
      <c r="IY181" s="33"/>
      <c r="IZ181" s="33"/>
      <c r="JA181" s="33"/>
    </row>
    <row r="182" spans="1:262" x14ac:dyDescent="0.25">
      <c r="A182" s="33"/>
      <c r="B182" s="77"/>
      <c r="C182" s="77"/>
      <c r="D182" s="77"/>
      <c r="E182" s="33"/>
      <c r="F182" s="33"/>
      <c r="G182" s="33"/>
      <c r="H182" s="77"/>
      <c r="I182" s="33"/>
      <c r="J182" s="33"/>
      <c r="K182" s="53" t="s">
        <v>163</v>
      </c>
      <c r="L182" s="52"/>
      <c r="M182" s="52"/>
      <c r="N182" s="100"/>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c r="FK182" s="33"/>
      <c r="FL182" s="33"/>
      <c r="FM182" s="33"/>
      <c r="FN182" s="33"/>
      <c r="FO182" s="33"/>
      <c r="FP182" s="33"/>
      <c r="FQ182" s="33"/>
      <c r="FR182" s="33"/>
      <c r="FS182" s="33"/>
      <c r="FT182" s="33"/>
      <c r="FU182" s="33"/>
      <c r="FV182" s="33"/>
      <c r="FW182" s="33"/>
      <c r="FX182" s="33"/>
      <c r="FY182" s="33"/>
      <c r="FZ182" s="33"/>
      <c r="GA182" s="33"/>
      <c r="GB182" s="33"/>
      <c r="GC182" s="33"/>
      <c r="GD182" s="33"/>
      <c r="GE182" s="33"/>
      <c r="GF182" s="33"/>
      <c r="GG182" s="33"/>
      <c r="GH182" s="33"/>
      <c r="GI182" s="33"/>
      <c r="GJ182" s="33"/>
      <c r="GK182" s="33"/>
      <c r="GL182" s="33"/>
      <c r="GM182" s="33"/>
      <c r="GN182" s="33"/>
      <c r="GO182" s="33"/>
      <c r="GP182" s="33"/>
      <c r="GQ182" s="33"/>
      <c r="GR182" s="33"/>
      <c r="GS182" s="33"/>
      <c r="GT182" s="33"/>
      <c r="GU182" s="33"/>
      <c r="GV182" s="33"/>
      <c r="GW182" s="33"/>
      <c r="GX182" s="33"/>
      <c r="GY182" s="33"/>
      <c r="GZ182" s="33"/>
      <c r="HA182" s="33"/>
      <c r="HB182" s="33"/>
      <c r="HC182" s="33"/>
      <c r="HD182" s="33"/>
      <c r="HE182" s="33"/>
      <c r="HF182" s="33"/>
      <c r="HG182" s="33"/>
      <c r="HH182" s="33"/>
      <c r="HI182" s="33"/>
      <c r="HJ182" s="33"/>
      <c r="HK182" s="33"/>
      <c r="HL182" s="33"/>
      <c r="HM182" s="33"/>
      <c r="HN182" s="33"/>
      <c r="HO182" s="33"/>
      <c r="HP182" s="33"/>
      <c r="HQ182" s="33"/>
      <c r="HR182" s="33"/>
      <c r="HS182" s="33"/>
      <c r="HT182" s="33"/>
      <c r="HU182" s="33"/>
      <c r="HV182" s="33"/>
      <c r="HW182" s="33"/>
      <c r="HX182" s="33"/>
      <c r="HY182" s="33"/>
      <c r="HZ182" s="33"/>
      <c r="IA182" s="33"/>
      <c r="IB182" s="33"/>
      <c r="IC182" s="33"/>
      <c r="ID182" s="33"/>
      <c r="IE182" s="33"/>
      <c r="IF182" s="33"/>
      <c r="IG182" s="33"/>
      <c r="IH182" s="33"/>
      <c r="II182" s="33"/>
      <c r="IJ182" s="33"/>
      <c r="IK182" s="33"/>
      <c r="IL182" s="33"/>
      <c r="IM182" s="33"/>
      <c r="IN182" s="33"/>
      <c r="IO182" s="33"/>
      <c r="IP182" s="33"/>
      <c r="IQ182" s="33"/>
      <c r="IR182" s="33"/>
      <c r="IS182" s="33"/>
      <c r="IT182" s="33"/>
      <c r="IU182" s="33"/>
      <c r="IV182" s="33"/>
      <c r="IW182" s="33"/>
      <c r="IX182" s="33"/>
      <c r="IY182" s="33"/>
      <c r="IZ182" s="33"/>
      <c r="JA182" s="33"/>
    </row>
    <row r="183" spans="1:262" x14ac:dyDescent="0.25">
      <c r="A183" s="831" t="s">
        <v>194</v>
      </c>
      <c r="B183" s="831"/>
      <c r="C183" s="831"/>
      <c r="D183" s="831"/>
      <c r="E183" s="831"/>
      <c r="F183" s="831"/>
      <c r="G183" s="831"/>
      <c r="H183" s="831"/>
      <c r="I183" s="831"/>
      <c r="J183" s="831"/>
      <c r="K183" s="831"/>
      <c r="L183" s="33"/>
      <c r="M183" s="33"/>
      <c r="N183" s="77"/>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3"/>
      <c r="GS183" s="33"/>
      <c r="GT183" s="33"/>
      <c r="GU183" s="33"/>
      <c r="GV183" s="33"/>
      <c r="GW183" s="33"/>
      <c r="GX183" s="33"/>
      <c r="GY183" s="33"/>
      <c r="GZ183" s="33"/>
      <c r="HA183" s="33"/>
      <c r="HB183" s="33"/>
      <c r="HC183" s="33"/>
      <c r="HD183" s="33"/>
      <c r="HE183" s="33"/>
      <c r="HF183" s="33"/>
      <c r="HG183" s="33"/>
      <c r="HH183" s="33"/>
      <c r="HI183" s="33"/>
      <c r="HJ183" s="33"/>
      <c r="HK183" s="33"/>
      <c r="HL183" s="33"/>
      <c r="HM183" s="33"/>
      <c r="HN183" s="33"/>
      <c r="HO183" s="33"/>
      <c r="HP183" s="33"/>
      <c r="HQ183" s="33"/>
      <c r="HR183" s="33"/>
      <c r="HS183" s="33"/>
      <c r="HT183" s="33"/>
      <c r="HU183" s="33"/>
      <c r="HV183" s="33"/>
      <c r="HW183" s="33"/>
      <c r="HX183" s="33"/>
      <c r="HY183" s="33"/>
      <c r="HZ183" s="33"/>
      <c r="IA183" s="33"/>
      <c r="IB183" s="33"/>
      <c r="IC183" s="33"/>
      <c r="ID183" s="33"/>
      <c r="IE183" s="33"/>
      <c r="IF183" s="33"/>
      <c r="IG183" s="33"/>
      <c r="IH183" s="33"/>
      <c r="II183" s="33"/>
      <c r="IJ183" s="33"/>
      <c r="IK183" s="33"/>
      <c r="IL183" s="33"/>
      <c r="IM183" s="33"/>
      <c r="IN183" s="33"/>
      <c r="IO183" s="33"/>
      <c r="IP183" s="33"/>
      <c r="IQ183" s="33"/>
      <c r="IR183" s="33"/>
      <c r="IS183" s="33"/>
      <c r="IT183" s="33"/>
      <c r="IU183" s="33"/>
      <c r="IV183" s="33"/>
      <c r="IW183" s="33"/>
      <c r="IX183" s="33"/>
      <c r="IY183" s="33"/>
      <c r="IZ183" s="33"/>
      <c r="JA183" s="33"/>
    </row>
    <row r="184" spans="1:262" ht="24.75" x14ac:dyDescent="0.25">
      <c r="A184" s="54" t="s">
        <v>195</v>
      </c>
      <c r="B184" s="71"/>
      <c r="C184" s="71"/>
      <c r="D184" s="71"/>
      <c r="E184" s="54"/>
      <c r="F184" s="54"/>
      <c r="G184" s="54"/>
      <c r="H184" s="71"/>
      <c r="I184" s="54"/>
      <c r="J184" s="54"/>
      <c r="K184" s="54"/>
      <c r="L184" s="33"/>
      <c r="M184" s="33"/>
      <c r="N184" s="77"/>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c r="FS184" s="33"/>
      <c r="FT184" s="33"/>
      <c r="FU184" s="33"/>
      <c r="FV184" s="33"/>
      <c r="FW184" s="33"/>
      <c r="FX184" s="33"/>
      <c r="FY184" s="33"/>
      <c r="FZ184" s="33"/>
      <c r="GA184" s="33"/>
      <c r="GB184" s="33"/>
      <c r="GC184" s="33"/>
      <c r="GD184" s="33"/>
      <c r="GE184" s="33"/>
      <c r="GF184" s="33"/>
      <c r="GG184" s="33"/>
      <c r="GH184" s="33"/>
      <c r="GI184" s="33"/>
      <c r="GJ184" s="33"/>
      <c r="GK184" s="33"/>
      <c r="GL184" s="33"/>
      <c r="GM184" s="33"/>
      <c r="GN184" s="33"/>
      <c r="GO184" s="33"/>
      <c r="GP184" s="33"/>
      <c r="GQ184" s="33"/>
      <c r="GR184" s="33"/>
      <c r="GS184" s="33"/>
      <c r="GT184" s="33"/>
      <c r="GU184" s="33"/>
      <c r="GV184" s="33"/>
      <c r="GW184" s="33"/>
      <c r="GX184" s="33"/>
      <c r="GY184" s="33"/>
      <c r="GZ184" s="33"/>
      <c r="HA184" s="33"/>
      <c r="HB184" s="33"/>
      <c r="HC184" s="33"/>
      <c r="HD184" s="33"/>
      <c r="HE184" s="33"/>
      <c r="HF184" s="33"/>
      <c r="HG184" s="33"/>
      <c r="HH184" s="33"/>
      <c r="HI184" s="33"/>
      <c r="HJ184" s="33"/>
      <c r="HK184" s="33"/>
      <c r="HL184" s="33"/>
      <c r="HM184" s="33"/>
      <c r="HN184" s="33"/>
      <c r="HO184" s="33"/>
      <c r="HP184" s="33"/>
      <c r="HQ184" s="33"/>
      <c r="HR184" s="33"/>
      <c r="HS184" s="33"/>
      <c r="HT184" s="33"/>
      <c r="HU184" s="33"/>
      <c r="HV184" s="33"/>
      <c r="HW184" s="33"/>
      <c r="HX184" s="33"/>
      <c r="HY184" s="33"/>
      <c r="HZ184" s="33"/>
      <c r="IA184" s="33"/>
      <c r="IB184" s="33"/>
      <c r="IC184" s="33"/>
      <c r="ID184" s="33"/>
      <c r="IE184" s="33"/>
      <c r="IF184" s="33"/>
      <c r="IG184" s="33"/>
      <c r="IH184" s="33"/>
      <c r="II184" s="33"/>
      <c r="IJ184" s="33"/>
      <c r="IK184" s="33"/>
      <c r="IL184" s="33"/>
      <c r="IM184" s="33"/>
      <c r="IN184" s="33"/>
      <c r="IO184" s="33"/>
      <c r="IP184" s="33"/>
      <c r="IQ184" s="33"/>
      <c r="IR184" s="33"/>
      <c r="IS184" s="33"/>
      <c r="IT184" s="33"/>
      <c r="IU184" s="33"/>
      <c r="IV184" s="33"/>
      <c r="IW184" s="33"/>
      <c r="IX184" s="33"/>
      <c r="IY184" s="33"/>
      <c r="IZ184" s="33"/>
      <c r="JA184" s="33"/>
    </row>
    <row r="185" spans="1:262" x14ac:dyDescent="0.25">
      <c r="A185" s="55" t="s">
        <v>196</v>
      </c>
      <c r="B185" s="106"/>
      <c r="C185" s="106"/>
      <c r="D185" s="106"/>
      <c r="E185" s="55"/>
      <c r="F185" s="55"/>
      <c r="G185" s="55"/>
      <c r="H185" s="106"/>
      <c r="I185" s="55"/>
      <c r="J185" s="55"/>
      <c r="K185" s="55"/>
      <c r="L185" s="55"/>
      <c r="M185" s="55"/>
      <c r="N185" s="106"/>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5"/>
      <c r="DR185" s="55"/>
      <c r="DS185" s="55"/>
      <c r="DT185" s="55"/>
      <c r="DU185" s="55"/>
      <c r="DV185" s="55"/>
      <c r="DW185" s="55"/>
      <c r="DX185" s="55"/>
      <c r="DY185" s="55"/>
      <c r="DZ185" s="55"/>
      <c r="EA185" s="55"/>
      <c r="EB185" s="55"/>
      <c r="EC185" s="55"/>
      <c r="ED185" s="55"/>
      <c r="EE185" s="55"/>
      <c r="EF185" s="55"/>
      <c r="EG185" s="55"/>
      <c r="EH185" s="55"/>
      <c r="EI185" s="55"/>
      <c r="EJ185" s="55"/>
      <c r="EK185" s="55"/>
      <c r="EL185" s="55"/>
      <c r="EM185" s="55"/>
      <c r="EN185" s="55"/>
      <c r="EO185" s="55"/>
      <c r="EP185" s="55"/>
      <c r="EQ185" s="55"/>
      <c r="ER185" s="55"/>
      <c r="ES185" s="55"/>
      <c r="ET185" s="55"/>
      <c r="EU185" s="55"/>
      <c r="EV185" s="55"/>
      <c r="EW185" s="55"/>
      <c r="EX185" s="55"/>
      <c r="EY185" s="55"/>
      <c r="EZ185" s="55"/>
      <c r="FA185" s="55"/>
      <c r="FB185" s="55"/>
      <c r="FC185" s="55"/>
      <c r="FD185" s="55"/>
      <c r="FE185" s="55"/>
      <c r="FF185" s="55"/>
      <c r="FG185" s="55"/>
      <c r="FH185" s="55"/>
      <c r="FI185" s="55"/>
      <c r="FJ185" s="55"/>
      <c r="FK185" s="55"/>
      <c r="FL185" s="55"/>
      <c r="FM185" s="55"/>
      <c r="FN185" s="55"/>
      <c r="FO185" s="55"/>
      <c r="FP185" s="55"/>
      <c r="FQ185" s="55"/>
      <c r="FR185" s="55"/>
      <c r="FS185" s="55"/>
      <c r="FT185" s="55"/>
      <c r="FU185" s="55"/>
      <c r="FV185" s="55"/>
      <c r="FW185" s="55"/>
      <c r="FX185" s="55"/>
      <c r="FY185" s="55"/>
      <c r="FZ185" s="55"/>
      <c r="GA185" s="55"/>
      <c r="GB185" s="55"/>
      <c r="GC185" s="55"/>
      <c r="GD185" s="55"/>
      <c r="GE185" s="55"/>
      <c r="GF185" s="55"/>
      <c r="GG185" s="55"/>
      <c r="GH185" s="55"/>
      <c r="GI185" s="55"/>
      <c r="GJ185" s="55"/>
      <c r="GK185" s="55"/>
      <c r="GL185" s="55"/>
      <c r="GM185" s="55"/>
      <c r="GN185" s="55"/>
      <c r="GO185" s="55"/>
      <c r="GP185" s="55"/>
      <c r="GQ185" s="55"/>
      <c r="GR185" s="55"/>
      <c r="GS185" s="55"/>
      <c r="GT185" s="55"/>
      <c r="GU185" s="55"/>
      <c r="GV185" s="55"/>
      <c r="GW185" s="55"/>
      <c r="GX185" s="55"/>
      <c r="GY185" s="55"/>
      <c r="GZ185" s="55"/>
      <c r="HA185" s="55"/>
      <c r="HB185" s="55"/>
      <c r="HC185" s="55"/>
      <c r="HD185" s="55"/>
      <c r="HE185" s="55"/>
      <c r="HF185" s="55"/>
      <c r="HG185" s="55"/>
      <c r="HH185" s="55"/>
      <c r="HI185" s="55"/>
      <c r="HJ185" s="55"/>
      <c r="HK185" s="55"/>
      <c r="HL185" s="55"/>
      <c r="HM185" s="55"/>
      <c r="HN185" s="55"/>
      <c r="HO185" s="55"/>
      <c r="HP185" s="55"/>
      <c r="HQ185" s="55"/>
      <c r="HR185" s="55"/>
      <c r="HS185" s="55"/>
      <c r="HT185" s="55"/>
      <c r="HU185" s="55"/>
      <c r="HV185" s="55"/>
      <c r="HW185" s="55"/>
      <c r="HX185" s="55"/>
      <c r="HY185" s="55"/>
      <c r="HZ185" s="55"/>
      <c r="IA185" s="55"/>
      <c r="IB185" s="55"/>
      <c r="IC185" s="55"/>
      <c r="ID185" s="55"/>
      <c r="IE185" s="55"/>
      <c r="IF185" s="55"/>
      <c r="IG185" s="55"/>
      <c r="IH185" s="55"/>
      <c r="II185" s="55"/>
      <c r="IJ185" s="55"/>
      <c r="IK185" s="55"/>
      <c r="IL185" s="55"/>
      <c r="IM185" s="55"/>
      <c r="IN185" s="55"/>
      <c r="IO185" s="55"/>
      <c r="IP185" s="55"/>
      <c r="IQ185" s="55"/>
      <c r="IR185" s="55"/>
      <c r="IS185" s="55"/>
      <c r="IT185" s="55"/>
      <c r="IU185" s="55"/>
      <c r="IV185" s="55"/>
      <c r="IW185" s="55"/>
      <c r="IX185" s="55"/>
      <c r="IY185" s="55"/>
      <c r="IZ185" s="55"/>
      <c r="JA185" s="55"/>
    </row>
    <row r="186" spans="1:262" x14ac:dyDescent="0.25">
      <c r="A186" s="153" t="s">
        <v>197</v>
      </c>
      <c r="B186" s="91"/>
      <c r="C186" s="91"/>
      <c r="D186" s="91"/>
      <c r="E186" s="33"/>
      <c r="F186" s="33"/>
      <c r="G186" s="33"/>
      <c r="H186" s="77"/>
      <c r="I186" s="33"/>
      <c r="J186" s="33"/>
      <c r="K186" s="33"/>
      <c r="L186" s="33"/>
      <c r="M186" s="33"/>
      <c r="N186" s="77"/>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c r="FK186" s="33"/>
      <c r="FL186" s="33"/>
      <c r="FM186" s="33"/>
      <c r="FN186" s="33"/>
      <c r="FO186" s="33"/>
      <c r="FP186" s="33"/>
      <c r="FQ186" s="33"/>
      <c r="FR186" s="33"/>
      <c r="FS186" s="33"/>
      <c r="FT186" s="33"/>
      <c r="FU186" s="33"/>
      <c r="FV186" s="33"/>
      <c r="FW186" s="33"/>
      <c r="FX186" s="33"/>
      <c r="FY186" s="33"/>
      <c r="FZ186" s="33"/>
      <c r="GA186" s="33"/>
      <c r="GB186" s="33"/>
      <c r="GC186" s="33"/>
      <c r="GD186" s="33"/>
      <c r="GE186" s="33"/>
      <c r="GF186" s="33"/>
      <c r="GG186" s="33"/>
      <c r="GH186" s="33"/>
      <c r="GI186" s="33"/>
      <c r="GJ186" s="33"/>
      <c r="GK186" s="33"/>
      <c r="GL186" s="33"/>
      <c r="GM186" s="33"/>
      <c r="GN186" s="33"/>
      <c r="GO186" s="33"/>
      <c r="GP186" s="33"/>
      <c r="GQ186" s="33"/>
      <c r="GR186" s="33"/>
      <c r="GS186" s="33"/>
      <c r="GT186" s="33"/>
      <c r="GU186" s="33"/>
      <c r="GV186" s="33"/>
      <c r="GW186" s="33"/>
      <c r="GX186" s="33"/>
      <c r="GY186" s="33"/>
      <c r="GZ186" s="33"/>
      <c r="HA186" s="33"/>
      <c r="HB186" s="33"/>
      <c r="HC186" s="33"/>
      <c r="HD186" s="33"/>
      <c r="HE186" s="33"/>
      <c r="HF186" s="33"/>
      <c r="HG186" s="33"/>
      <c r="HH186" s="33"/>
      <c r="HI186" s="33"/>
      <c r="HJ186" s="33"/>
      <c r="HK186" s="33"/>
      <c r="HL186" s="33"/>
      <c r="HM186" s="33"/>
      <c r="HN186" s="33"/>
      <c r="HO186" s="33"/>
      <c r="HP186" s="33"/>
      <c r="HQ186" s="33"/>
      <c r="HR186" s="33"/>
      <c r="HS186" s="33"/>
      <c r="HT186" s="33"/>
      <c r="HU186" s="33"/>
      <c r="HV186" s="33"/>
      <c r="HW186" s="33"/>
      <c r="HX186" s="33"/>
      <c r="HY186" s="33"/>
      <c r="HZ186" s="33"/>
      <c r="IA186" s="33"/>
      <c r="IB186" s="33"/>
      <c r="IC186" s="33"/>
      <c r="ID186" s="33"/>
      <c r="IE186" s="33"/>
      <c r="IF186" s="33"/>
      <c r="IG186" s="33"/>
      <c r="IH186" s="33"/>
      <c r="II186" s="33"/>
      <c r="IJ186" s="33"/>
      <c r="IK186" s="33"/>
      <c r="IL186" s="33"/>
      <c r="IM186" s="33"/>
      <c r="IN186" s="33"/>
      <c r="IO186" s="33"/>
      <c r="IP186" s="33"/>
      <c r="IQ186" s="33"/>
      <c r="IR186" s="33"/>
      <c r="IS186" s="33"/>
      <c r="IT186" s="33"/>
      <c r="IU186" s="33"/>
      <c r="IV186" s="33"/>
      <c r="IW186" s="33"/>
      <c r="IX186" s="33"/>
      <c r="IY186" s="33"/>
      <c r="IZ186" s="33"/>
      <c r="JA186" s="33"/>
    </row>
    <row r="187" spans="1:262" x14ac:dyDescent="0.25">
      <c r="A187" s="43" t="s">
        <v>198</v>
      </c>
      <c r="B187" s="89"/>
      <c r="C187" s="89"/>
      <c r="D187" s="89"/>
      <c r="E187" s="33"/>
      <c r="F187" s="33"/>
      <c r="G187" s="33"/>
      <c r="H187" s="77"/>
      <c r="I187" s="33"/>
      <c r="J187" s="33"/>
      <c r="K187" s="33"/>
      <c r="L187" s="33"/>
      <c r="M187" s="33"/>
      <c r="N187" s="77"/>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c r="FP187" s="33"/>
      <c r="FQ187" s="33"/>
      <c r="FR187" s="33"/>
      <c r="FS187" s="33"/>
      <c r="FT187" s="33"/>
      <c r="FU187" s="33"/>
      <c r="FV187" s="33"/>
      <c r="FW187" s="33"/>
      <c r="FX187" s="33"/>
      <c r="FY187" s="33"/>
      <c r="FZ187" s="33"/>
      <c r="GA187" s="33"/>
      <c r="GB187" s="33"/>
      <c r="GC187" s="33"/>
      <c r="GD187" s="33"/>
      <c r="GE187" s="33"/>
      <c r="GF187" s="33"/>
      <c r="GG187" s="33"/>
      <c r="GH187" s="33"/>
      <c r="GI187" s="33"/>
      <c r="GJ187" s="33"/>
      <c r="GK187" s="33"/>
      <c r="GL187" s="33"/>
      <c r="GM187" s="33"/>
      <c r="GN187" s="33"/>
      <c r="GO187" s="33"/>
      <c r="GP187" s="33"/>
      <c r="GQ187" s="33"/>
      <c r="GR187" s="33"/>
      <c r="GS187" s="33"/>
      <c r="GT187" s="33"/>
      <c r="GU187" s="33"/>
      <c r="GV187" s="33"/>
      <c r="GW187" s="33"/>
      <c r="GX187" s="33"/>
      <c r="GY187" s="33"/>
      <c r="GZ187" s="33"/>
      <c r="HA187" s="33"/>
      <c r="HB187" s="33"/>
      <c r="HC187" s="33"/>
      <c r="HD187" s="33"/>
      <c r="HE187" s="33"/>
      <c r="HF187" s="33"/>
      <c r="HG187" s="33"/>
      <c r="HH187" s="33"/>
      <c r="HI187" s="33"/>
      <c r="HJ187" s="33"/>
      <c r="HK187" s="33"/>
      <c r="HL187" s="33"/>
      <c r="HM187" s="33"/>
      <c r="HN187" s="33"/>
      <c r="HO187" s="33"/>
      <c r="HP187" s="33"/>
      <c r="HQ187" s="33"/>
      <c r="HR187" s="33"/>
      <c r="HS187" s="33"/>
      <c r="HT187" s="33"/>
      <c r="HU187" s="33"/>
      <c r="HV187" s="33"/>
      <c r="HW187" s="33"/>
      <c r="HX187" s="33"/>
      <c r="HY187" s="33"/>
      <c r="HZ187" s="33"/>
      <c r="IA187" s="33"/>
      <c r="IB187" s="33"/>
      <c r="IC187" s="33"/>
      <c r="ID187" s="33"/>
      <c r="IE187" s="33"/>
      <c r="IF187" s="33"/>
      <c r="IG187" s="33"/>
      <c r="IH187" s="33"/>
      <c r="II187" s="33"/>
      <c r="IJ187" s="33"/>
      <c r="IK187" s="33"/>
      <c r="IL187" s="33"/>
      <c r="IM187" s="33"/>
      <c r="IN187" s="33"/>
      <c r="IO187" s="33"/>
      <c r="IP187" s="33"/>
      <c r="IQ187" s="33"/>
      <c r="IR187" s="33"/>
      <c r="IS187" s="33"/>
      <c r="IT187" s="33"/>
      <c r="IU187" s="33"/>
      <c r="IV187" s="33"/>
      <c r="IW187" s="33"/>
      <c r="IX187" s="33"/>
      <c r="IY187" s="33"/>
      <c r="IZ187" s="33"/>
      <c r="JA187" s="33"/>
    </row>
    <row r="188" spans="1:262" x14ac:dyDescent="0.25">
      <c r="A188" s="43" t="s">
        <v>199</v>
      </c>
      <c r="B188" s="89"/>
      <c r="C188" s="89"/>
      <c r="D188" s="89"/>
      <c r="E188" s="33"/>
      <c r="F188" s="33"/>
      <c r="G188" s="33"/>
      <c r="H188" s="77"/>
      <c r="I188" s="33"/>
      <c r="J188" s="33"/>
      <c r="K188" s="33"/>
      <c r="L188" s="33"/>
      <c r="M188" s="33"/>
      <c r="N188" s="77"/>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c r="DG188" s="33"/>
      <c r="DH188" s="33"/>
      <c r="DI188" s="33"/>
      <c r="DJ188" s="33"/>
      <c r="DK188" s="33"/>
      <c r="DL188" s="33"/>
      <c r="DM188" s="33"/>
      <c r="DN188" s="33"/>
      <c r="DO188" s="33"/>
      <c r="DP188" s="33"/>
      <c r="DQ188" s="33"/>
      <c r="DR188" s="33"/>
      <c r="DS188" s="33"/>
      <c r="DT188" s="33"/>
      <c r="DU188" s="33"/>
      <c r="DV188" s="33"/>
      <c r="DW188" s="33"/>
      <c r="DX188" s="33"/>
      <c r="DY188" s="33"/>
      <c r="DZ188" s="33"/>
      <c r="EA188" s="33"/>
      <c r="EB188" s="33"/>
      <c r="EC188" s="33"/>
      <c r="ED188" s="33"/>
      <c r="EE188" s="33"/>
      <c r="EF188" s="33"/>
      <c r="EG188" s="33"/>
      <c r="EH188" s="33"/>
      <c r="EI188" s="33"/>
      <c r="EJ188" s="33"/>
      <c r="EK188" s="33"/>
      <c r="EL188" s="33"/>
      <c r="EM188" s="33"/>
      <c r="EN188" s="33"/>
      <c r="EO188" s="33"/>
      <c r="EP188" s="33"/>
      <c r="EQ188" s="33"/>
      <c r="ER188" s="33"/>
      <c r="ES188" s="33"/>
      <c r="ET188" s="33"/>
      <c r="EU188" s="33"/>
      <c r="EV188" s="33"/>
      <c r="EW188" s="33"/>
      <c r="EX188" s="33"/>
      <c r="EY188" s="33"/>
      <c r="EZ188" s="33"/>
      <c r="FA188" s="33"/>
      <c r="FB188" s="33"/>
      <c r="FC188" s="33"/>
      <c r="FD188" s="33"/>
      <c r="FE188" s="33"/>
      <c r="FF188" s="33"/>
      <c r="FG188" s="33"/>
      <c r="FH188" s="33"/>
      <c r="FI188" s="33"/>
      <c r="FJ188" s="33"/>
      <c r="FK188" s="33"/>
      <c r="FL188" s="33"/>
      <c r="FM188" s="33"/>
      <c r="FN188" s="33"/>
      <c r="FO188" s="33"/>
      <c r="FP188" s="33"/>
      <c r="FQ188" s="33"/>
      <c r="FR188" s="33"/>
      <c r="FS188" s="33"/>
      <c r="FT188" s="33"/>
      <c r="FU188" s="33"/>
      <c r="FV188" s="33"/>
      <c r="FW188" s="33"/>
      <c r="FX188" s="33"/>
      <c r="FY188" s="33"/>
      <c r="FZ188" s="33"/>
      <c r="GA188" s="33"/>
      <c r="GB188" s="33"/>
      <c r="GC188" s="33"/>
      <c r="GD188" s="33"/>
      <c r="GE188" s="33"/>
      <c r="GF188" s="33"/>
      <c r="GG188" s="33"/>
      <c r="GH188" s="33"/>
      <c r="GI188" s="33"/>
      <c r="GJ188" s="33"/>
      <c r="GK188" s="33"/>
      <c r="GL188" s="33"/>
      <c r="GM188" s="33"/>
      <c r="GN188" s="33"/>
      <c r="GO188" s="33"/>
      <c r="GP188" s="33"/>
      <c r="GQ188" s="33"/>
      <c r="GR188" s="33"/>
      <c r="GS188" s="33"/>
      <c r="GT188" s="33"/>
      <c r="GU188" s="33"/>
      <c r="GV188" s="33"/>
      <c r="GW188" s="33"/>
      <c r="GX188" s="33"/>
      <c r="GY188" s="33"/>
      <c r="GZ188" s="33"/>
      <c r="HA188" s="33"/>
      <c r="HB188" s="33"/>
      <c r="HC188" s="33"/>
      <c r="HD188" s="33"/>
      <c r="HE188" s="33"/>
      <c r="HF188" s="33"/>
      <c r="HG188" s="33"/>
      <c r="HH188" s="33"/>
      <c r="HI188" s="33"/>
      <c r="HJ188" s="33"/>
      <c r="HK188" s="33"/>
      <c r="HL188" s="33"/>
      <c r="HM188" s="33"/>
      <c r="HN188" s="33"/>
      <c r="HO188" s="33"/>
      <c r="HP188" s="33"/>
      <c r="HQ188" s="33"/>
      <c r="HR188" s="33"/>
      <c r="HS188" s="33"/>
      <c r="HT188" s="33"/>
      <c r="HU188" s="33"/>
      <c r="HV188" s="33"/>
      <c r="HW188" s="33"/>
      <c r="HX188" s="33"/>
      <c r="HY188" s="33"/>
      <c r="HZ188" s="33"/>
      <c r="IA188" s="33"/>
      <c r="IB188" s="33"/>
      <c r="IC188" s="33"/>
      <c r="ID188" s="33"/>
      <c r="IE188" s="33"/>
      <c r="IF188" s="33"/>
      <c r="IG188" s="33"/>
      <c r="IH188" s="33"/>
      <c r="II188" s="33"/>
      <c r="IJ188" s="33"/>
      <c r="IK188" s="33"/>
      <c r="IL188" s="33"/>
      <c r="IM188" s="33"/>
      <c r="IN188" s="33"/>
      <c r="IO188" s="33"/>
      <c r="IP188" s="33"/>
      <c r="IQ188" s="33"/>
      <c r="IR188" s="33"/>
      <c r="IS188" s="33"/>
      <c r="IT188" s="33"/>
      <c r="IU188" s="33"/>
      <c r="IV188" s="33"/>
      <c r="IW188" s="33"/>
      <c r="IX188" s="33"/>
      <c r="IY188" s="33"/>
      <c r="IZ188" s="33"/>
      <c r="JA188" s="33"/>
    </row>
    <row r="189" spans="1:262" x14ac:dyDescent="0.25">
      <c r="A189" s="34" t="s">
        <v>200</v>
      </c>
      <c r="B189" s="81"/>
      <c r="C189" s="81"/>
      <c r="D189" s="81"/>
      <c r="E189" s="33"/>
      <c r="F189" s="33"/>
      <c r="G189" s="33"/>
      <c r="H189" s="77"/>
      <c r="I189" s="33"/>
      <c r="J189" s="33"/>
      <c r="K189" s="33"/>
      <c r="L189" s="33"/>
      <c r="M189" s="33"/>
      <c r="N189" s="77"/>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33"/>
      <c r="DE189" s="33"/>
      <c r="DF189" s="33"/>
      <c r="DG189" s="33"/>
      <c r="DH189" s="33"/>
      <c r="DI189" s="33"/>
      <c r="DJ189" s="33"/>
      <c r="DK189" s="33"/>
      <c r="DL189" s="33"/>
      <c r="DM189" s="33"/>
      <c r="DN189" s="33"/>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3"/>
      <c r="ET189" s="33"/>
      <c r="EU189" s="33"/>
      <c r="EV189" s="33"/>
      <c r="EW189" s="33"/>
      <c r="EX189" s="33"/>
      <c r="EY189" s="33"/>
      <c r="EZ189" s="33"/>
      <c r="FA189" s="33"/>
      <c r="FB189" s="33"/>
      <c r="FC189" s="33"/>
      <c r="FD189" s="33"/>
      <c r="FE189" s="33"/>
      <c r="FF189" s="33"/>
      <c r="FG189" s="33"/>
      <c r="FH189" s="33"/>
      <c r="FI189" s="33"/>
      <c r="FJ189" s="33"/>
      <c r="FK189" s="33"/>
      <c r="FL189" s="33"/>
      <c r="FM189" s="33"/>
      <c r="FN189" s="33"/>
      <c r="FO189" s="33"/>
      <c r="FP189" s="33"/>
      <c r="FQ189" s="33"/>
      <c r="FR189" s="33"/>
      <c r="FS189" s="33"/>
      <c r="FT189" s="33"/>
      <c r="FU189" s="33"/>
      <c r="FV189" s="33"/>
      <c r="FW189" s="33"/>
      <c r="FX189" s="33"/>
      <c r="FY189" s="33"/>
      <c r="FZ189" s="33"/>
      <c r="GA189" s="33"/>
      <c r="GB189" s="33"/>
      <c r="GC189" s="33"/>
      <c r="GD189" s="33"/>
      <c r="GE189" s="33"/>
      <c r="GF189" s="33"/>
      <c r="GG189" s="33"/>
      <c r="GH189" s="33"/>
      <c r="GI189" s="33"/>
      <c r="GJ189" s="33"/>
      <c r="GK189" s="33"/>
      <c r="GL189" s="33"/>
      <c r="GM189" s="33"/>
      <c r="GN189" s="33"/>
      <c r="GO189" s="33"/>
      <c r="GP189" s="33"/>
      <c r="GQ189" s="33"/>
      <c r="GR189" s="33"/>
      <c r="GS189" s="33"/>
      <c r="GT189" s="33"/>
      <c r="GU189" s="33"/>
      <c r="GV189" s="33"/>
      <c r="GW189" s="33"/>
      <c r="GX189" s="33"/>
      <c r="GY189" s="33"/>
      <c r="GZ189" s="33"/>
      <c r="HA189" s="33"/>
      <c r="HB189" s="33"/>
      <c r="HC189" s="33"/>
      <c r="HD189" s="33"/>
      <c r="HE189" s="33"/>
      <c r="HF189" s="33"/>
      <c r="HG189" s="33"/>
      <c r="HH189" s="33"/>
      <c r="HI189" s="33"/>
      <c r="HJ189" s="33"/>
      <c r="HK189" s="33"/>
      <c r="HL189" s="33"/>
      <c r="HM189" s="33"/>
      <c r="HN189" s="33"/>
      <c r="HO189" s="33"/>
      <c r="HP189" s="33"/>
      <c r="HQ189" s="33"/>
      <c r="HR189" s="33"/>
      <c r="HS189" s="33"/>
      <c r="HT189" s="33"/>
      <c r="HU189" s="33"/>
      <c r="HV189" s="33"/>
      <c r="HW189" s="33"/>
      <c r="HX189" s="33"/>
      <c r="HY189" s="33"/>
      <c r="HZ189" s="33"/>
      <c r="IA189" s="33"/>
      <c r="IB189" s="33"/>
      <c r="IC189" s="33"/>
      <c r="ID189" s="33"/>
      <c r="IE189" s="33"/>
      <c r="IF189" s="33"/>
      <c r="IG189" s="33"/>
      <c r="IH189" s="33"/>
      <c r="II189" s="33"/>
      <c r="IJ189" s="33"/>
      <c r="IK189" s="33"/>
      <c r="IL189" s="33"/>
      <c r="IM189" s="33"/>
      <c r="IN189" s="33"/>
      <c r="IO189" s="33"/>
      <c r="IP189" s="33"/>
      <c r="IQ189" s="33"/>
      <c r="IR189" s="33"/>
      <c r="IS189" s="33"/>
      <c r="IT189" s="33"/>
      <c r="IU189" s="33"/>
      <c r="IV189" s="33"/>
      <c r="IW189" s="33"/>
      <c r="IX189" s="33"/>
      <c r="IY189" s="33"/>
      <c r="IZ189" s="33"/>
      <c r="JA189" s="33"/>
    </row>
  </sheetData>
  <mergeCells count="5">
    <mergeCell ref="A183:K183"/>
    <mergeCell ref="A2:K3"/>
    <mergeCell ref="C5:E5"/>
    <mergeCell ref="K5:L5"/>
    <mergeCell ref="F5:I5"/>
  </mergeCell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113"/>
  <sheetViews>
    <sheetView showGridLines="0" tabSelected="1" zoomScaleNormal="100" workbookViewId="0">
      <selection activeCell="A14" sqref="A14:N14"/>
    </sheetView>
  </sheetViews>
  <sheetFormatPr defaultColWidth="8.85546875" defaultRowHeight="15" x14ac:dyDescent="0.25"/>
  <cols>
    <col min="1" max="1" width="33.28515625" customWidth="1"/>
    <col min="2" max="2" width="12.140625" customWidth="1"/>
    <col min="3" max="3" width="8" customWidth="1"/>
    <col min="4" max="4" width="11.28515625" customWidth="1"/>
    <col min="5" max="5" width="8" customWidth="1"/>
    <col min="6" max="13" width="7" customWidth="1"/>
    <col min="14" max="14" width="4.85546875" customWidth="1"/>
  </cols>
  <sheetData>
    <row r="1" spans="1:19" ht="23.25" x14ac:dyDescent="0.35">
      <c r="A1" s="299" t="s">
        <v>507</v>
      </c>
    </row>
    <row r="2" spans="1:19" ht="15.75" thickBot="1" x14ac:dyDescent="0.3"/>
    <row r="3" spans="1:19" ht="15.75" thickTop="1" x14ac:dyDescent="0.25">
      <c r="A3" s="373" t="s">
        <v>508</v>
      </c>
      <c r="B3" s="300" t="s">
        <v>872</v>
      </c>
      <c r="C3" s="300"/>
      <c r="D3" s="300"/>
      <c r="E3" s="304" t="s">
        <v>904</v>
      </c>
      <c r="G3" s="300"/>
      <c r="H3" s="300"/>
      <c r="I3" s="300"/>
      <c r="J3" s="300"/>
      <c r="K3" s="300"/>
      <c r="L3" s="300"/>
      <c r="M3" s="300"/>
      <c r="N3" s="301"/>
    </row>
    <row r="4" spans="1:19" x14ac:dyDescent="0.25">
      <c r="A4" s="597" t="s">
        <v>877</v>
      </c>
      <c r="B4" s="598" t="s">
        <v>873</v>
      </c>
      <c r="C4" s="598"/>
      <c r="D4" s="598"/>
      <c r="E4" s="598"/>
      <c r="F4" s="599"/>
      <c r="G4" s="598"/>
      <c r="H4" s="598"/>
      <c r="I4" s="598"/>
      <c r="J4" s="598"/>
      <c r="K4" s="598"/>
      <c r="L4" s="598"/>
      <c r="M4" s="598"/>
      <c r="N4" s="600"/>
    </row>
    <row r="5" spans="1:19" x14ac:dyDescent="0.25">
      <c r="A5" s="597" t="s">
        <v>874</v>
      </c>
      <c r="B5" s="298" t="s">
        <v>875</v>
      </c>
      <c r="C5" s="598"/>
      <c r="D5" s="598"/>
      <c r="E5" s="598"/>
      <c r="F5" s="599"/>
      <c r="G5" s="598"/>
      <c r="H5" s="598"/>
      <c r="I5" s="598"/>
      <c r="J5" s="598"/>
      <c r="K5" s="598"/>
      <c r="L5" s="598"/>
      <c r="M5" s="598"/>
      <c r="N5" s="600"/>
    </row>
    <row r="6" spans="1:19" ht="27" customHeight="1" x14ac:dyDescent="0.25">
      <c r="A6" s="305"/>
      <c r="B6" s="779" t="s">
        <v>509</v>
      </c>
      <c r="C6" s="779"/>
      <c r="D6" s="779"/>
      <c r="E6" s="779"/>
      <c r="F6" s="779"/>
      <c r="G6" s="779"/>
      <c r="H6" s="779"/>
      <c r="I6" s="779"/>
      <c r="J6" s="779"/>
      <c r="K6" s="779"/>
      <c r="L6" s="779"/>
      <c r="M6" s="779"/>
      <c r="N6" s="780"/>
    </row>
    <row r="7" spans="1:19" x14ac:dyDescent="0.25">
      <c r="A7" s="582" t="s">
        <v>871</v>
      </c>
      <c r="B7" s="625">
        <v>41717</v>
      </c>
      <c r="C7" s="628" t="s">
        <v>911</v>
      </c>
      <c r="D7" s="749">
        <v>0</v>
      </c>
      <c r="E7" s="623"/>
      <c r="F7" s="623"/>
      <c r="G7" s="623"/>
      <c r="H7" s="623"/>
      <c r="I7" s="750"/>
      <c r="J7" s="750"/>
      <c r="K7" s="750"/>
      <c r="L7" s="750"/>
      <c r="M7" s="750"/>
      <c r="N7" s="751"/>
    </row>
    <row r="8" spans="1:19" x14ac:dyDescent="0.25">
      <c r="A8" s="582" t="s">
        <v>906</v>
      </c>
      <c r="B8" s="626" t="s">
        <v>802</v>
      </c>
      <c r="C8" s="628" t="s">
        <v>907</v>
      </c>
      <c r="D8" s="625">
        <v>41639</v>
      </c>
      <c r="E8" s="623"/>
      <c r="F8" s="623"/>
      <c r="G8" s="623"/>
      <c r="H8" s="623"/>
      <c r="I8" s="750"/>
      <c r="J8" s="750"/>
      <c r="K8" s="750"/>
      <c r="L8" s="750"/>
      <c r="M8" s="750"/>
      <c r="N8" s="751"/>
    </row>
    <row r="9" spans="1:19" ht="15.75" thickBot="1" x14ac:dyDescent="0.3">
      <c r="A9" s="306" t="s">
        <v>867</v>
      </c>
      <c r="B9" s="627">
        <v>41717</v>
      </c>
      <c r="C9" s="624"/>
      <c r="D9" s="624"/>
      <c r="E9" s="624"/>
      <c r="F9" s="624"/>
      <c r="G9" s="624"/>
      <c r="H9" s="624"/>
      <c r="I9" s="302"/>
      <c r="J9" s="302"/>
      <c r="K9" s="302"/>
      <c r="L9" s="302"/>
      <c r="M9" s="302"/>
      <c r="N9" s="303"/>
    </row>
    <row r="10" spans="1:19" ht="16.5" thickTop="1" thickBot="1" x14ac:dyDescent="0.3"/>
    <row r="11" spans="1:19" ht="15.75" thickTop="1" x14ac:dyDescent="0.25">
      <c r="A11" s="593" t="s">
        <v>876</v>
      </c>
      <c r="B11" s="594"/>
      <c r="C11" s="594"/>
      <c r="D11" s="594"/>
      <c r="E11" s="594"/>
      <c r="F11" s="594"/>
      <c r="G11" s="594"/>
      <c r="H11" s="594"/>
      <c r="I11" s="594"/>
      <c r="J11" s="594"/>
      <c r="K11" s="594"/>
      <c r="L11" s="594"/>
      <c r="M11" s="594"/>
      <c r="N11" s="595"/>
      <c r="O11" s="566"/>
      <c r="P11" s="566"/>
      <c r="Q11" s="566"/>
      <c r="R11" s="566"/>
      <c r="S11" s="566"/>
    </row>
    <row r="12" spans="1:19" ht="15" customHeight="1" x14ac:dyDescent="0.25">
      <c r="A12" s="766" t="s">
        <v>910</v>
      </c>
      <c r="B12" s="767"/>
      <c r="C12" s="767"/>
      <c r="D12" s="767"/>
      <c r="E12" s="767"/>
      <c r="F12" s="767"/>
      <c r="G12" s="767"/>
      <c r="H12" s="767"/>
      <c r="I12" s="767"/>
      <c r="J12" s="767"/>
      <c r="K12" s="767"/>
      <c r="L12" s="767"/>
      <c r="M12" s="767"/>
      <c r="N12" s="768"/>
      <c r="O12" s="566"/>
      <c r="P12" s="566"/>
      <c r="Q12" s="566"/>
      <c r="R12" s="566"/>
      <c r="S12" s="566"/>
    </row>
    <row r="13" spans="1:19" ht="31.5" customHeight="1" x14ac:dyDescent="0.25">
      <c r="A13" s="766"/>
      <c r="B13" s="767"/>
      <c r="C13" s="767"/>
      <c r="D13" s="767"/>
      <c r="E13" s="767"/>
      <c r="F13" s="767"/>
      <c r="G13" s="767"/>
      <c r="H13" s="767"/>
      <c r="I13" s="767"/>
      <c r="J13" s="767"/>
      <c r="K13" s="767"/>
      <c r="L13" s="767"/>
      <c r="M13" s="767"/>
      <c r="N13" s="768"/>
      <c r="O13" s="566"/>
      <c r="P13" s="566"/>
      <c r="Q13" s="566"/>
      <c r="R13" s="566"/>
      <c r="S13" s="566"/>
    </row>
    <row r="14" spans="1:19" s="255" customFormat="1" ht="33.75" customHeight="1" x14ac:dyDescent="0.25">
      <c r="A14" s="781" t="s">
        <v>991</v>
      </c>
      <c r="B14" s="782"/>
      <c r="C14" s="782"/>
      <c r="D14" s="782"/>
      <c r="E14" s="782"/>
      <c r="F14" s="782"/>
      <c r="G14" s="782"/>
      <c r="H14" s="782"/>
      <c r="I14" s="782"/>
      <c r="J14" s="782"/>
      <c r="K14" s="782"/>
      <c r="L14" s="782"/>
      <c r="M14" s="782"/>
      <c r="N14" s="783"/>
      <c r="O14" s="596"/>
      <c r="P14" s="596"/>
      <c r="Q14" s="596"/>
      <c r="R14" s="596"/>
      <c r="S14" s="596"/>
    </row>
    <row r="15" spans="1:19" s="255" customFormat="1" ht="28.5" customHeight="1" x14ac:dyDescent="0.25">
      <c r="A15" s="772" t="s">
        <v>992</v>
      </c>
      <c r="B15" s="764"/>
      <c r="C15" s="764"/>
      <c r="D15" s="764"/>
      <c r="E15" s="764"/>
      <c r="F15" s="764"/>
      <c r="G15" s="764"/>
      <c r="H15" s="764"/>
      <c r="I15" s="764"/>
      <c r="J15" s="764"/>
      <c r="K15" s="764"/>
      <c r="L15" s="764"/>
      <c r="M15" s="764"/>
      <c r="N15" s="765"/>
      <c r="O15" s="596"/>
      <c r="P15" s="596"/>
      <c r="Q15" s="596"/>
      <c r="R15" s="596"/>
      <c r="S15" s="596"/>
    </row>
    <row r="16" spans="1:19" s="255" customFormat="1" ht="30" customHeight="1" x14ac:dyDescent="0.25">
      <c r="A16" s="773" t="s">
        <v>511</v>
      </c>
      <c r="B16" s="774"/>
      <c r="C16" s="774"/>
      <c r="D16" s="774"/>
      <c r="E16" s="774"/>
      <c r="F16" s="774"/>
      <c r="G16" s="774"/>
      <c r="H16" s="774"/>
      <c r="I16" s="774"/>
      <c r="J16" s="774"/>
      <c r="K16" s="774"/>
      <c r="L16" s="774"/>
      <c r="M16" s="774"/>
      <c r="N16" s="775"/>
      <c r="O16" s="596"/>
      <c r="P16" s="596"/>
      <c r="Q16" s="596"/>
      <c r="R16" s="596"/>
      <c r="S16" s="596"/>
    </row>
    <row r="17" spans="1:19" ht="16.5" customHeight="1" x14ac:dyDescent="0.25">
      <c r="A17" s="773" t="s">
        <v>993</v>
      </c>
      <c r="B17" s="774"/>
      <c r="C17" s="774"/>
      <c r="D17" s="774"/>
      <c r="E17" s="774"/>
      <c r="F17" s="774"/>
      <c r="G17" s="774"/>
      <c r="H17" s="774"/>
      <c r="I17" s="774"/>
      <c r="J17" s="774"/>
      <c r="K17" s="774"/>
      <c r="L17" s="774"/>
      <c r="M17" s="774"/>
      <c r="N17" s="775"/>
      <c r="O17" s="566"/>
      <c r="P17" s="566"/>
      <c r="Q17" s="566"/>
      <c r="R17" s="566"/>
      <c r="S17" s="566"/>
    </row>
    <row r="18" spans="1:19" ht="33" customHeight="1" x14ac:dyDescent="0.25">
      <c r="A18" s="776" t="s">
        <v>994</v>
      </c>
      <c r="B18" s="777"/>
      <c r="C18" s="777"/>
      <c r="D18" s="777"/>
      <c r="E18" s="777"/>
      <c r="F18" s="777"/>
      <c r="G18" s="777"/>
      <c r="H18" s="777"/>
      <c r="I18" s="777"/>
      <c r="J18" s="777"/>
      <c r="K18" s="777"/>
      <c r="L18" s="777"/>
      <c r="M18" s="777"/>
      <c r="N18" s="778"/>
      <c r="O18" s="566"/>
      <c r="P18" s="566"/>
      <c r="Q18" s="566"/>
      <c r="R18" s="566"/>
      <c r="S18" s="566"/>
    </row>
    <row r="19" spans="1:19" ht="15" customHeight="1" x14ac:dyDescent="0.25">
      <c r="A19" s="776" t="s">
        <v>721</v>
      </c>
      <c r="B19" s="777"/>
      <c r="C19" s="777"/>
      <c r="D19" s="777"/>
      <c r="E19" s="777"/>
      <c r="F19" s="777"/>
      <c r="G19" s="777"/>
      <c r="H19" s="777"/>
      <c r="I19" s="777"/>
      <c r="J19" s="777"/>
      <c r="K19" s="777"/>
      <c r="L19" s="777"/>
      <c r="M19" s="777"/>
      <c r="N19" s="778"/>
      <c r="O19" s="566"/>
      <c r="P19" s="566"/>
      <c r="Q19" s="566"/>
      <c r="R19" s="566"/>
      <c r="S19" s="566"/>
    </row>
    <row r="20" spans="1:19" ht="15" customHeight="1" x14ac:dyDescent="0.25">
      <c r="A20" s="766" t="s">
        <v>908</v>
      </c>
      <c r="B20" s="767"/>
      <c r="C20" s="767"/>
      <c r="D20" s="767"/>
      <c r="E20" s="767"/>
      <c r="F20" s="767"/>
      <c r="G20" s="767"/>
      <c r="H20" s="767"/>
      <c r="I20" s="767"/>
      <c r="J20" s="767"/>
      <c r="K20" s="767"/>
      <c r="L20" s="767"/>
      <c r="M20" s="767"/>
      <c r="N20" s="768"/>
      <c r="O20" s="566"/>
      <c r="P20" s="566"/>
      <c r="Q20" s="566"/>
      <c r="R20" s="566"/>
      <c r="S20" s="566"/>
    </row>
    <row r="21" spans="1:19" x14ac:dyDescent="0.25">
      <c r="A21" s="766"/>
      <c r="B21" s="767"/>
      <c r="C21" s="767"/>
      <c r="D21" s="767"/>
      <c r="E21" s="767"/>
      <c r="F21" s="767"/>
      <c r="G21" s="767"/>
      <c r="H21" s="767"/>
      <c r="I21" s="767"/>
      <c r="J21" s="767"/>
      <c r="K21" s="767"/>
      <c r="L21" s="767"/>
      <c r="M21" s="767"/>
      <c r="N21" s="768"/>
      <c r="O21" s="566"/>
      <c r="P21" s="566"/>
      <c r="Q21" s="566"/>
      <c r="R21" s="566"/>
      <c r="S21" s="566"/>
    </row>
    <row r="22" spans="1:19" ht="15" customHeight="1" x14ac:dyDescent="0.25">
      <c r="A22" s="766" t="s">
        <v>909</v>
      </c>
      <c r="B22" s="767"/>
      <c r="C22" s="767"/>
      <c r="D22" s="767"/>
      <c r="E22" s="767"/>
      <c r="F22" s="767"/>
      <c r="G22" s="767"/>
      <c r="H22" s="767"/>
      <c r="I22" s="767"/>
      <c r="J22" s="767"/>
      <c r="K22" s="767"/>
      <c r="L22" s="767"/>
      <c r="M22" s="767"/>
      <c r="N22" s="768"/>
      <c r="O22" s="566"/>
      <c r="P22" s="566"/>
      <c r="Q22" s="566"/>
      <c r="R22" s="566"/>
      <c r="S22" s="566"/>
    </row>
    <row r="23" spans="1:19" ht="15.75" thickBot="1" x14ac:dyDescent="0.3">
      <c r="A23" s="769"/>
      <c r="B23" s="770"/>
      <c r="C23" s="770"/>
      <c r="D23" s="770"/>
      <c r="E23" s="770"/>
      <c r="F23" s="770"/>
      <c r="G23" s="770"/>
      <c r="H23" s="770"/>
      <c r="I23" s="770"/>
      <c r="J23" s="770"/>
      <c r="K23" s="770"/>
      <c r="L23" s="770"/>
      <c r="M23" s="770"/>
      <c r="N23" s="771"/>
      <c r="O23" s="566"/>
      <c r="P23" s="566"/>
      <c r="Q23" s="566"/>
      <c r="R23" s="566"/>
      <c r="S23" s="566"/>
    </row>
    <row r="24" spans="1:19" ht="15.75" thickTop="1" x14ac:dyDescent="0.25">
      <c r="A24" s="566"/>
      <c r="B24" s="566"/>
      <c r="C24" s="566"/>
      <c r="D24" s="566"/>
      <c r="E24" s="566"/>
      <c r="F24" s="566"/>
      <c r="G24" s="566"/>
      <c r="H24" s="566"/>
      <c r="I24" s="566"/>
      <c r="J24" s="566"/>
      <c r="K24" s="566"/>
      <c r="L24" s="566"/>
      <c r="M24" s="566"/>
      <c r="N24" s="566"/>
      <c r="O24" s="566"/>
      <c r="P24" s="566"/>
      <c r="Q24" s="566"/>
      <c r="R24" s="566"/>
      <c r="S24" s="566"/>
    </row>
    <row r="25" spans="1:19" x14ac:dyDescent="0.25">
      <c r="A25" s="566"/>
      <c r="B25" s="566"/>
      <c r="C25" s="566"/>
      <c r="D25" s="566"/>
      <c r="E25" s="566"/>
      <c r="F25" s="566"/>
      <c r="G25" s="566"/>
      <c r="H25" s="566"/>
      <c r="I25" s="566"/>
      <c r="J25" s="566"/>
      <c r="K25" s="566"/>
      <c r="L25" s="566"/>
      <c r="M25" s="566"/>
      <c r="N25" s="566"/>
      <c r="O25" s="566"/>
      <c r="P25" s="566"/>
      <c r="Q25" s="566"/>
      <c r="R25" s="566"/>
      <c r="S25" s="566"/>
    </row>
    <row r="26" spans="1:19" x14ac:dyDescent="0.25">
      <c r="A26" s="566"/>
      <c r="B26" s="566"/>
      <c r="C26" s="566"/>
      <c r="D26" s="566"/>
      <c r="E26" s="566"/>
      <c r="F26" s="566"/>
      <c r="G26" s="566"/>
      <c r="H26" s="566"/>
      <c r="I26" s="566"/>
      <c r="J26" s="566"/>
      <c r="K26" s="566"/>
      <c r="L26" s="566"/>
      <c r="M26" s="566"/>
      <c r="N26" s="566"/>
      <c r="O26" s="566"/>
      <c r="P26" s="566"/>
      <c r="Q26" s="566"/>
      <c r="R26" s="566"/>
      <c r="S26" s="566"/>
    </row>
    <row r="27" spans="1:19" x14ac:dyDescent="0.25">
      <c r="A27" s="566"/>
      <c r="B27" s="566"/>
      <c r="C27" s="566"/>
      <c r="D27" s="566"/>
      <c r="E27" s="566"/>
      <c r="F27" s="566"/>
      <c r="G27" s="566"/>
      <c r="H27" s="566"/>
      <c r="I27" s="566"/>
      <c r="J27" s="566"/>
      <c r="K27" s="566"/>
      <c r="L27" s="566"/>
      <c r="M27" s="566"/>
      <c r="N27" s="566"/>
      <c r="O27" s="566"/>
      <c r="P27" s="566"/>
      <c r="Q27" s="566"/>
      <c r="R27" s="566"/>
      <c r="S27" s="566"/>
    </row>
    <row r="28" spans="1:19" x14ac:dyDescent="0.25">
      <c r="A28" s="566"/>
      <c r="B28" s="566"/>
      <c r="C28" s="566"/>
      <c r="D28" s="566"/>
      <c r="E28" s="566"/>
      <c r="F28" s="566"/>
      <c r="G28" s="566"/>
      <c r="H28" s="566"/>
      <c r="I28" s="566"/>
      <c r="J28" s="566"/>
      <c r="K28" s="566"/>
      <c r="L28" s="566"/>
      <c r="M28" s="566"/>
      <c r="N28" s="566"/>
      <c r="O28" s="566"/>
      <c r="P28" s="566"/>
      <c r="Q28" s="566"/>
      <c r="R28" s="566"/>
      <c r="S28" s="566"/>
    </row>
    <row r="29" spans="1:19" x14ac:dyDescent="0.25">
      <c r="A29" s="566"/>
      <c r="B29" s="566"/>
      <c r="C29" s="566"/>
      <c r="D29" s="566"/>
      <c r="E29" s="566"/>
      <c r="F29" s="566"/>
      <c r="G29" s="566"/>
      <c r="H29" s="566"/>
      <c r="I29" s="566"/>
      <c r="J29" s="566"/>
      <c r="K29" s="566"/>
      <c r="L29" s="566"/>
      <c r="M29" s="566"/>
      <c r="N29" s="566"/>
      <c r="O29" s="566"/>
      <c r="P29" s="566"/>
      <c r="Q29" s="566"/>
      <c r="R29" s="566"/>
      <c r="S29" s="566"/>
    </row>
    <row r="30" spans="1:19" x14ac:dyDescent="0.25">
      <c r="A30" s="566"/>
      <c r="B30" s="566"/>
      <c r="C30" s="566"/>
      <c r="D30" s="566"/>
      <c r="E30" s="566"/>
      <c r="F30" s="566"/>
      <c r="G30" s="566"/>
      <c r="H30" s="566"/>
      <c r="I30" s="566"/>
      <c r="J30" s="566"/>
      <c r="K30" s="566"/>
      <c r="L30" s="566"/>
      <c r="M30" s="566"/>
      <c r="N30" s="566"/>
      <c r="O30" s="566"/>
      <c r="P30" s="566"/>
      <c r="Q30" s="566"/>
      <c r="R30" s="566"/>
      <c r="S30" s="566"/>
    </row>
    <row r="31" spans="1:19" x14ac:dyDescent="0.25">
      <c r="A31" s="566"/>
      <c r="B31" s="566"/>
      <c r="C31" s="566"/>
      <c r="D31" s="566"/>
      <c r="E31" s="566"/>
      <c r="F31" s="566"/>
      <c r="G31" s="566"/>
      <c r="H31" s="566"/>
      <c r="I31" s="566"/>
      <c r="J31" s="566"/>
      <c r="K31" s="566"/>
      <c r="L31" s="566"/>
      <c r="M31" s="566"/>
      <c r="N31" s="566"/>
      <c r="O31" s="566"/>
      <c r="P31" s="566"/>
      <c r="Q31" s="566"/>
      <c r="R31" s="566"/>
      <c r="S31" s="566"/>
    </row>
    <row r="32" spans="1:19" x14ac:dyDescent="0.25">
      <c r="A32" s="566"/>
      <c r="B32" s="566"/>
      <c r="C32" s="566"/>
      <c r="D32" s="566"/>
      <c r="E32" s="566"/>
      <c r="F32" s="566"/>
      <c r="G32" s="566"/>
      <c r="H32" s="566"/>
      <c r="I32" s="566"/>
      <c r="J32" s="566"/>
      <c r="K32" s="566"/>
      <c r="L32" s="566"/>
      <c r="M32" s="566"/>
      <c r="N32" s="566"/>
      <c r="O32" s="566"/>
      <c r="P32" s="566"/>
      <c r="Q32" s="566"/>
      <c r="R32" s="566"/>
      <c r="S32" s="566"/>
    </row>
    <row r="33" spans="1:19" x14ac:dyDescent="0.25">
      <c r="A33" s="566"/>
      <c r="B33" s="566"/>
      <c r="C33" s="566"/>
      <c r="D33" s="566"/>
      <c r="E33" s="566"/>
      <c r="F33" s="566"/>
      <c r="G33" s="566"/>
      <c r="H33" s="566"/>
      <c r="I33" s="566"/>
      <c r="J33" s="566"/>
      <c r="K33" s="566"/>
      <c r="L33" s="566"/>
      <c r="M33" s="566"/>
      <c r="N33" s="566"/>
      <c r="O33" s="566"/>
      <c r="P33" s="566"/>
      <c r="Q33" s="566"/>
      <c r="R33" s="566"/>
      <c r="S33" s="566"/>
    </row>
    <row r="34" spans="1:19" x14ac:dyDescent="0.25">
      <c r="A34" s="566"/>
      <c r="B34" s="566"/>
      <c r="C34" s="566"/>
      <c r="D34" s="566"/>
      <c r="E34" s="566"/>
      <c r="F34" s="566"/>
      <c r="G34" s="566"/>
      <c r="H34" s="566"/>
      <c r="I34" s="566"/>
      <c r="J34" s="566"/>
      <c r="K34" s="566"/>
      <c r="L34" s="566"/>
      <c r="M34" s="566"/>
      <c r="N34" s="566"/>
      <c r="O34" s="566"/>
      <c r="P34" s="566"/>
      <c r="Q34" s="566"/>
      <c r="R34" s="566"/>
      <c r="S34" s="566"/>
    </row>
    <row r="35" spans="1:19" x14ac:dyDescent="0.25">
      <c r="A35" s="566"/>
      <c r="B35" s="566"/>
      <c r="C35" s="566"/>
      <c r="D35" s="566"/>
      <c r="E35" s="566"/>
      <c r="F35" s="566"/>
      <c r="G35" s="566"/>
      <c r="H35" s="566"/>
      <c r="I35" s="566"/>
      <c r="J35" s="566"/>
      <c r="K35" s="566"/>
      <c r="L35" s="566"/>
      <c r="M35" s="566"/>
      <c r="N35" s="566"/>
      <c r="O35" s="566"/>
      <c r="P35" s="566"/>
      <c r="Q35" s="566"/>
      <c r="R35" s="566"/>
      <c r="S35" s="566"/>
    </row>
    <row r="36" spans="1:19" x14ac:dyDescent="0.25">
      <c r="A36" s="566"/>
      <c r="B36" s="566"/>
      <c r="C36" s="566"/>
      <c r="D36" s="566"/>
      <c r="E36" s="566"/>
      <c r="F36" s="566"/>
      <c r="G36" s="566"/>
      <c r="H36" s="566"/>
      <c r="I36" s="566"/>
      <c r="J36" s="566"/>
      <c r="K36" s="566"/>
      <c r="L36" s="566"/>
      <c r="M36" s="566"/>
      <c r="N36" s="566"/>
      <c r="O36" s="566"/>
      <c r="P36" s="566"/>
      <c r="Q36" s="566"/>
      <c r="R36" s="566"/>
      <c r="S36" s="566"/>
    </row>
    <row r="37" spans="1:19" x14ac:dyDescent="0.25">
      <c r="A37" s="566"/>
      <c r="B37" s="566"/>
      <c r="C37" s="566"/>
      <c r="D37" s="566"/>
      <c r="E37" s="566"/>
      <c r="F37" s="566"/>
      <c r="G37" s="566"/>
      <c r="H37" s="566"/>
      <c r="I37" s="566"/>
      <c r="J37" s="566"/>
      <c r="K37" s="566"/>
      <c r="L37" s="566"/>
      <c r="M37" s="566"/>
      <c r="N37" s="566"/>
      <c r="O37" s="566"/>
      <c r="P37" s="566"/>
      <c r="Q37" s="566"/>
      <c r="R37" s="566"/>
      <c r="S37" s="566"/>
    </row>
    <row r="38" spans="1:19" x14ac:dyDescent="0.25">
      <c r="A38" s="566"/>
      <c r="B38" s="566"/>
      <c r="C38" s="566"/>
      <c r="D38" s="566"/>
      <c r="E38" s="566"/>
      <c r="F38" s="566"/>
      <c r="G38" s="566"/>
      <c r="H38" s="566"/>
      <c r="I38" s="566"/>
      <c r="J38" s="566"/>
      <c r="K38" s="566"/>
      <c r="L38" s="566"/>
      <c r="M38" s="566"/>
      <c r="N38" s="566"/>
      <c r="O38" s="566"/>
      <c r="P38" s="566"/>
      <c r="Q38" s="566"/>
      <c r="R38" s="566"/>
      <c r="S38" s="566"/>
    </row>
    <row r="39" spans="1:19" x14ac:dyDescent="0.25">
      <c r="A39" s="566"/>
      <c r="B39" s="566"/>
      <c r="C39" s="566"/>
      <c r="D39" s="566"/>
      <c r="E39" s="566"/>
      <c r="F39" s="566"/>
      <c r="G39" s="566"/>
      <c r="H39" s="566"/>
      <c r="I39" s="566"/>
      <c r="J39" s="566"/>
      <c r="K39" s="566"/>
      <c r="L39" s="566"/>
      <c r="M39" s="566"/>
      <c r="N39" s="566"/>
      <c r="O39" s="566"/>
      <c r="P39" s="566"/>
      <c r="Q39" s="566"/>
      <c r="R39" s="566"/>
      <c r="S39" s="566"/>
    </row>
    <row r="40" spans="1:19" x14ac:dyDescent="0.25">
      <c r="A40" s="566"/>
      <c r="B40" s="566"/>
      <c r="C40" s="566"/>
      <c r="D40" s="566"/>
      <c r="E40" s="566"/>
      <c r="F40" s="566"/>
      <c r="G40" s="566"/>
      <c r="H40" s="566"/>
      <c r="I40" s="566"/>
      <c r="J40" s="566"/>
      <c r="K40" s="566"/>
      <c r="L40" s="566"/>
      <c r="M40" s="566"/>
      <c r="N40" s="566"/>
      <c r="O40" s="566"/>
      <c r="P40" s="566"/>
      <c r="Q40" s="566"/>
      <c r="R40" s="566"/>
      <c r="S40" s="566"/>
    </row>
    <row r="41" spans="1:19" x14ac:dyDescent="0.25">
      <c r="A41" s="566"/>
      <c r="B41" s="566"/>
      <c r="C41" s="566"/>
      <c r="D41" s="566"/>
      <c r="E41" s="566"/>
      <c r="F41" s="566"/>
      <c r="G41" s="566"/>
      <c r="H41" s="566"/>
      <c r="I41" s="566"/>
      <c r="J41" s="566"/>
      <c r="K41" s="566"/>
      <c r="L41" s="566"/>
      <c r="M41" s="566"/>
      <c r="N41" s="566"/>
      <c r="O41" s="566"/>
      <c r="P41" s="566"/>
      <c r="Q41" s="566"/>
      <c r="R41" s="566"/>
      <c r="S41" s="566"/>
    </row>
    <row r="42" spans="1:19" x14ac:dyDescent="0.25">
      <c r="A42" s="566"/>
      <c r="B42" s="566"/>
      <c r="C42" s="566"/>
      <c r="D42" s="566"/>
      <c r="E42" s="566"/>
      <c r="F42" s="566"/>
      <c r="G42" s="566"/>
      <c r="H42" s="566"/>
      <c r="I42" s="566"/>
      <c r="J42" s="566"/>
      <c r="K42" s="566"/>
      <c r="L42" s="566"/>
      <c r="M42" s="566"/>
      <c r="N42" s="566"/>
      <c r="O42" s="566"/>
      <c r="P42" s="566"/>
      <c r="Q42" s="566"/>
      <c r="R42" s="566"/>
      <c r="S42" s="566"/>
    </row>
    <row r="43" spans="1:19" x14ac:dyDescent="0.25">
      <c r="A43" s="566"/>
      <c r="B43" s="566"/>
      <c r="C43" s="566"/>
      <c r="D43" s="566"/>
      <c r="E43" s="566"/>
      <c r="F43" s="566"/>
      <c r="G43" s="566"/>
      <c r="H43" s="566"/>
      <c r="I43" s="566"/>
      <c r="J43" s="566"/>
      <c r="K43" s="566"/>
      <c r="L43" s="566"/>
      <c r="M43" s="566"/>
      <c r="N43" s="566"/>
      <c r="O43" s="566"/>
      <c r="P43" s="566"/>
      <c r="Q43" s="566"/>
      <c r="R43" s="566"/>
      <c r="S43" s="566"/>
    </row>
    <row r="44" spans="1:19" x14ac:dyDescent="0.25">
      <c r="A44" s="566"/>
      <c r="B44" s="566"/>
      <c r="C44" s="566"/>
      <c r="D44" s="566"/>
      <c r="E44" s="566"/>
      <c r="F44" s="566"/>
      <c r="G44" s="566"/>
      <c r="H44" s="566"/>
      <c r="I44" s="566"/>
      <c r="J44" s="566"/>
      <c r="K44" s="566"/>
      <c r="L44" s="566"/>
      <c r="M44" s="566"/>
      <c r="N44" s="566"/>
      <c r="O44" s="566"/>
      <c r="P44" s="566"/>
      <c r="Q44" s="566"/>
      <c r="R44" s="566"/>
      <c r="S44" s="566"/>
    </row>
    <row r="45" spans="1:19" x14ac:dyDescent="0.25">
      <c r="A45" s="566"/>
      <c r="B45" s="566"/>
      <c r="C45" s="566"/>
      <c r="D45" s="566"/>
      <c r="E45" s="566"/>
      <c r="F45" s="566"/>
      <c r="G45" s="566"/>
      <c r="H45" s="566"/>
      <c r="I45" s="566"/>
      <c r="J45" s="566"/>
      <c r="K45" s="566"/>
      <c r="L45" s="566"/>
      <c r="M45" s="566"/>
      <c r="N45" s="566"/>
      <c r="O45" s="566"/>
      <c r="P45" s="566"/>
      <c r="Q45" s="566"/>
      <c r="R45" s="566"/>
      <c r="S45" s="566"/>
    </row>
    <row r="46" spans="1:19" x14ac:dyDescent="0.25">
      <c r="A46" s="566"/>
      <c r="B46" s="566"/>
      <c r="C46" s="566"/>
      <c r="D46" s="566"/>
      <c r="E46" s="566"/>
      <c r="F46" s="566"/>
      <c r="G46" s="566"/>
      <c r="H46" s="566"/>
      <c r="I46" s="566"/>
      <c r="J46" s="566"/>
      <c r="K46" s="566"/>
      <c r="L46" s="566"/>
      <c r="M46" s="566"/>
      <c r="N46" s="566"/>
      <c r="O46" s="566"/>
      <c r="P46" s="566"/>
      <c r="Q46" s="566"/>
      <c r="R46" s="566"/>
      <c r="S46" s="566"/>
    </row>
    <row r="47" spans="1:19" x14ac:dyDescent="0.25">
      <c r="A47" s="566"/>
      <c r="B47" s="566"/>
      <c r="C47" s="566"/>
      <c r="D47" s="566"/>
      <c r="E47" s="566"/>
      <c r="F47" s="566"/>
      <c r="G47" s="566"/>
      <c r="H47" s="566"/>
      <c r="I47" s="566"/>
      <c r="J47" s="566"/>
      <c r="K47" s="566"/>
      <c r="L47" s="566"/>
      <c r="M47" s="566"/>
      <c r="N47" s="566"/>
      <c r="O47" s="566"/>
      <c r="P47" s="566"/>
      <c r="Q47" s="566"/>
      <c r="R47" s="566"/>
      <c r="S47" s="566"/>
    </row>
    <row r="48" spans="1:19" x14ac:dyDescent="0.25">
      <c r="A48" s="566"/>
      <c r="B48" s="566"/>
      <c r="C48" s="566"/>
      <c r="D48" s="566"/>
      <c r="E48" s="566"/>
      <c r="F48" s="566"/>
      <c r="G48" s="566"/>
      <c r="H48" s="566"/>
      <c r="I48" s="566"/>
      <c r="J48" s="566"/>
      <c r="K48" s="566"/>
      <c r="L48" s="566"/>
      <c r="M48" s="566"/>
      <c r="N48" s="566"/>
      <c r="O48" s="566"/>
      <c r="P48" s="566"/>
      <c r="Q48" s="566"/>
      <c r="R48" s="566"/>
      <c r="S48" s="566"/>
    </row>
    <row r="49" spans="1:19" x14ac:dyDescent="0.25">
      <c r="A49" s="566"/>
      <c r="B49" s="566"/>
      <c r="C49" s="566"/>
      <c r="D49" s="566"/>
      <c r="E49" s="566"/>
      <c r="F49" s="566"/>
      <c r="G49" s="566"/>
      <c r="H49" s="566"/>
      <c r="I49" s="566"/>
      <c r="J49" s="566"/>
      <c r="K49" s="566"/>
      <c r="L49" s="566"/>
      <c r="M49" s="566"/>
      <c r="N49" s="566"/>
      <c r="O49" s="566"/>
      <c r="P49" s="566"/>
      <c r="Q49" s="566"/>
      <c r="R49" s="566"/>
      <c r="S49" s="566"/>
    </row>
    <row r="50" spans="1:19" x14ac:dyDescent="0.25">
      <c r="A50" s="566"/>
      <c r="B50" s="566"/>
      <c r="C50" s="566"/>
      <c r="D50" s="566"/>
      <c r="E50" s="566"/>
      <c r="F50" s="566"/>
      <c r="G50" s="566"/>
      <c r="H50" s="566"/>
      <c r="I50" s="566"/>
      <c r="J50" s="566"/>
      <c r="K50" s="566"/>
      <c r="L50" s="566"/>
      <c r="M50" s="566"/>
      <c r="N50" s="566"/>
      <c r="O50" s="566"/>
      <c r="P50" s="566"/>
      <c r="Q50" s="566"/>
      <c r="R50" s="566"/>
      <c r="S50" s="566"/>
    </row>
    <row r="51" spans="1:19" x14ac:dyDescent="0.25">
      <c r="A51" s="566"/>
      <c r="B51" s="566"/>
      <c r="C51" s="566"/>
      <c r="D51" s="566"/>
      <c r="E51" s="566"/>
      <c r="F51" s="566"/>
      <c r="G51" s="566"/>
      <c r="H51" s="566"/>
      <c r="I51" s="566"/>
      <c r="J51" s="566"/>
      <c r="K51" s="566"/>
      <c r="L51" s="566"/>
      <c r="M51" s="566"/>
      <c r="N51" s="566"/>
      <c r="O51" s="566"/>
      <c r="P51" s="566"/>
      <c r="Q51" s="566"/>
      <c r="R51" s="566"/>
      <c r="S51" s="566"/>
    </row>
    <row r="52" spans="1:19" x14ac:dyDescent="0.25">
      <c r="A52" s="566"/>
      <c r="B52" s="566"/>
      <c r="C52" s="566"/>
      <c r="D52" s="566"/>
      <c r="E52" s="566"/>
      <c r="F52" s="566"/>
      <c r="G52" s="566"/>
      <c r="H52" s="566"/>
      <c r="I52" s="566"/>
      <c r="J52" s="566"/>
      <c r="K52" s="566"/>
      <c r="L52" s="566"/>
      <c r="M52" s="566"/>
      <c r="N52" s="566"/>
      <c r="O52" s="566"/>
      <c r="P52" s="566"/>
      <c r="Q52" s="566"/>
      <c r="R52" s="566"/>
      <c r="S52" s="566"/>
    </row>
    <row r="53" spans="1:19" x14ac:dyDescent="0.25">
      <c r="A53" s="566"/>
      <c r="B53" s="566"/>
      <c r="C53" s="566"/>
      <c r="D53" s="566"/>
      <c r="E53" s="566"/>
      <c r="F53" s="566"/>
      <c r="G53" s="566"/>
      <c r="H53" s="566"/>
      <c r="I53" s="566"/>
      <c r="J53" s="566"/>
      <c r="K53" s="566"/>
      <c r="L53" s="566"/>
      <c r="M53" s="566"/>
      <c r="N53" s="566"/>
      <c r="O53" s="566"/>
      <c r="P53" s="566"/>
      <c r="Q53" s="566"/>
      <c r="R53" s="566"/>
      <c r="S53" s="566"/>
    </row>
    <row r="54" spans="1:19" x14ac:dyDescent="0.25">
      <c r="A54" s="566"/>
      <c r="B54" s="566"/>
      <c r="C54" s="566"/>
      <c r="D54" s="566"/>
      <c r="E54" s="566"/>
      <c r="F54" s="566"/>
      <c r="G54" s="566"/>
      <c r="H54" s="566"/>
      <c r="I54" s="566"/>
      <c r="J54" s="566"/>
      <c r="K54" s="566"/>
      <c r="L54" s="566"/>
      <c r="M54" s="566"/>
      <c r="N54" s="566"/>
      <c r="O54" s="566"/>
      <c r="P54" s="566"/>
      <c r="Q54" s="566"/>
      <c r="R54" s="566"/>
      <c r="S54" s="566"/>
    </row>
    <row r="55" spans="1:19" x14ac:dyDescent="0.25">
      <c r="A55" s="566"/>
      <c r="B55" s="566"/>
      <c r="C55" s="566"/>
      <c r="D55" s="566"/>
      <c r="E55" s="566"/>
      <c r="F55" s="566"/>
      <c r="G55" s="566"/>
      <c r="H55" s="566"/>
      <c r="I55" s="566"/>
      <c r="J55" s="566"/>
      <c r="K55" s="566"/>
      <c r="L55" s="566"/>
      <c r="M55" s="566"/>
      <c r="N55" s="566"/>
      <c r="O55" s="566"/>
      <c r="P55" s="566"/>
      <c r="Q55" s="566"/>
      <c r="R55" s="566"/>
      <c r="S55" s="566"/>
    </row>
    <row r="56" spans="1:19" x14ac:dyDescent="0.25">
      <c r="A56" s="566"/>
      <c r="B56" s="566"/>
      <c r="C56" s="566"/>
      <c r="D56" s="566"/>
      <c r="E56" s="566"/>
      <c r="F56" s="566"/>
      <c r="G56" s="566"/>
      <c r="H56" s="566"/>
      <c r="I56" s="566"/>
      <c r="J56" s="566"/>
      <c r="K56" s="566"/>
      <c r="L56" s="566"/>
      <c r="M56" s="566"/>
      <c r="N56" s="566"/>
      <c r="O56" s="566"/>
      <c r="P56" s="566"/>
      <c r="Q56" s="566"/>
      <c r="R56" s="566"/>
      <c r="S56" s="566"/>
    </row>
    <row r="57" spans="1:19" x14ac:dyDescent="0.25">
      <c r="A57" s="566"/>
      <c r="B57" s="566"/>
      <c r="C57" s="566"/>
      <c r="D57" s="566"/>
      <c r="E57" s="566"/>
      <c r="F57" s="566"/>
      <c r="G57" s="566"/>
      <c r="H57" s="566"/>
      <c r="I57" s="566"/>
      <c r="J57" s="566"/>
      <c r="K57" s="566"/>
      <c r="L57" s="566"/>
      <c r="M57" s="566"/>
      <c r="N57" s="566"/>
      <c r="O57" s="566"/>
      <c r="P57" s="566"/>
      <c r="Q57" s="566"/>
      <c r="R57" s="566"/>
      <c r="S57" s="566"/>
    </row>
    <row r="58" spans="1:19" x14ac:dyDescent="0.25">
      <c r="A58" s="566"/>
      <c r="B58" s="566"/>
      <c r="C58" s="566"/>
      <c r="D58" s="566"/>
      <c r="E58" s="566"/>
      <c r="F58" s="566"/>
      <c r="G58" s="566"/>
      <c r="H58" s="566"/>
      <c r="I58" s="566"/>
      <c r="J58" s="566"/>
      <c r="K58" s="566"/>
      <c r="L58" s="566"/>
      <c r="M58" s="566"/>
      <c r="N58" s="566"/>
      <c r="O58" s="566"/>
      <c r="P58" s="566"/>
      <c r="Q58" s="566"/>
      <c r="R58" s="566"/>
      <c r="S58" s="566"/>
    </row>
    <row r="59" spans="1:19" x14ac:dyDescent="0.25">
      <c r="A59" s="566"/>
      <c r="B59" s="566"/>
      <c r="C59" s="566"/>
      <c r="D59" s="566"/>
      <c r="E59" s="566"/>
      <c r="F59" s="566"/>
      <c r="G59" s="566"/>
      <c r="H59" s="566"/>
      <c r="I59" s="566"/>
      <c r="J59" s="566"/>
      <c r="K59" s="566"/>
      <c r="L59" s="566"/>
      <c r="M59" s="566"/>
      <c r="N59" s="566"/>
      <c r="O59" s="566"/>
      <c r="P59" s="566"/>
      <c r="Q59" s="566"/>
      <c r="R59" s="566"/>
      <c r="S59" s="566"/>
    </row>
    <row r="60" spans="1:19" x14ac:dyDescent="0.25">
      <c r="A60" s="566"/>
      <c r="B60" s="566"/>
      <c r="C60" s="566"/>
      <c r="D60" s="566"/>
      <c r="E60" s="566"/>
      <c r="F60" s="566"/>
      <c r="G60" s="566"/>
      <c r="H60" s="566"/>
      <c r="I60" s="566"/>
      <c r="J60" s="566"/>
      <c r="K60" s="566"/>
      <c r="L60" s="566"/>
      <c r="M60" s="566"/>
      <c r="N60" s="566"/>
      <c r="O60" s="566"/>
      <c r="P60" s="566"/>
      <c r="Q60" s="566"/>
      <c r="R60" s="566"/>
      <c r="S60" s="566"/>
    </row>
    <row r="61" spans="1:19" x14ac:dyDescent="0.25">
      <c r="A61" s="566"/>
      <c r="B61" s="566"/>
      <c r="C61" s="566"/>
      <c r="D61" s="566"/>
      <c r="E61" s="566"/>
      <c r="F61" s="566"/>
      <c r="G61" s="566"/>
      <c r="H61" s="566"/>
      <c r="I61" s="566"/>
      <c r="J61" s="566"/>
      <c r="K61" s="566"/>
      <c r="L61" s="566"/>
      <c r="M61" s="566"/>
      <c r="N61" s="566"/>
      <c r="O61" s="566"/>
      <c r="P61" s="566"/>
      <c r="Q61" s="566"/>
      <c r="R61" s="566"/>
      <c r="S61" s="566"/>
    </row>
    <row r="62" spans="1:19" x14ac:dyDescent="0.25">
      <c r="A62" s="566"/>
      <c r="B62" s="566"/>
      <c r="C62" s="566"/>
      <c r="D62" s="566"/>
      <c r="E62" s="566"/>
      <c r="F62" s="566"/>
      <c r="G62" s="566"/>
      <c r="H62" s="566"/>
      <c r="I62" s="566"/>
      <c r="J62" s="566"/>
      <c r="K62" s="566"/>
      <c r="L62" s="566"/>
      <c r="M62" s="566"/>
      <c r="N62" s="566"/>
      <c r="O62" s="566"/>
      <c r="P62" s="566"/>
      <c r="Q62" s="566"/>
      <c r="R62" s="566"/>
      <c r="S62" s="566"/>
    </row>
    <row r="63" spans="1:19" x14ac:dyDescent="0.25">
      <c r="A63" s="566"/>
      <c r="B63" s="566"/>
      <c r="C63" s="566"/>
      <c r="D63" s="566"/>
      <c r="E63" s="566"/>
      <c r="F63" s="566"/>
      <c r="G63" s="566"/>
      <c r="H63" s="566"/>
      <c r="I63" s="566"/>
      <c r="J63" s="566"/>
      <c r="K63" s="566"/>
      <c r="L63" s="566"/>
      <c r="M63" s="566"/>
      <c r="N63" s="566"/>
      <c r="O63" s="566"/>
      <c r="P63" s="566"/>
      <c r="Q63" s="566"/>
      <c r="R63" s="566"/>
      <c r="S63" s="566"/>
    </row>
    <row r="64" spans="1:19" x14ac:dyDescent="0.25">
      <c r="A64" s="566"/>
      <c r="B64" s="566"/>
      <c r="C64" s="566"/>
      <c r="D64" s="566"/>
      <c r="E64" s="566"/>
      <c r="F64" s="566"/>
      <c r="G64" s="566"/>
      <c r="H64" s="566"/>
      <c r="I64" s="566"/>
      <c r="J64" s="566"/>
      <c r="K64" s="566"/>
      <c r="L64" s="566"/>
      <c r="M64" s="566"/>
      <c r="N64" s="566"/>
      <c r="O64" s="566"/>
      <c r="P64" s="566"/>
      <c r="Q64" s="566"/>
      <c r="R64" s="566"/>
      <c r="S64" s="566"/>
    </row>
    <row r="65" spans="1:19" x14ac:dyDescent="0.25">
      <c r="A65" s="566"/>
      <c r="B65" s="566"/>
      <c r="C65" s="566"/>
      <c r="D65" s="566"/>
      <c r="E65" s="566"/>
      <c r="F65" s="566"/>
      <c r="G65" s="566"/>
      <c r="H65" s="566"/>
      <c r="I65" s="566"/>
      <c r="J65" s="566"/>
      <c r="K65" s="566"/>
      <c r="L65" s="566"/>
      <c r="M65" s="566"/>
      <c r="N65" s="566"/>
      <c r="O65" s="566"/>
      <c r="P65" s="566"/>
      <c r="Q65" s="566"/>
      <c r="R65" s="566"/>
      <c r="S65" s="566"/>
    </row>
    <row r="66" spans="1:19" x14ac:dyDescent="0.25">
      <c r="A66" s="566"/>
      <c r="B66" s="566"/>
      <c r="C66" s="566"/>
      <c r="D66" s="566"/>
      <c r="E66" s="566"/>
      <c r="F66" s="566"/>
      <c r="G66" s="566"/>
      <c r="H66" s="566"/>
      <c r="I66" s="566"/>
      <c r="J66" s="566"/>
      <c r="K66" s="566"/>
      <c r="L66" s="566"/>
      <c r="M66" s="566"/>
      <c r="N66" s="566"/>
      <c r="O66" s="566"/>
      <c r="P66" s="566"/>
      <c r="Q66" s="566"/>
      <c r="R66" s="566"/>
      <c r="S66" s="566"/>
    </row>
    <row r="67" spans="1:19" x14ac:dyDescent="0.25">
      <c r="A67" s="566"/>
      <c r="B67" s="566"/>
      <c r="C67" s="566"/>
      <c r="D67" s="566"/>
      <c r="E67" s="566"/>
      <c r="F67" s="566"/>
      <c r="G67" s="566"/>
      <c r="H67" s="566"/>
      <c r="I67" s="566"/>
      <c r="J67" s="566"/>
      <c r="K67" s="566"/>
      <c r="L67" s="566"/>
      <c r="M67" s="566"/>
      <c r="N67" s="566"/>
      <c r="O67" s="566"/>
      <c r="P67" s="566"/>
      <c r="Q67" s="566"/>
      <c r="R67" s="566"/>
      <c r="S67" s="566"/>
    </row>
    <row r="68" spans="1:19" x14ac:dyDescent="0.25">
      <c r="A68" s="566"/>
      <c r="B68" s="566"/>
      <c r="C68" s="566"/>
      <c r="D68" s="566"/>
      <c r="E68" s="566"/>
      <c r="F68" s="566"/>
      <c r="G68" s="566"/>
      <c r="H68" s="566"/>
      <c r="I68" s="566"/>
      <c r="J68" s="566"/>
      <c r="K68" s="566"/>
      <c r="L68" s="566"/>
      <c r="M68" s="566"/>
      <c r="N68" s="566"/>
      <c r="O68" s="566"/>
      <c r="P68" s="566"/>
      <c r="Q68" s="566"/>
      <c r="R68" s="566"/>
      <c r="S68" s="566"/>
    </row>
    <row r="69" spans="1:19" x14ac:dyDescent="0.25">
      <c r="A69" s="566"/>
      <c r="B69" s="566"/>
      <c r="C69" s="566"/>
      <c r="D69" s="566"/>
      <c r="E69" s="566"/>
      <c r="F69" s="566"/>
      <c r="G69" s="566"/>
      <c r="H69" s="566"/>
      <c r="I69" s="566"/>
      <c r="J69" s="566"/>
      <c r="K69" s="566"/>
      <c r="L69" s="566"/>
      <c r="M69" s="566"/>
      <c r="N69" s="566"/>
      <c r="O69" s="566"/>
      <c r="P69" s="566"/>
      <c r="Q69" s="566"/>
      <c r="R69" s="566"/>
      <c r="S69" s="566"/>
    </row>
    <row r="70" spans="1:19" x14ac:dyDescent="0.25">
      <c r="A70" s="566"/>
      <c r="B70" s="566"/>
      <c r="C70" s="566"/>
      <c r="D70" s="566"/>
      <c r="E70" s="566"/>
      <c r="F70" s="566"/>
      <c r="G70" s="566"/>
      <c r="H70" s="566"/>
      <c r="I70" s="566"/>
      <c r="J70" s="566"/>
      <c r="K70" s="566"/>
      <c r="L70" s="566"/>
      <c r="M70" s="566"/>
      <c r="N70" s="566"/>
      <c r="O70" s="566"/>
      <c r="P70" s="566"/>
      <c r="Q70" s="566"/>
      <c r="R70" s="566"/>
      <c r="S70" s="566"/>
    </row>
    <row r="71" spans="1:19" x14ac:dyDescent="0.25">
      <c r="A71" s="566"/>
      <c r="B71" s="566"/>
      <c r="C71" s="566"/>
      <c r="D71" s="566"/>
      <c r="E71" s="566"/>
      <c r="F71" s="566"/>
      <c r="G71" s="566"/>
      <c r="H71" s="566"/>
      <c r="I71" s="566"/>
      <c r="J71" s="566"/>
      <c r="K71" s="566"/>
      <c r="L71" s="566"/>
      <c r="M71" s="566"/>
      <c r="N71" s="566"/>
      <c r="O71" s="566"/>
      <c r="P71" s="566"/>
      <c r="Q71" s="566"/>
      <c r="R71" s="566"/>
      <c r="S71" s="566"/>
    </row>
    <row r="72" spans="1:19" x14ac:dyDescent="0.25">
      <c r="A72" s="566"/>
      <c r="B72" s="566"/>
      <c r="C72" s="566"/>
      <c r="D72" s="566"/>
      <c r="E72" s="566"/>
      <c r="F72" s="566"/>
      <c r="G72" s="566"/>
      <c r="H72" s="566"/>
      <c r="I72" s="566"/>
      <c r="J72" s="566"/>
      <c r="K72" s="566"/>
      <c r="L72" s="566"/>
      <c r="M72" s="566"/>
      <c r="N72" s="566"/>
      <c r="O72" s="566"/>
      <c r="P72" s="566"/>
      <c r="Q72" s="566"/>
      <c r="R72" s="566"/>
      <c r="S72" s="566"/>
    </row>
    <row r="73" spans="1:19" x14ac:dyDescent="0.25">
      <c r="A73" s="566"/>
      <c r="B73" s="566"/>
      <c r="C73" s="566"/>
      <c r="D73" s="566"/>
      <c r="E73" s="566"/>
      <c r="F73" s="566"/>
      <c r="G73" s="566"/>
      <c r="H73" s="566"/>
      <c r="I73" s="566"/>
      <c r="J73" s="566"/>
      <c r="K73" s="566"/>
      <c r="L73" s="566"/>
      <c r="M73" s="566"/>
      <c r="N73" s="566"/>
      <c r="O73" s="566"/>
      <c r="P73" s="566"/>
      <c r="Q73" s="566"/>
      <c r="R73" s="566"/>
      <c r="S73" s="566"/>
    </row>
    <row r="74" spans="1:19" x14ac:dyDescent="0.25">
      <c r="A74" s="566"/>
      <c r="B74" s="566"/>
      <c r="C74" s="566"/>
      <c r="D74" s="566"/>
      <c r="E74" s="566"/>
      <c r="F74" s="566"/>
      <c r="G74" s="566"/>
      <c r="H74" s="566"/>
      <c r="I74" s="566"/>
      <c r="J74" s="566"/>
      <c r="K74" s="566"/>
      <c r="L74" s="566"/>
      <c r="M74" s="566"/>
      <c r="N74" s="566"/>
      <c r="O74" s="566"/>
      <c r="P74" s="566"/>
      <c r="Q74" s="566"/>
      <c r="R74" s="566"/>
      <c r="S74" s="566"/>
    </row>
    <row r="75" spans="1:19" x14ac:dyDescent="0.25">
      <c r="A75" s="566"/>
      <c r="B75" s="566"/>
      <c r="C75" s="566"/>
      <c r="D75" s="566"/>
      <c r="E75" s="566"/>
      <c r="F75" s="566"/>
      <c r="G75" s="566"/>
      <c r="H75" s="566"/>
      <c r="I75" s="566"/>
      <c r="J75" s="566"/>
      <c r="K75" s="566"/>
      <c r="L75" s="566"/>
      <c r="M75" s="566"/>
      <c r="N75" s="566"/>
      <c r="O75" s="566"/>
      <c r="P75" s="566"/>
      <c r="Q75" s="566"/>
      <c r="R75" s="566"/>
      <c r="S75" s="566"/>
    </row>
    <row r="76" spans="1:19" x14ac:dyDescent="0.25">
      <c r="A76" s="566"/>
      <c r="B76" s="566"/>
      <c r="C76" s="566"/>
      <c r="D76" s="566"/>
      <c r="E76" s="566"/>
      <c r="F76" s="566"/>
      <c r="G76" s="566"/>
      <c r="H76" s="566"/>
      <c r="I76" s="566"/>
      <c r="J76" s="566"/>
      <c r="K76" s="566"/>
      <c r="L76" s="566"/>
      <c r="M76" s="566"/>
      <c r="N76" s="566"/>
      <c r="O76" s="566"/>
      <c r="P76" s="566"/>
      <c r="Q76" s="566"/>
      <c r="R76" s="566"/>
      <c r="S76" s="566"/>
    </row>
    <row r="77" spans="1:19" x14ac:dyDescent="0.25">
      <c r="A77" s="566"/>
      <c r="B77" s="566"/>
      <c r="C77" s="566"/>
      <c r="D77" s="566"/>
      <c r="E77" s="566"/>
      <c r="F77" s="566"/>
      <c r="G77" s="566"/>
      <c r="H77" s="566"/>
      <c r="I77" s="566"/>
      <c r="J77" s="566"/>
      <c r="K77" s="566"/>
      <c r="L77" s="566"/>
      <c r="M77" s="566"/>
      <c r="N77" s="566"/>
      <c r="O77" s="566"/>
      <c r="P77" s="566"/>
      <c r="Q77" s="566"/>
      <c r="R77" s="566"/>
      <c r="S77" s="566"/>
    </row>
    <row r="78" spans="1:19" x14ac:dyDescent="0.25">
      <c r="A78" s="566"/>
      <c r="B78" s="566"/>
      <c r="C78" s="566"/>
      <c r="D78" s="566"/>
      <c r="E78" s="566"/>
      <c r="F78" s="566"/>
      <c r="G78" s="566"/>
      <c r="H78" s="566"/>
      <c r="I78" s="566"/>
      <c r="J78" s="566"/>
      <c r="K78" s="566"/>
      <c r="L78" s="566"/>
      <c r="M78" s="566"/>
      <c r="N78" s="566"/>
      <c r="O78" s="566"/>
      <c r="P78" s="566"/>
      <c r="Q78" s="566"/>
      <c r="R78" s="566"/>
      <c r="S78" s="566"/>
    </row>
    <row r="79" spans="1:19" x14ac:dyDescent="0.25">
      <c r="A79" s="566"/>
      <c r="B79" s="566"/>
      <c r="C79" s="566"/>
      <c r="D79" s="566"/>
      <c r="E79" s="566"/>
      <c r="F79" s="566"/>
      <c r="G79" s="566"/>
      <c r="H79" s="566"/>
      <c r="I79" s="566"/>
      <c r="J79" s="566"/>
      <c r="K79" s="566"/>
      <c r="L79" s="566"/>
      <c r="M79" s="566"/>
      <c r="N79" s="566"/>
      <c r="O79" s="566"/>
      <c r="P79" s="566"/>
      <c r="Q79" s="566"/>
      <c r="R79" s="566"/>
      <c r="S79" s="566"/>
    </row>
    <row r="80" spans="1:19" x14ac:dyDescent="0.25">
      <c r="A80" s="566"/>
      <c r="B80" s="566"/>
      <c r="C80" s="566"/>
      <c r="D80" s="566"/>
      <c r="E80" s="566"/>
      <c r="F80" s="566"/>
      <c r="G80" s="566"/>
      <c r="H80" s="566"/>
      <c r="I80" s="566"/>
      <c r="J80" s="566"/>
      <c r="K80" s="566"/>
      <c r="L80" s="566"/>
      <c r="M80" s="566"/>
      <c r="N80" s="566"/>
      <c r="O80" s="566"/>
      <c r="P80" s="566"/>
      <c r="Q80" s="566"/>
      <c r="R80" s="566"/>
      <c r="S80" s="566"/>
    </row>
    <row r="81" spans="1:19" x14ac:dyDescent="0.25">
      <c r="A81" s="566"/>
      <c r="B81" s="566"/>
      <c r="C81" s="566"/>
      <c r="D81" s="566"/>
      <c r="E81" s="566"/>
      <c r="F81" s="566"/>
      <c r="G81" s="566"/>
      <c r="H81" s="566"/>
      <c r="I81" s="566"/>
      <c r="J81" s="566"/>
      <c r="K81" s="566"/>
      <c r="L81" s="566"/>
      <c r="M81" s="566"/>
      <c r="N81" s="566"/>
      <c r="O81" s="566"/>
      <c r="P81" s="566"/>
      <c r="Q81" s="566"/>
      <c r="R81" s="566"/>
      <c r="S81" s="566"/>
    </row>
    <row r="82" spans="1:19" x14ac:dyDescent="0.25">
      <c r="A82" s="566"/>
      <c r="B82" s="566"/>
      <c r="C82" s="566"/>
      <c r="D82" s="566"/>
      <c r="E82" s="566"/>
      <c r="F82" s="566"/>
      <c r="G82" s="566"/>
      <c r="H82" s="566"/>
      <c r="I82" s="566"/>
      <c r="J82" s="566"/>
      <c r="K82" s="566"/>
      <c r="L82" s="566"/>
      <c r="M82" s="566"/>
      <c r="N82" s="566"/>
      <c r="O82" s="566"/>
      <c r="P82" s="566"/>
      <c r="Q82" s="566"/>
      <c r="R82" s="566"/>
      <c r="S82" s="566"/>
    </row>
    <row r="83" spans="1:19" x14ac:dyDescent="0.25">
      <c r="A83" s="566"/>
      <c r="B83" s="566"/>
      <c r="C83" s="566"/>
      <c r="D83" s="566"/>
      <c r="E83" s="566"/>
      <c r="F83" s="566"/>
      <c r="G83" s="566"/>
      <c r="H83" s="566"/>
      <c r="I83" s="566"/>
      <c r="J83" s="566"/>
      <c r="K83" s="566"/>
      <c r="L83" s="566"/>
      <c r="M83" s="566"/>
      <c r="N83" s="566"/>
      <c r="O83" s="566"/>
      <c r="P83" s="566"/>
      <c r="Q83" s="566"/>
      <c r="R83" s="566"/>
      <c r="S83" s="566"/>
    </row>
    <row r="84" spans="1:19" x14ac:dyDescent="0.25">
      <c r="A84" s="566"/>
      <c r="B84" s="566"/>
      <c r="C84" s="566"/>
      <c r="D84" s="566"/>
      <c r="E84" s="566"/>
      <c r="F84" s="566"/>
      <c r="G84" s="566"/>
      <c r="H84" s="566"/>
      <c r="I84" s="566"/>
      <c r="J84" s="566"/>
      <c r="K84" s="566"/>
      <c r="L84" s="566"/>
      <c r="M84" s="566"/>
      <c r="N84" s="566"/>
      <c r="O84" s="566"/>
      <c r="P84" s="566"/>
      <c r="Q84" s="566"/>
      <c r="R84" s="566"/>
      <c r="S84" s="566"/>
    </row>
    <row r="85" spans="1:19" x14ac:dyDescent="0.25">
      <c r="A85" s="566"/>
      <c r="B85" s="566"/>
      <c r="C85" s="566"/>
      <c r="D85" s="566"/>
      <c r="E85" s="566"/>
      <c r="F85" s="566"/>
      <c r="G85" s="566"/>
      <c r="H85" s="566"/>
      <c r="I85" s="566"/>
      <c r="J85" s="566"/>
      <c r="K85" s="566"/>
      <c r="L85" s="566"/>
      <c r="M85" s="566"/>
      <c r="N85" s="566"/>
      <c r="O85" s="566"/>
      <c r="P85" s="566"/>
      <c r="Q85" s="566"/>
      <c r="R85" s="566"/>
      <c r="S85" s="566"/>
    </row>
    <row r="86" spans="1:19" x14ac:dyDescent="0.25">
      <c r="A86" s="566"/>
      <c r="B86" s="566"/>
      <c r="C86" s="566"/>
      <c r="D86" s="566"/>
      <c r="E86" s="566"/>
      <c r="F86" s="566"/>
      <c r="G86" s="566"/>
      <c r="H86" s="566"/>
      <c r="I86" s="566"/>
      <c r="J86" s="566"/>
      <c r="K86" s="566"/>
      <c r="L86" s="566"/>
      <c r="M86" s="566"/>
      <c r="N86" s="566"/>
      <c r="O86" s="566"/>
      <c r="P86" s="566"/>
      <c r="Q86" s="566"/>
      <c r="R86" s="566"/>
      <c r="S86" s="566"/>
    </row>
    <row r="87" spans="1:19" x14ac:dyDescent="0.25">
      <c r="A87" s="566"/>
      <c r="B87" s="566"/>
      <c r="C87" s="566"/>
      <c r="D87" s="566"/>
      <c r="E87" s="566"/>
      <c r="F87" s="566"/>
      <c r="G87" s="566"/>
      <c r="H87" s="566"/>
      <c r="I87" s="566"/>
      <c r="J87" s="566"/>
      <c r="K87" s="566"/>
      <c r="L87" s="566"/>
      <c r="M87" s="566"/>
      <c r="N87" s="566"/>
      <c r="O87" s="566"/>
      <c r="P87" s="566"/>
      <c r="Q87" s="566"/>
      <c r="R87" s="566"/>
      <c r="S87" s="566"/>
    </row>
    <row r="88" spans="1:19" x14ac:dyDescent="0.25">
      <c r="A88" s="566"/>
      <c r="B88" s="566"/>
      <c r="C88" s="566"/>
      <c r="D88" s="566"/>
      <c r="E88" s="566"/>
      <c r="F88" s="566"/>
      <c r="G88" s="566"/>
      <c r="H88" s="566"/>
      <c r="I88" s="566"/>
      <c r="J88" s="566"/>
      <c r="K88" s="566"/>
      <c r="L88" s="566"/>
      <c r="M88" s="566"/>
      <c r="N88" s="566"/>
      <c r="O88" s="566"/>
      <c r="P88" s="566"/>
      <c r="Q88" s="566"/>
      <c r="R88" s="566"/>
      <c r="S88" s="566"/>
    </row>
    <row r="89" spans="1:19" x14ac:dyDescent="0.25">
      <c r="A89" s="566"/>
      <c r="B89" s="566"/>
      <c r="C89" s="566"/>
      <c r="D89" s="566"/>
      <c r="E89" s="566"/>
      <c r="F89" s="566"/>
      <c r="G89" s="566"/>
      <c r="H89" s="566"/>
      <c r="I89" s="566"/>
      <c r="J89" s="566"/>
      <c r="K89" s="566"/>
      <c r="L89" s="566"/>
      <c r="M89" s="566"/>
      <c r="N89" s="566"/>
      <c r="O89" s="566"/>
      <c r="P89" s="566"/>
      <c r="Q89" s="566"/>
      <c r="R89" s="566"/>
      <c r="S89" s="566"/>
    </row>
    <row r="90" spans="1:19" x14ac:dyDescent="0.25">
      <c r="A90" s="566"/>
      <c r="B90" s="566"/>
      <c r="C90" s="566"/>
      <c r="D90" s="566"/>
      <c r="E90" s="566"/>
      <c r="F90" s="566"/>
      <c r="G90" s="566"/>
      <c r="H90" s="566"/>
      <c r="I90" s="566"/>
      <c r="J90" s="566"/>
      <c r="K90" s="566"/>
      <c r="L90" s="566"/>
      <c r="M90" s="566"/>
      <c r="N90" s="566"/>
      <c r="O90" s="566"/>
      <c r="P90" s="566"/>
      <c r="Q90" s="566"/>
      <c r="R90" s="566"/>
      <c r="S90" s="566"/>
    </row>
    <row r="91" spans="1:19" x14ac:dyDescent="0.25">
      <c r="A91" s="566"/>
      <c r="B91" s="566"/>
      <c r="C91" s="566"/>
      <c r="D91" s="566"/>
      <c r="E91" s="566"/>
      <c r="F91" s="566"/>
      <c r="G91" s="566"/>
      <c r="H91" s="566"/>
      <c r="I91" s="566"/>
      <c r="J91" s="566"/>
      <c r="K91" s="566"/>
      <c r="L91" s="566"/>
      <c r="M91" s="566"/>
      <c r="N91" s="566"/>
      <c r="O91" s="566"/>
      <c r="P91" s="566"/>
      <c r="Q91" s="566"/>
      <c r="R91" s="566"/>
      <c r="S91" s="566"/>
    </row>
    <row r="92" spans="1:19" x14ac:dyDescent="0.25">
      <c r="A92" s="566"/>
      <c r="B92" s="566"/>
      <c r="C92" s="566"/>
      <c r="D92" s="566"/>
      <c r="E92" s="566"/>
      <c r="F92" s="566"/>
      <c r="G92" s="566"/>
      <c r="H92" s="566"/>
      <c r="I92" s="566"/>
      <c r="J92" s="566"/>
      <c r="K92" s="566"/>
      <c r="L92" s="566"/>
      <c r="M92" s="566"/>
      <c r="N92" s="566"/>
      <c r="O92" s="566"/>
      <c r="P92" s="566"/>
      <c r="Q92" s="566"/>
      <c r="R92" s="566"/>
      <c r="S92" s="566"/>
    </row>
    <row r="93" spans="1:19" x14ac:dyDescent="0.25">
      <c r="A93" s="566"/>
      <c r="B93" s="566"/>
      <c r="C93" s="566"/>
      <c r="D93" s="566"/>
      <c r="E93" s="566"/>
      <c r="F93" s="566"/>
      <c r="G93" s="566"/>
      <c r="H93" s="566"/>
      <c r="I93" s="566"/>
      <c r="J93" s="566"/>
      <c r="K93" s="566"/>
      <c r="L93" s="566"/>
      <c r="M93" s="566"/>
      <c r="N93" s="566"/>
      <c r="O93" s="566"/>
      <c r="P93" s="566"/>
      <c r="Q93" s="566"/>
      <c r="R93" s="566"/>
      <c r="S93" s="566"/>
    </row>
    <row r="94" spans="1:19" x14ac:dyDescent="0.25">
      <c r="A94" s="566"/>
      <c r="B94" s="566"/>
      <c r="C94" s="566"/>
      <c r="D94" s="566"/>
      <c r="E94" s="566"/>
      <c r="F94" s="566"/>
      <c r="G94" s="566"/>
      <c r="H94" s="566"/>
      <c r="I94" s="566"/>
      <c r="J94" s="566"/>
      <c r="K94" s="566"/>
      <c r="L94" s="566"/>
      <c r="M94" s="566"/>
      <c r="N94" s="566"/>
      <c r="O94" s="566"/>
      <c r="P94" s="566"/>
      <c r="Q94" s="566"/>
      <c r="R94" s="566"/>
      <c r="S94" s="566"/>
    </row>
    <row r="95" spans="1:19" x14ac:dyDescent="0.25">
      <c r="A95" s="566"/>
      <c r="B95" s="566"/>
      <c r="C95" s="566"/>
      <c r="D95" s="566"/>
      <c r="E95" s="566"/>
      <c r="F95" s="566"/>
      <c r="G95" s="566"/>
      <c r="H95" s="566"/>
      <c r="I95" s="566"/>
      <c r="J95" s="566"/>
      <c r="K95" s="566"/>
      <c r="L95" s="566"/>
      <c r="M95" s="566"/>
      <c r="N95" s="566"/>
      <c r="O95" s="566"/>
      <c r="P95" s="566"/>
      <c r="Q95" s="566"/>
      <c r="R95" s="566"/>
      <c r="S95" s="566"/>
    </row>
    <row r="96" spans="1:19" x14ac:dyDescent="0.25">
      <c r="A96" s="566"/>
      <c r="B96" s="566"/>
      <c r="C96" s="566"/>
      <c r="D96" s="566"/>
      <c r="E96" s="566"/>
      <c r="F96" s="566"/>
      <c r="G96" s="566"/>
      <c r="H96" s="566"/>
      <c r="I96" s="566"/>
      <c r="J96" s="566"/>
      <c r="K96" s="566"/>
      <c r="L96" s="566"/>
      <c r="M96" s="566"/>
      <c r="N96" s="566"/>
      <c r="O96" s="566"/>
      <c r="P96" s="566"/>
      <c r="Q96" s="566"/>
      <c r="R96" s="566"/>
      <c r="S96" s="566"/>
    </row>
    <row r="97" spans="1:19" x14ac:dyDescent="0.25">
      <c r="A97" s="566"/>
      <c r="B97" s="566"/>
      <c r="C97" s="566"/>
      <c r="D97" s="566"/>
      <c r="E97" s="566"/>
      <c r="F97" s="566"/>
      <c r="G97" s="566"/>
      <c r="H97" s="566"/>
      <c r="I97" s="566"/>
      <c r="J97" s="566"/>
      <c r="K97" s="566"/>
      <c r="L97" s="566"/>
      <c r="M97" s="566"/>
      <c r="N97" s="566"/>
      <c r="O97" s="566"/>
      <c r="P97" s="566"/>
      <c r="Q97" s="566"/>
      <c r="R97" s="566"/>
      <c r="S97" s="566"/>
    </row>
    <row r="98" spans="1:19" x14ac:dyDescent="0.25">
      <c r="A98" s="566"/>
      <c r="B98" s="566"/>
      <c r="C98" s="566"/>
      <c r="D98" s="566"/>
      <c r="E98" s="566"/>
      <c r="F98" s="566"/>
      <c r="G98" s="566"/>
      <c r="H98" s="566"/>
      <c r="I98" s="566"/>
      <c r="J98" s="566"/>
      <c r="K98" s="566"/>
      <c r="L98" s="566"/>
      <c r="M98" s="566"/>
      <c r="N98" s="566"/>
      <c r="O98" s="566"/>
      <c r="P98" s="566"/>
      <c r="Q98" s="566"/>
      <c r="R98" s="566"/>
      <c r="S98" s="566"/>
    </row>
    <row r="99" spans="1:19" x14ac:dyDescent="0.25">
      <c r="A99" s="566"/>
      <c r="B99" s="566"/>
      <c r="C99" s="566"/>
      <c r="D99" s="566"/>
      <c r="E99" s="566"/>
      <c r="F99" s="566"/>
      <c r="G99" s="566"/>
      <c r="H99" s="566"/>
      <c r="I99" s="566"/>
      <c r="J99" s="566"/>
      <c r="K99" s="566"/>
      <c r="L99" s="566"/>
      <c r="M99" s="566"/>
      <c r="N99" s="566"/>
      <c r="O99" s="566"/>
      <c r="P99" s="566"/>
      <c r="Q99" s="566"/>
      <c r="R99" s="566"/>
      <c r="S99" s="566"/>
    </row>
    <row r="100" spans="1:19" x14ac:dyDescent="0.25">
      <c r="A100" s="566"/>
      <c r="B100" s="566"/>
      <c r="C100" s="566"/>
      <c r="D100" s="566"/>
      <c r="E100" s="566"/>
      <c r="F100" s="566"/>
      <c r="G100" s="566"/>
      <c r="H100" s="566"/>
      <c r="I100" s="566"/>
      <c r="J100" s="566"/>
      <c r="K100" s="566"/>
      <c r="L100" s="566"/>
      <c r="M100" s="566"/>
      <c r="N100" s="566"/>
      <c r="O100" s="566"/>
      <c r="P100" s="566"/>
      <c r="Q100" s="566"/>
      <c r="R100" s="566"/>
      <c r="S100" s="566"/>
    </row>
    <row r="101" spans="1:19" x14ac:dyDescent="0.25">
      <c r="A101" s="566"/>
      <c r="B101" s="566"/>
      <c r="C101" s="566"/>
      <c r="D101" s="566"/>
      <c r="E101" s="566"/>
      <c r="F101" s="566"/>
      <c r="G101" s="566"/>
      <c r="H101" s="566"/>
      <c r="I101" s="566"/>
      <c r="J101" s="566"/>
      <c r="K101" s="566"/>
      <c r="L101" s="566"/>
      <c r="M101" s="566"/>
      <c r="N101" s="566"/>
      <c r="O101" s="566"/>
      <c r="P101" s="566"/>
      <c r="Q101" s="566"/>
      <c r="R101" s="566"/>
      <c r="S101" s="566"/>
    </row>
    <row r="102" spans="1:19" x14ac:dyDescent="0.25">
      <c r="A102" s="566"/>
      <c r="B102" s="566"/>
      <c r="C102" s="566"/>
      <c r="D102" s="566"/>
      <c r="E102" s="566"/>
      <c r="F102" s="566"/>
      <c r="G102" s="566"/>
      <c r="H102" s="566"/>
      <c r="I102" s="566"/>
      <c r="J102" s="566"/>
      <c r="K102" s="566"/>
      <c r="L102" s="566"/>
      <c r="M102" s="566"/>
      <c r="N102" s="566"/>
      <c r="O102" s="566"/>
      <c r="P102" s="566"/>
      <c r="Q102" s="566"/>
      <c r="R102" s="566"/>
      <c r="S102" s="566"/>
    </row>
    <row r="103" spans="1:19" x14ac:dyDescent="0.25">
      <c r="A103" s="566"/>
      <c r="B103" s="566"/>
      <c r="C103" s="566"/>
      <c r="D103" s="566"/>
      <c r="E103" s="566"/>
      <c r="F103" s="566"/>
      <c r="G103" s="566"/>
      <c r="H103" s="566"/>
      <c r="I103" s="566"/>
      <c r="J103" s="566"/>
      <c r="K103" s="566"/>
      <c r="L103" s="566"/>
      <c r="M103" s="566"/>
      <c r="N103" s="566"/>
      <c r="O103" s="566"/>
      <c r="P103" s="566"/>
      <c r="Q103" s="566"/>
      <c r="R103" s="566"/>
      <c r="S103" s="566"/>
    </row>
    <row r="104" spans="1:19" x14ac:dyDescent="0.25">
      <c r="A104" s="566"/>
      <c r="B104" s="566"/>
      <c r="C104" s="566"/>
      <c r="D104" s="566"/>
      <c r="E104" s="566"/>
      <c r="F104" s="566"/>
      <c r="G104" s="566"/>
      <c r="H104" s="566"/>
      <c r="I104" s="566"/>
      <c r="J104" s="566"/>
      <c r="K104" s="566"/>
      <c r="L104" s="566"/>
      <c r="M104" s="566"/>
      <c r="N104" s="566"/>
      <c r="O104" s="566"/>
      <c r="P104" s="566"/>
      <c r="Q104" s="566"/>
      <c r="R104" s="566"/>
      <c r="S104" s="566"/>
    </row>
    <row r="105" spans="1:19" x14ac:dyDescent="0.25">
      <c r="A105" s="566"/>
      <c r="B105" s="566"/>
      <c r="C105" s="566"/>
      <c r="D105" s="566"/>
      <c r="E105" s="566"/>
      <c r="F105" s="566"/>
      <c r="G105" s="566"/>
      <c r="H105" s="566"/>
      <c r="I105" s="566"/>
      <c r="J105" s="566"/>
      <c r="K105" s="566"/>
      <c r="L105" s="566"/>
      <c r="M105" s="566"/>
      <c r="N105" s="566"/>
      <c r="O105" s="566"/>
      <c r="P105" s="566"/>
      <c r="Q105" s="566"/>
      <c r="R105" s="566"/>
      <c r="S105" s="566"/>
    </row>
    <row r="106" spans="1:19" x14ac:dyDescent="0.25">
      <c r="A106" s="566"/>
      <c r="B106" s="566"/>
      <c r="C106" s="566"/>
      <c r="D106" s="566"/>
      <c r="E106" s="566"/>
      <c r="F106" s="566"/>
      <c r="G106" s="566"/>
      <c r="H106" s="566"/>
      <c r="I106" s="566"/>
      <c r="J106" s="566"/>
      <c r="K106" s="566"/>
      <c r="L106" s="566"/>
      <c r="M106" s="566"/>
      <c r="N106" s="566"/>
      <c r="O106" s="566"/>
      <c r="P106" s="566"/>
      <c r="Q106" s="566"/>
      <c r="R106" s="566"/>
      <c r="S106" s="566"/>
    </row>
    <row r="107" spans="1:19" x14ac:dyDescent="0.25">
      <c r="A107" s="566"/>
      <c r="B107" s="566"/>
      <c r="C107" s="566"/>
      <c r="D107" s="566"/>
      <c r="E107" s="566"/>
      <c r="F107" s="566"/>
      <c r="G107" s="566"/>
      <c r="H107" s="566"/>
      <c r="I107" s="566"/>
      <c r="J107" s="566"/>
      <c r="K107" s="566"/>
      <c r="L107" s="566"/>
      <c r="M107" s="566"/>
      <c r="N107" s="566"/>
      <c r="O107" s="566"/>
      <c r="P107" s="566"/>
      <c r="Q107" s="566"/>
      <c r="R107" s="566"/>
      <c r="S107" s="566"/>
    </row>
    <row r="108" spans="1:19" x14ac:dyDescent="0.25">
      <c r="A108" s="566"/>
      <c r="B108" s="566"/>
      <c r="C108" s="566"/>
      <c r="D108" s="566"/>
      <c r="E108" s="566"/>
      <c r="F108" s="566"/>
      <c r="G108" s="566"/>
      <c r="H108" s="566"/>
      <c r="I108" s="566"/>
      <c r="J108" s="566"/>
      <c r="K108" s="566"/>
      <c r="L108" s="566"/>
      <c r="M108" s="566"/>
      <c r="N108" s="566"/>
      <c r="O108" s="566"/>
      <c r="P108" s="566"/>
      <c r="Q108" s="566"/>
      <c r="R108" s="566"/>
      <c r="S108" s="566"/>
    </row>
    <row r="109" spans="1:19" x14ac:dyDescent="0.25">
      <c r="A109" s="566"/>
      <c r="B109" s="566"/>
      <c r="C109" s="566"/>
      <c r="D109" s="566"/>
      <c r="E109" s="566"/>
      <c r="F109" s="566"/>
      <c r="G109" s="566"/>
      <c r="H109" s="566"/>
      <c r="I109" s="566"/>
      <c r="J109" s="566"/>
      <c r="K109" s="566"/>
      <c r="L109" s="566"/>
      <c r="M109" s="566"/>
      <c r="N109" s="566"/>
      <c r="O109" s="566"/>
      <c r="P109" s="566"/>
      <c r="Q109" s="566"/>
      <c r="R109" s="566"/>
      <c r="S109" s="566"/>
    </row>
    <row r="110" spans="1:19" x14ac:dyDescent="0.25">
      <c r="A110" s="566"/>
      <c r="B110" s="566"/>
      <c r="C110" s="566"/>
      <c r="D110" s="566"/>
      <c r="E110" s="566"/>
      <c r="F110" s="566"/>
      <c r="G110" s="566"/>
      <c r="H110" s="566"/>
      <c r="I110" s="566"/>
      <c r="J110" s="566"/>
      <c r="K110" s="566"/>
      <c r="L110" s="566"/>
      <c r="M110" s="566"/>
      <c r="N110" s="566"/>
      <c r="O110" s="566"/>
      <c r="P110" s="566"/>
      <c r="Q110" s="566"/>
      <c r="R110" s="566"/>
      <c r="S110" s="566"/>
    </row>
    <row r="111" spans="1:19" x14ac:dyDescent="0.25">
      <c r="A111" s="566"/>
      <c r="B111" s="566"/>
      <c r="C111" s="566"/>
      <c r="D111" s="566"/>
      <c r="E111" s="566"/>
      <c r="F111" s="566"/>
      <c r="G111" s="566"/>
      <c r="H111" s="566"/>
      <c r="I111" s="566"/>
      <c r="J111" s="566"/>
      <c r="K111" s="566"/>
      <c r="L111" s="566"/>
      <c r="M111" s="566"/>
      <c r="N111" s="566"/>
      <c r="O111" s="566"/>
      <c r="P111" s="566"/>
      <c r="Q111" s="566"/>
      <c r="R111" s="566"/>
      <c r="S111" s="566"/>
    </row>
    <row r="112" spans="1:19" x14ac:dyDescent="0.25">
      <c r="A112" s="566"/>
      <c r="B112" s="566"/>
      <c r="C112" s="566"/>
      <c r="D112" s="566"/>
      <c r="E112" s="566"/>
      <c r="F112" s="566"/>
      <c r="G112" s="566"/>
      <c r="H112" s="566"/>
      <c r="I112" s="566"/>
      <c r="J112" s="566"/>
      <c r="K112" s="566"/>
      <c r="L112" s="566"/>
      <c r="M112" s="566"/>
      <c r="N112" s="566"/>
      <c r="O112" s="566"/>
      <c r="P112" s="566"/>
      <c r="Q112" s="566"/>
      <c r="R112" s="566"/>
      <c r="S112" s="566"/>
    </row>
    <row r="113" spans="1:14" x14ac:dyDescent="0.25">
      <c r="A113" s="566"/>
      <c r="B113" s="566"/>
      <c r="C113" s="566"/>
      <c r="D113" s="566"/>
      <c r="E113" s="566"/>
      <c r="F113" s="566"/>
      <c r="G113" s="566"/>
      <c r="H113" s="566"/>
      <c r="I113" s="566"/>
      <c r="J113" s="566"/>
      <c r="K113" s="566"/>
      <c r="L113" s="566"/>
      <c r="M113" s="566"/>
      <c r="N113" s="566"/>
    </row>
  </sheetData>
  <sheetProtection formatCells="0" formatColumns="0" formatRows="0" insertColumns="0" insertRows="0" insertHyperlinks="0" deleteColumns="0" deleteRows="0" selectLockedCells="1"/>
  <mergeCells count="10">
    <mergeCell ref="A18:N18"/>
    <mergeCell ref="A19:N19"/>
    <mergeCell ref="A20:N21"/>
    <mergeCell ref="A22:N23"/>
    <mergeCell ref="B6:N6"/>
    <mergeCell ref="A12:N13"/>
    <mergeCell ref="A15:N15"/>
    <mergeCell ref="A16:N16"/>
    <mergeCell ref="A17:N17"/>
    <mergeCell ref="A14:N14"/>
  </mergeCells>
  <hyperlinks>
    <hyperlink ref="B3" display="http://www.ons.gov.uk/ons/publications/"/>
    <hyperlink ref="B5" r:id="rId1"/>
  </hyperlinks>
  <pageMargins left="0.7" right="0.7" top="0.75" bottom="0.75" header="0.3" footer="0.3"/>
  <pageSetup paperSize="9" orientation="landscape"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IX207"/>
  <sheetViews>
    <sheetView zoomScale="70" zoomScaleNormal="70" zoomScalePageLayoutView="70" workbookViewId="0">
      <selection activeCell="J6" sqref="J6"/>
    </sheetView>
  </sheetViews>
  <sheetFormatPr defaultColWidth="8.85546875" defaultRowHeight="15" x14ac:dyDescent="0.25"/>
  <cols>
    <col min="1" max="1" width="10.42578125" customWidth="1"/>
    <col min="2" max="2" width="11.140625" customWidth="1"/>
    <col min="3" max="3" width="10.42578125" customWidth="1"/>
    <col min="4" max="4" width="19.5703125" bestFit="1" customWidth="1"/>
    <col min="5" max="7" width="10.42578125" customWidth="1"/>
    <col min="8" max="8" width="30.5703125" bestFit="1" customWidth="1"/>
    <col min="9" max="9" width="11" customWidth="1"/>
    <col min="10" max="11" width="12" customWidth="1"/>
  </cols>
  <sheetData>
    <row r="2" spans="1:13" x14ac:dyDescent="0.25">
      <c r="A2" s="56"/>
      <c r="B2" s="834" t="s">
        <v>201</v>
      </c>
      <c r="C2" s="834"/>
      <c r="D2" s="834"/>
      <c r="E2" s="834"/>
      <c r="F2" s="834"/>
      <c r="G2" s="834"/>
      <c r="H2" s="834"/>
    </row>
    <row r="3" spans="1:13" x14ac:dyDescent="0.25">
      <c r="A3" s="56"/>
      <c r="B3" s="834"/>
      <c r="C3" s="834"/>
      <c r="D3" s="834"/>
      <c r="E3" s="834"/>
      <c r="F3" s="834"/>
      <c r="G3" s="834"/>
      <c r="H3" s="834"/>
    </row>
    <row r="4" spans="1:13" x14ac:dyDescent="0.25">
      <c r="A4" s="56"/>
      <c r="B4" s="58"/>
      <c r="C4" s="59"/>
      <c r="D4" s="59"/>
      <c r="E4" s="59"/>
      <c r="F4" s="59"/>
      <c r="G4" s="59"/>
      <c r="H4" s="59"/>
    </row>
    <row r="5" spans="1:13" x14ac:dyDescent="0.25">
      <c r="A5" s="77"/>
      <c r="B5" s="77"/>
      <c r="C5" s="56"/>
      <c r="D5" s="814" t="s">
        <v>202</v>
      </c>
      <c r="E5" s="815"/>
      <c r="F5" s="817" t="s">
        <v>203</v>
      </c>
      <c r="G5" s="817"/>
      <c r="H5" s="817" t="s">
        <v>116</v>
      </c>
      <c r="I5" s="816"/>
    </row>
    <row r="6" spans="1:13" ht="51.75" x14ac:dyDescent="0.25">
      <c r="A6" t="s">
        <v>382</v>
      </c>
      <c r="B6" t="s">
        <v>483</v>
      </c>
      <c r="C6" t="s">
        <v>484</v>
      </c>
      <c r="D6" s="82" t="s">
        <v>486</v>
      </c>
      <c r="E6" s="82" t="s">
        <v>497</v>
      </c>
      <c r="F6" s="82" t="s">
        <v>487</v>
      </c>
      <c r="G6" s="82" t="s">
        <v>496</v>
      </c>
      <c r="H6" s="82" t="s">
        <v>488</v>
      </c>
      <c r="I6" s="82" t="s">
        <v>498</v>
      </c>
      <c r="J6" s="82" t="s">
        <v>489</v>
      </c>
      <c r="K6" s="82" t="s">
        <v>499</v>
      </c>
      <c r="L6" s="82" t="s">
        <v>467</v>
      </c>
      <c r="M6" s="82" t="s">
        <v>468</v>
      </c>
    </row>
    <row r="7" spans="1:13" x14ac:dyDescent="0.25">
      <c r="A7">
        <v>1</v>
      </c>
      <c r="B7" t="s">
        <v>117</v>
      </c>
      <c r="E7" s="109" t="b">
        <f>ONS2010Q2[[#This Row],[Headcount Q2 2010]]='S. ONS Q1-2 2010'!C8</f>
        <v>1</v>
      </c>
      <c r="G7" s="109" t="b">
        <f>ONS2010Q2[[#This Row],[Full Time Equivalent Q2 2010]]='S. ONS Q1-2 2010'!D8</f>
        <v>1</v>
      </c>
      <c r="I7" s="109" t="b">
        <f>ONS2010Q2[[#This Row],[Headcount Q1 2010]]='S. ONS Q1-2 2010'!E8</f>
        <v>1</v>
      </c>
      <c r="K7" s="109" t="b">
        <f>ONS2010Q2[[#This Row],[Full Time Equivalent Q1 2010]]='S. ONS Q1-2 2010'!F8</f>
        <v>1</v>
      </c>
    </row>
    <row r="8" spans="1:13" x14ac:dyDescent="0.25">
      <c r="A8" t="s">
        <v>204</v>
      </c>
      <c r="B8" t="s">
        <v>2</v>
      </c>
      <c r="C8" t="s">
        <v>2</v>
      </c>
      <c r="D8">
        <v>8570</v>
      </c>
      <c r="E8" s="109" t="b">
        <f>ONS2010Q2[[#This Row],[Headcount Q2 2010]]='S. ONS Q1-2 2010'!C9</f>
        <v>1</v>
      </c>
      <c r="F8">
        <v>7950</v>
      </c>
      <c r="G8" s="109" t="b">
        <f>ONS2010Q2[[#This Row],[Full Time Equivalent Q2 2010]]='S. ONS Q1-2 2010'!D9</f>
        <v>1</v>
      </c>
      <c r="H8">
        <v>8880</v>
      </c>
      <c r="I8" s="109" t="b">
        <f>ONS2010Q2[[#This Row],[Headcount Q1 2010]]='S. ONS Q1-2 2010'!E9</f>
        <v>1</v>
      </c>
      <c r="J8">
        <v>8240</v>
      </c>
      <c r="K8" s="109" t="b">
        <f>ONS2010Q2[[#This Row],[Full Time Equivalent Q1 2010]]='S. ONS Q1-2 2010'!F9</f>
        <v>1</v>
      </c>
      <c r="L8">
        <v>-310</v>
      </c>
      <c r="M8">
        <v>-290</v>
      </c>
    </row>
    <row r="9" spans="1:13" x14ac:dyDescent="0.25">
      <c r="A9" t="s">
        <v>205</v>
      </c>
      <c r="B9" t="s">
        <v>3</v>
      </c>
      <c r="C9" t="s">
        <v>3</v>
      </c>
      <c r="D9">
        <v>40</v>
      </c>
      <c r="E9" s="109" t="b">
        <f>ONS2010Q2[[#This Row],[Headcount Q2 2010]]='S. ONS Q1-2 2010'!C10</f>
        <v>1</v>
      </c>
      <c r="F9">
        <v>40</v>
      </c>
      <c r="G9" s="109" t="b">
        <f>ONS2010Q2[[#This Row],[Full Time Equivalent Q2 2010]]='S. ONS Q1-2 2010'!D10</f>
        <v>1</v>
      </c>
      <c r="H9">
        <v>40</v>
      </c>
      <c r="I9" s="109" t="b">
        <f>ONS2010Q2[[#This Row],[Headcount Q1 2010]]='S. ONS Q1-2 2010'!E10</f>
        <v>1</v>
      </c>
      <c r="J9">
        <v>40</v>
      </c>
      <c r="K9" s="109" t="b">
        <f>ONS2010Q2[[#This Row],[Full Time Equivalent Q1 2010]]='S. ONS Q1-2 2010'!F10</f>
        <v>1</v>
      </c>
      <c r="L9">
        <v>0</v>
      </c>
      <c r="M9">
        <v>0</v>
      </c>
    </row>
    <row r="10" spans="1:13" x14ac:dyDescent="0.25">
      <c r="A10" t="s">
        <v>206</v>
      </c>
      <c r="B10" t="s">
        <v>4</v>
      </c>
      <c r="C10" t="s">
        <v>4</v>
      </c>
      <c r="D10">
        <v>40</v>
      </c>
      <c r="E10" s="109" t="b">
        <f>ONS2010Q2[[#This Row],[Headcount Q2 2010]]='S. ONS Q1-2 2010'!C11</f>
        <v>1</v>
      </c>
      <c r="F10">
        <v>40</v>
      </c>
      <c r="G10" s="109" t="b">
        <f>ONS2010Q2[[#This Row],[Full Time Equivalent Q2 2010]]='S. ONS Q1-2 2010'!D11</f>
        <v>1</v>
      </c>
      <c r="H10">
        <v>50</v>
      </c>
      <c r="I10" s="109" t="b">
        <f>ONS2010Q2[[#This Row],[Headcount Q1 2010]]='S. ONS Q1-2 2010'!E11</f>
        <v>1</v>
      </c>
      <c r="J10">
        <v>50</v>
      </c>
      <c r="K10" s="109" t="b">
        <f>ONS2010Q2[[#This Row],[Full Time Equivalent Q1 2010]]='S. ONS Q1-2 2010'!F11</f>
        <v>1</v>
      </c>
      <c r="L10">
        <v>-10</v>
      </c>
      <c r="M10">
        <v>-10</v>
      </c>
    </row>
    <row r="11" spans="1:13" x14ac:dyDescent="0.25">
      <c r="A11" t="s">
        <v>207</v>
      </c>
      <c r="B11" t="s">
        <v>6</v>
      </c>
      <c r="C11" t="s">
        <v>6</v>
      </c>
      <c r="D11">
        <v>330</v>
      </c>
      <c r="E11" s="109" t="b">
        <f>ONS2010Q2[[#This Row],[Headcount Q2 2010]]='S. ONS Q1-2 2010'!C12</f>
        <v>1</v>
      </c>
      <c r="F11">
        <v>330</v>
      </c>
      <c r="G11" s="109" t="b">
        <f>ONS2010Q2[[#This Row],[Full Time Equivalent Q2 2010]]='S. ONS Q1-2 2010'!D12</f>
        <v>1</v>
      </c>
      <c r="H11">
        <v>310</v>
      </c>
      <c r="I11" s="109" t="b">
        <f>ONS2010Q2[[#This Row],[Headcount Q1 2010]]='S. ONS Q1-2 2010'!E12</f>
        <v>1</v>
      </c>
      <c r="J11">
        <v>310</v>
      </c>
      <c r="K11" s="109" t="b">
        <f>ONS2010Q2[[#This Row],[Full Time Equivalent Q1 2010]]='S. ONS Q1-2 2010'!F12</f>
        <v>1</v>
      </c>
      <c r="L11">
        <v>20</v>
      </c>
      <c r="M11">
        <v>20</v>
      </c>
    </row>
    <row r="12" spans="1:13" x14ac:dyDescent="0.25">
      <c r="A12" t="s">
        <v>208</v>
      </c>
      <c r="B12" t="s">
        <v>7</v>
      </c>
      <c r="C12" t="s">
        <v>7</v>
      </c>
      <c r="D12">
        <v>910</v>
      </c>
      <c r="E12" s="109" t="b">
        <f>ONS2010Q2[[#This Row],[Headcount Q2 2010]]='S. ONS Q1-2 2010'!C13</f>
        <v>1</v>
      </c>
      <c r="F12">
        <v>860</v>
      </c>
      <c r="G12" s="109" t="b">
        <f>ONS2010Q2[[#This Row],[Full Time Equivalent Q2 2010]]='S. ONS Q1-2 2010'!D13</f>
        <v>1</v>
      </c>
      <c r="H12">
        <v>910</v>
      </c>
      <c r="I12" s="109" t="b">
        <f>ONS2010Q2[[#This Row],[Headcount Q1 2010]]='S. ONS Q1-2 2010'!E13</f>
        <v>1</v>
      </c>
      <c r="J12">
        <v>860</v>
      </c>
      <c r="K12" s="109" t="b">
        <f>ONS2010Q2[[#This Row],[Full Time Equivalent Q1 2010]]='S. ONS Q1-2 2010'!F13</f>
        <v>1</v>
      </c>
      <c r="L12" t="s">
        <v>8</v>
      </c>
      <c r="M12" t="s">
        <v>8</v>
      </c>
    </row>
    <row r="13" spans="1:13" x14ac:dyDescent="0.25">
      <c r="C13" t="s">
        <v>407</v>
      </c>
      <c r="E13" s="109" t="b">
        <f>ONS2010Q2[[#This Row],[Headcount Q2 2010]]='S. ONS Q1-2 2010'!C14</f>
        <v>1</v>
      </c>
      <c r="G13" s="109" t="b">
        <f>ONS2010Q2[[#This Row],[Full Time Equivalent Q2 2010]]='S. ONS Q1-2 2010'!D14</f>
        <v>1</v>
      </c>
      <c r="I13" s="109" t="b">
        <f>ONS2010Q2[[#This Row],[Headcount Q1 2010]]='S. ONS Q1-2 2010'!E14</f>
        <v>1</v>
      </c>
      <c r="K13" s="109" t="b">
        <f>ONS2010Q2[[#This Row],[Full Time Equivalent Q1 2010]]='S. ONS Q1-2 2010'!F14</f>
        <v>1</v>
      </c>
    </row>
    <row r="14" spans="1:13" x14ac:dyDescent="0.25">
      <c r="A14">
        <v>22</v>
      </c>
      <c r="B14" t="s">
        <v>176</v>
      </c>
      <c r="E14" s="109" t="b">
        <f>ONS2010Q2[[#This Row],[Headcount Q2 2010]]='S. ONS Q1-2 2010'!C15</f>
        <v>1</v>
      </c>
      <c r="G14" s="109" t="b">
        <f>ONS2010Q2[[#This Row],[Full Time Equivalent Q2 2010]]='S. ONS Q1-2 2010'!D15</f>
        <v>1</v>
      </c>
      <c r="I14" s="109" t="b">
        <f>ONS2010Q2[[#This Row],[Headcount Q1 2010]]='S. ONS Q1-2 2010'!E15</f>
        <v>1</v>
      </c>
      <c r="K14" s="109" t="b">
        <f>ONS2010Q2[[#This Row],[Full Time Equivalent Q1 2010]]='S. ONS Q1-2 2010'!F15</f>
        <v>1</v>
      </c>
    </row>
    <row r="15" spans="1:13" x14ac:dyDescent="0.25">
      <c r="A15" t="s">
        <v>209</v>
      </c>
      <c r="B15" t="s">
        <v>177</v>
      </c>
      <c r="C15" t="s">
        <v>408</v>
      </c>
      <c r="D15">
        <v>4000</v>
      </c>
      <c r="E15" s="109" t="b">
        <f>ONS2010Q2[[#This Row],[Headcount Q2 2010]]='S. ONS Q1-2 2010'!C16</f>
        <v>1</v>
      </c>
      <c r="F15">
        <v>3860</v>
      </c>
      <c r="G15" s="109" t="b">
        <f>ONS2010Q2[[#This Row],[Full Time Equivalent Q2 2010]]='S. ONS Q1-2 2010'!D16</f>
        <v>1</v>
      </c>
      <c r="H15">
        <v>4080</v>
      </c>
      <c r="I15" s="109" t="b">
        <f>ONS2010Q2[[#This Row],[Headcount Q1 2010]]='S. ONS Q1-2 2010'!E16</f>
        <v>1</v>
      </c>
      <c r="J15">
        <v>3940</v>
      </c>
      <c r="K15" s="109" t="b">
        <f>ONS2010Q2[[#This Row],[Full Time Equivalent Q1 2010]]='S. ONS Q1-2 2010'!F16</f>
        <v>1</v>
      </c>
      <c r="L15">
        <v>-80</v>
      </c>
      <c r="M15">
        <v>-90</v>
      </c>
    </row>
    <row r="16" spans="1:13" x14ac:dyDescent="0.25">
      <c r="A16" t="s">
        <v>210</v>
      </c>
      <c r="B16" t="s">
        <v>9</v>
      </c>
      <c r="C16" t="s">
        <v>9</v>
      </c>
      <c r="D16">
        <v>960</v>
      </c>
      <c r="E16" s="109" t="b">
        <f>ONS2010Q2[[#This Row],[Headcount Q2 2010]]='S. ONS Q1-2 2010'!C17</f>
        <v>1</v>
      </c>
      <c r="F16">
        <v>900</v>
      </c>
      <c r="G16" s="109" t="b">
        <f>ONS2010Q2[[#This Row],[Full Time Equivalent Q2 2010]]='S. ONS Q1-2 2010'!D17</f>
        <v>1</v>
      </c>
      <c r="H16">
        <v>960</v>
      </c>
      <c r="I16" s="109" t="b">
        <f>ONS2010Q2[[#This Row],[Headcount Q1 2010]]='S. ONS Q1-2 2010'!E17</f>
        <v>1</v>
      </c>
      <c r="J16">
        <v>900</v>
      </c>
      <c r="K16" s="109" t="b">
        <f>ONS2010Q2[[#This Row],[Full Time Equivalent Q1 2010]]='S. ONS Q1-2 2010'!F17</f>
        <v>1</v>
      </c>
      <c r="L16" t="s">
        <v>8</v>
      </c>
      <c r="M16" t="s">
        <v>8</v>
      </c>
    </row>
    <row r="17" spans="1:13" x14ac:dyDescent="0.25">
      <c r="A17" t="s">
        <v>211</v>
      </c>
      <c r="B17" t="s">
        <v>10</v>
      </c>
      <c r="C17" t="s">
        <v>385</v>
      </c>
      <c r="D17">
        <v>1180</v>
      </c>
      <c r="E17" s="109" t="b">
        <f>ONS2010Q2[[#This Row],[Headcount Q2 2010]]='S. ONS Q1-2 2010'!C18</f>
        <v>1</v>
      </c>
      <c r="F17">
        <v>1070</v>
      </c>
      <c r="G17" s="109" t="b">
        <f>ONS2010Q2[[#This Row],[Full Time Equivalent Q2 2010]]='S. ONS Q1-2 2010'!D18</f>
        <v>1</v>
      </c>
      <c r="H17">
        <v>1150</v>
      </c>
      <c r="I17" s="109" t="b">
        <f>ONS2010Q2[[#This Row],[Headcount Q1 2010]]='S. ONS Q1-2 2010'!E18</f>
        <v>1</v>
      </c>
      <c r="J17">
        <v>1050</v>
      </c>
      <c r="K17" s="109" t="b">
        <f>ONS2010Q2[[#This Row],[Full Time Equivalent Q1 2010]]='S. ONS Q1-2 2010'!F18</f>
        <v>1</v>
      </c>
      <c r="L17">
        <v>20</v>
      </c>
      <c r="M17">
        <v>20</v>
      </c>
    </row>
    <row r="18" spans="1:13" x14ac:dyDescent="0.25">
      <c r="A18" t="s">
        <v>212</v>
      </c>
      <c r="B18" t="s">
        <v>11</v>
      </c>
      <c r="C18" t="s">
        <v>11</v>
      </c>
      <c r="D18">
        <v>2660</v>
      </c>
      <c r="E18" s="109" t="b">
        <f>ONS2010Q2[[#This Row],[Headcount Q2 2010]]='S. ONS Q1-2 2010'!C19</f>
        <v>1</v>
      </c>
      <c r="F18">
        <v>2530</v>
      </c>
      <c r="G18" s="109" t="b">
        <f>ONS2010Q2[[#This Row],[Full Time Equivalent Q2 2010]]='S. ONS Q1-2 2010'!D19</f>
        <v>1</v>
      </c>
      <c r="H18">
        <v>2780</v>
      </c>
      <c r="I18" s="109" t="b">
        <f>ONS2010Q2[[#This Row],[Headcount Q1 2010]]='S. ONS Q1-2 2010'!E19</f>
        <v>1</v>
      </c>
      <c r="J18">
        <v>2640</v>
      </c>
      <c r="K18" s="109" t="b">
        <f>ONS2010Q2[[#This Row],[Full Time Equivalent Q1 2010]]='S. ONS Q1-2 2010'!F19</f>
        <v>1</v>
      </c>
      <c r="L18">
        <v>-120</v>
      </c>
      <c r="M18">
        <v>-110</v>
      </c>
    </row>
    <row r="19" spans="1:13" x14ac:dyDescent="0.25">
      <c r="A19" t="s">
        <v>213</v>
      </c>
      <c r="B19" t="s">
        <v>12</v>
      </c>
      <c r="C19" t="s">
        <v>12</v>
      </c>
      <c r="D19">
        <v>650</v>
      </c>
      <c r="E19" s="109" t="b">
        <f>ONS2010Q2[[#This Row],[Headcount Q2 2010]]='S. ONS Q1-2 2010'!C20</f>
        <v>1</v>
      </c>
      <c r="F19">
        <v>630</v>
      </c>
      <c r="G19" s="109" t="b">
        <f>ONS2010Q2[[#This Row],[Full Time Equivalent Q2 2010]]='S. ONS Q1-2 2010'!D20</f>
        <v>1</v>
      </c>
      <c r="H19">
        <v>640</v>
      </c>
      <c r="I19" s="109" t="b">
        <f>ONS2010Q2[[#This Row],[Headcount Q1 2010]]='S. ONS Q1-2 2010'!E20</f>
        <v>1</v>
      </c>
      <c r="J19">
        <v>620</v>
      </c>
      <c r="K19" s="109" t="b">
        <f>ONS2010Q2[[#This Row],[Full Time Equivalent Q1 2010]]='S. ONS Q1-2 2010'!F20</f>
        <v>1</v>
      </c>
      <c r="L19">
        <v>20</v>
      </c>
      <c r="M19">
        <v>20</v>
      </c>
    </row>
    <row r="20" spans="1:13" x14ac:dyDescent="0.25">
      <c r="A20" t="s">
        <v>214</v>
      </c>
      <c r="B20" t="s">
        <v>13</v>
      </c>
      <c r="C20" t="s">
        <v>13</v>
      </c>
      <c r="D20">
        <v>400</v>
      </c>
      <c r="E20" s="109" t="b">
        <f>ONS2010Q2[[#This Row],[Headcount Q2 2010]]='S. ONS Q1-2 2010'!C21</f>
        <v>1</v>
      </c>
      <c r="F20">
        <v>390</v>
      </c>
      <c r="G20" s="109" t="b">
        <f>ONS2010Q2[[#This Row],[Full Time Equivalent Q2 2010]]='S. ONS Q1-2 2010'!D21</f>
        <v>1</v>
      </c>
      <c r="H20">
        <v>380</v>
      </c>
      <c r="I20" s="109" t="b">
        <f>ONS2010Q2[[#This Row],[Headcount Q1 2010]]='S. ONS Q1-2 2010'!E21</f>
        <v>1</v>
      </c>
      <c r="J20">
        <v>370</v>
      </c>
      <c r="K20" s="109" t="b">
        <f>ONS2010Q2[[#This Row],[Full Time Equivalent Q1 2010]]='S. ONS Q1-2 2010'!F21</f>
        <v>1</v>
      </c>
      <c r="L20">
        <v>30</v>
      </c>
      <c r="M20">
        <v>30</v>
      </c>
    </row>
    <row r="21" spans="1:13" x14ac:dyDescent="0.25">
      <c r="A21" t="s">
        <v>215</v>
      </c>
      <c r="B21" t="s">
        <v>14</v>
      </c>
      <c r="C21" t="s">
        <v>14</v>
      </c>
      <c r="D21">
        <v>50</v>
      </c>
      <c r="E21" s="109" t="b">
        <f>ONS2010Q2[[#This Row],[Headcount Q2 2010]]='S. ONS Q1-2 2010'!C22</f>
        <v>1</v>
      </c>
      <c r="F21">
        <v>50</v>
      </c>
      <c r="G21" s="109" t="b">
        <f>ONS2010Q2[[#This Row],[Full Time Equivalent Q2 2010]]='S. ONS Q1-2 2010'!D22</f>
        <v>1</v>
      </c>
      <c r="H21">
        <v>50</v>
      </c>
      <c r="I21" s="109" t="b">
        <f>ONS2010Q2[[#This Row],[Headcount Q1 2010]]='S. ONS Q1-2 2010'!E22</f>
        <v>1</v>
      </c>
      <c r="J21">
        <v>50</v>
      </c>
      <c r="K21" s="109" t="b">
        <f>ONS2010Q2[[#This Row],[Full Time Equivalent Q1 2010]]='S. ONS Q1-2 2010'!F22</f>
        <v>1</v>
      </c>
      <c r="L21" t="s">
        <v>8</v>
      </c>
      <c r="M21" t="s">
        <v>8</v>
      </c>
    </row>
    <row r="22" spans="1:13" x14ac:dyDescent="0.25">
      <c r="A22" t="s">
        <v>216</v>
      </c>
      <c r="B22" t="s">
        <v>15</v>
      </c>
      <c r="C22" t="s">
        <v>15</v>
      </c>
      <c r="D22">
        <v>70</v>
      </c>
      <c r="E22" s="109" t="b">
        <f>ONS2010Q2[[#This Row],[Headcount Q2 2010]]='S. ONS Q1-2 2010'!C23</f>
        <v>1</v>
      </c>
      <c r="F22">
        <v>70</v>
      </c>
      <c r="G22" s="109" t="b">
        <f>ONS2010Q2[[#This Row],[Full Time Equivalent Q2 2010]]='S. ONS Q1-2 2010'!D23</f>
        <v>1</v>
      </c>
      <c r="H22">
        <v>70</v>
      </c>
      <c r="I22" s="109" t="b">
        <f>ONS2010Q2[[#This Row],[Headcount Q1 2010]]='S. ONS Q1-2 2010'!E23</f>
        <v>1</v>
      </c>
      <c r="J22">
        <v>70</v>
      </c>
      <c r="K22" s="109" t="b">
        <f>ONS2010Q2[[#This Row],[Full Time Equivalent Q1 2010]]='S. ONS Q1-2 2010'!F23</f>
        <v>1</v>
      </c>
      <c r="L22" t="s">
        <v>8</v>
      </c>
      <c r="M22">
        <v>0</v>
      </c>
    </row>
    <row r="23" spans="1:13" x14ac:dyDescent="0.25">
      <c r="A23" t="s">
        <v>217</v>
      </c>
      <c r="B23" t="s">
        <v>16</v>
      </c>
      <c r="C23" t="s">
        <v>16</v>
      </c>
      <c r="D23">
        <v>910</v>
      </c>
      <c r="E23" s="109" t="b">
        <f>ONS2010Q2[[#This Row],[Headcount Q2 2010]]='S. ONS Q1-2 2010'!C24</f>
        <v>1</v>
      </c>
      <c r="F23">
        <v>860</v>
      </c>
      <c r="G23" s="109" t="b">
        <f>ONS2010Q2[[#This Row],[Full Time Equivalent Q2 2010]]='S. ONS Q1-2 2010'!D24</f>
        <v>1</v>
      </c>
      <c r="H23">
        <v>920</v>
      </c>
      <c r="I23" s="109" t="b">
        <f>ONS2010Q2[[#This Row],[Headcount Q1 2010]]='S. ONS Q1-2 2010'!E24</f>
        <v>1</v>
      </c>
      <c r="J23">
        <v>870</v>
      </c>
      <c r="K23" s="109" t="b">
        <f>ONS2010Q2[[#This Row],[Full Time Equivalent Q1 2010]]='S. ONS Q1-2 2010'!F24</f>
        <v>1</v>
      </c>
      <c r="L23">
        <v>-10</v>
      </c>
      <c r="M23">
        <v>-10</v>
      </c>
    </row>
    <row r="24" spans="1:13" x14ac:dyDescent="0.25">
      <c r="C24" t="s">
        <v>407</v>
      </c>
      <c r="E24" s="109" t="b">
        <f>ONS2010Q2[[#This Row],[Headcount Q2 2010]]='S. ONS Q1-2 2010'!C25</f>
        <v>1</v>
      </c>
      <c r="G24" s="109" t="b">
        <f>ONS2010Q2[[#This Row],[Full Time Equivalent Q2 2010]]='S. ONS Q1-2 2010'!D25</f>
        <v>1</v>
      </c>
      <c r="I24" s="109" t="b">
        <f>ONS2010Q2[[#This Row],[Headcount Q1 2010]]='S. ONS Q1-2 2010'!E25</f>
        <v>1</v>
      </c>
      <c r="K24" s="109" t="b">
        <f>ONS2010Q2[[#This Row],[Full Time Equivalent Q1 2010]]='S. ONS Q1-2 2010'!F25</f>
        <v>1</v>
      </c>
    </row>
    <row r="25" spans="1:13" x14ac:dyDescent="0.25">
      <c r="A25">
        <v>2</v>
      </c>
      <c r="B25" t="s">
        <v>17</v>
      </c>
      <c r="E25" s="109" t="b">
        <f>ONS2010Q2[[#This Row],[Headcount Q2 2010]]='S. ONS Q1-2 2010'!C26</f>
        <v>1</v>
      </c>
      <c r="G25" s="109" t="b">
        <f>ONS2010Q2[[#This Row],[Full Time Equivalent Q2 2010]]='S. ONS Q1-2 2010'!D26</f>
        <v>1</v>
      </c>
      <c r="I25" s="109" t="b">
        <f>ONS2010Q2[[#This Row],[Headcount Q1 2010]]='S. ONS Q1-2 2010'!E26</f>
        <v>1</v>
      </c>
      <c r="K25" s="109" t="b">
        <f>ONS2010Q2[[#This Row],[Full Time Equivalent Q1 2010]]='S. ONS Q1-2 2010'!F26</f>
        <v>1</v>
      </c>
    </row>
    <row r="26" spans="1:13" x14ac:dyDescent="0.25">
      <c r="A26" t="s">
        <v>218</v>
      </c>
      <c r="B26" t="s">
        <v>219</v>
      </c>
      <c r="C26" t="s">
        <v>124</v>
      </c>
      <c r="D26">
        <v>1340</v>
      </c>
      <c r="E26" s="109" t="b">
        <f>ONS2010Q2[[#This Row],[Headcount Q2 2010]]='S. ONS Q1-2 2010'!C27</f>
        <v>1</v>
      </c>
      <c r="F26">
        <v>1300</v>
      </c>
      <c r="G26" s="109" t="b">
        <f>ONS2010Q2[[#This Row],[Full Time Equivalent Q2 2010]]='S. ONS Q1-2 2010'!D27</f>
        <v>1</v>
      </c>
      <c r="H26">
        <v>1260</v>
      </c>
      <c r="I26" s="109" t="b">
        <f>ONS2010Q2[[#This Row],[Headcount Q1 2010]]='S. ONS Q1-2 2010'!E27</f>
        <v>1</v>
      </c>
      <c r="J26">
        <v>1230</v>
      </c>
      <c r="K26" s="109" t="b">
        <f>ONS2010Q2[[#This Row],[Full Time Equivalent Q1 2010]]='S. ONS Q1-2 2010'!F27</f>
        <v>1</v>
      </c>
      <c r="L26">
        <v>70</v>
      </c>
      <c r="M26">
        <v>70</v>
      </c>
    </row>
    <row r="27" spans="1:13" x14ac:dyDescent="0.25">
      <c r="C27" t="s">
        <v>407</v>
      </c>
      <c r="E27" s="109" t="b">
        <f>ONS2010Q2[[#This Row],[Headcount Q2 2010]]='S. ONS Q1-2 2010'!C28</f>
        <v>1</v>
      </c>
      <c r="G27" s="109" t="b">
        <f>ONS2010Q2[[#This Row],[Full Time Equivalent Q2 2010]]='S. ONS Q1-2 2010'!D28</f>
        <v>1</v>
      </c>
      <c r="I27" s="109" t="b">
        <f>ONS2010Q2[[#This Row],[Headcount Q1 2010]]='S. ONS Q1-2 2010'!E28</f>
        <v>1</v>
      </c>
      <c r="K27" s="109" t="b">
        <f>ONS2010Q2[[#This Row],[Full Time Equivalent Q1 2010]]='S. ONS Q1-2 2010'!F28</f>
        <v>1</v>
      </c>
    </row>
    <row r="28" spans="1:13" x14ac:dyDescent="0.25">
      <c r="A28">
        <v>28</v>
      </c>
      <c r="B28" t="s">
        <v>18</v>
      </c>
      <c r="E28" s="109" t="b">
        <f>ONS2010Q2[[#This Row],[Headcount Q2 2010]]='S. ONS Q1-2 2010'!C29</f>
        <v>1</v>
      </c>
      <c r="G28" s="109" t="b">
        <f>ONS2010Q2[[#This Row],[Full Time Equivalent Q2 2010]]='S. ONS Q1-2 2010'!D29</f>
        <v>1</v>
      </c>
      <c r="I28" s="109" t="b">
        <f>ONS2010Q2[[#This Row],[Headcount Q1 2010]]='S. ONS Q1-2 2010'!E29</f>
        <v>1</v>
      </c>
      <c r="K28" s="109" t="b">
        <f>ONS2010Q2[[#This Row],[Full Time Equivalent Q1 2010]]='S. ONS Q1-2 2010'!F29</f>
        <v>1</v>
      </c>
    </row>
    <row r="29" spans="1:13" x14ac:dyDescent="0.25">
      <c r="A29" t="s">
        <v>220</v>
      </c>
      <c r="B29" t="s">
        <v>19</v>
      </c>
      <c r="C29" t="s">
        <v>19</v>
      </c>
      <c r="D29">
        <v>950</v>
      </c>
      <c r="E29" s="109" t="b">
        <f>ONS2010Q2[[#This Row],[Headcount Q2 2010]]='S. ONS Q1-2 2010'!C30</f>
        <v>1</v>
      </c>
      <c r="F29">
        <v>920</v>
      </c>
      <c r="G29" s="109" t="b">
        <f>ONS2010Q2[[#This Row],[Full Time Equivalent Q2 2010]]='S. ONS Q1-2 2010'!D30</f>
        <v>1</v>
      </c>
      <c r="H29">
        <v>970</v>
      </c>
      <c r="I29" s="109" t="b">
        <f>ONS2010Q2[[#This Row],[Headcount Q1 2010]]='S. ONS Q1-2 2010'!E30</f>
        <v>1</v>
      </c>
      <c r="J29">
        <v>940</v>
      </c>
      <c r="K29" s="109" t="b">
        <f>ONS2010Q2[[#This Row],[Full Time Equivalent Q1 2010]]='S. ONS Q1-2 2010'!F30</f>
        <v>1</v>
      </c>
      <c r="L29">
        <v>-20</v>
      </c>
      <c r="M29">
        <v>-20</v>
      </c>
    </row>
    <row r="30" spans="1:13" x14ac:dyDescent="0.25">
      <c r="A30" t="s">
        <v>221</v>
      </c>
      <c r="B30" t="s">
        <v>20</v>
      </c>
      <c r="C30" t="s">
        <v>20</v>
      </c>
      <c r="D30">
        <v>240</v>
      </c>
      <c r="E30" s="109" t="b">
        <f>ONS2010Q2[[#This Row],[Headcount Q2 2010]]='S. ONS Q1-2 2010'!C31</f>
        <v>1</v>
      </c>
      <c r="F30">
        <v>220</v>
      </c>
      <c r="G30" s="109" t="b">
        <f>ONS2010Q2[[#This Row],[Full Time Equivalent Q2 2010]]='S. ONS Q1-2 2010'!D31</f>
        <v>1</v>
      </c>
      <c r="H30">
        <v>250</v>
      </c>
      <c r="I30" s="109" t="b">
        <f>ONS2010Q2[[#This Row],[Headcount Q1 2010]]='S. ONS Q1-2 2010'!E31</f>
        <v>1</v>
      </c>
      <c r="J30">
        <v>230</v>
      </c>
      <c r="K30" s="109" t="b">
        <f>ONS2010Q2[[#This Row],[Full Time Equivalent Q1 2010]]='S. ONS Q1-2 2010'!F31</f>
        <v>1</v>
      </c>
      <c r="L30">
        <v>-10</v>
      </c>
      <c r="M30" t="s">
        <v>8</v>
      </c>
    </row>
    <row r="31" spans="1:13" x14ac:dyDescent="0.25">
      <c r="A31" t="s">
        <v>222</v>
      </c>
      <c r="B31" t="s">
        <v>125</v>
      </c>
      <c r="C31" t="s">
        <v>21</v>
      </c>
      <c r="D31">
        <v>70</v>
      </c>
      <c r="E31" s="109" t="b">
        <f>ONS2010Q2[[#This Row],[Headcount Q2 2010]]='S. ONS Q1-2 2010'!C32</f>
        <v>1</v>
      </c>
      <c r="F31">
        <v>70</v>
      </c>
      <c r="G31" s="109" t="b">
        <f>ONS2010Q2[[#This Row],[Full Time Equivalent Q2 2010]]='S. ONS Q1-2 2010'!D32</f>
        <v>1</v>
      </c>
      <c r="H31">
        <v>80</v>
      </c>
      <c r="I31" s="109" t="b">
        <f>ONS2010Q2[[#This Row],[Headcount Q1 2010]]='S. ONS Q1-2 2010'!E32</f>
        <v>1</v>
      </c>
      <c r="J31">
        <v>70</v>
      </c>
      <c r="K31" s="109" t="b">
        <f>ONS2010Q2[[#This Row],[Full Time Equivalent Q1 2010]]='S. ONS Q1-2 2010'!F32</f>
        <v>1</v>
      </c>
      <c r="L31" t="s">
        <v>8</v>
      </c>
      <c r="M31" t="s">
        <v>8</v>
      </c>
    </row>
    <row r="32" spans="1:13" x14ac:dyDescent="0.25">
      <c r="C32" t="s">
        <v>407</v>
      </c>
      <c r="E32" s="109" t="b">
        <f>ONS2010Q2[[#This Row],[Headcount Q2 2010]]='S. ONS Q1-2 2010'!C33</f>
        <v>1</v>
      </c>
      <c r="G32" s="109" t="b">
        <f>ONS2010Q2[[#This Row],[Full Time Equivalent Q2 2010]]='S. ONS Q1-2 2010'!D33</f>
        <v>1</v>
      </c>
      <c r="I32" s="109" t="b">
        <f>ONS2010Q2[[#This Row],[Headcount Q1 2010]]='S. ONS Q1-2 2010'!E33</f>
        <v>1</v>
      </c>
      <c r="K32" s="109" t="b">
        <f>ONS2010Q2[[#This Row],[Full Time Equivalent Q1 2010]]='S. ONS Q1-2 2010'!F33</f>
        <v>1</v>
      </c>
    </row>
    <row r="33" spans="1:13" x14ac:dyDescent="0.25">
      <c r="A33">
        <v>4</v>
      </c>
      <c r="B33" t="s">
        <v>31</v>
      </c>
      <c r="E33" s="109" t="b">
        <f>ONS2010Q2[[#This Row],[Headcount Q2 2010]]='S. ONS Q1-2 2010'!C34</f>
        <v>1</v>
      </c>
      <c r="G33" s="109" t="b">
        <f>ONS2010Q2[[#This Row],[Full Time Equivalent Q2 2010]]='S. ONS Q1-2 2010'!D34</f>
        <v>1</v>
      </c>
      <c r="I33" s="109" t="b">
        <f>ONS2010Q2[[#This Row],[Headcount Q1 2010]]='S. ONS Q1-2 2010'!E34</f>
        <v>1</v>
      </c>
      <c r="K33" s="109" t="b">
        <f>ONS2010Q2[[#This Row],[Full Time Equivalent Q1 2010]]='S. ONS Q1-2 2010'!F34</f>
        <v>1</v>
      </c>
    </row>
    <row r="34" spans="1:13" x14ac:dyDescent="0.25">
      <c r="A34" t="s">
        <v>223</v>
      </c>
      <c r="B34" t="s">
        <v>32</v>
      </c>
      <c r="C34" t="s">
        <v>31</v>
      </c>
      <c r="D34">
        <v>470</v>
      </c>
      <c r="E34" s="109" t="b">
        <f>ONS2010Q2[[#This Row],[Headcount Q2 2010]]='S. ONS Q1-2 2010'!C35</f>
        <v>1</v>
      </c>
      <c r="F34">
        <v>440</v>
      </c>
      <c r="G34" s="109" t="b">
        <f>ONS2010Q2[[#This Row],[Full Time Equivalent Q2 2010]]='S. ONS Q1-2 2010'!D35</f>
        <v>1</v>
      </c>
      <c r="H34">
        <v>480</v>
      </c>
      <c r="I34" s="109" t="b">
        <f>ONS2010Q2[[#This Row],[Headcount Q1 2010]]='S. ONS Q1-2 2010'!E35</f>
        <v>1</v>
      </c>
      <c r="J34">
        <v>450</v>
      </c>
      <c r="K34" s="109" t="b">
        <f>ONS2010Q2[[#This Row],[Full Time Equivalent Q1 2010]]='S. ONS Q1-2 2010'!F35</f>
        <v>1</v>
      </c>
      <c r="L34">
        <v>-10</v>
      </c>
      <c r="M34">
        <v>-10</v>
      </c>
    </row>
    <row r="35" spans="1:13" x14ac:dyDescent="0.25">
      <c r="C35" t="s">
        <v>407</v>
      </c>
      <c r="E35" s="109" t="b">
        <f>ONS2010Q2[[#This Row],[Headcount Q2 2010]]='S. ONS Q1-2 2010'!C36</f>
        <v>1</v>
      </c>
      <c r="G35" s="109" t="b">
        <f>ONS2010Q2[[#This Row],[Full Time Equivalent Q2 2010]]='S. ONS Q1-2 2010'!D36</f>
        <v>1</v>
      </c>
      <c r="I35" s="109" t="b">
        <f>ONS2010Q2[[#This Row],[Headcount Q1 2010]]='S. ONS Q1-2 2010'!E36</f>
        <v>1</v>
      </c>
      <c r="K35" s="109" t="b">
        <f>ONS2010Q2[[#This Row],[Full Time Equivalent Q1 2010]]='S. ONS Q1-2 2010'!F36</f>
        <v>1</v>
      </c>
    </row>
    <row r="36" spans="1:13" x14ac:dyDescent="0.25">
      <c r="A36">
        <v>30</v>
      </c>
      <c r="B36" t="s">
        <v>224</v>
      </c>
      <c r="E36" s="109" t="b">
        <f>ONS2010Q2[[#This Row],[Headcount Q2 2010]]='S. ONS Q1-2 2010'!C37</f>
        <v>1</v>
      </c>
      <c r="G36" s="109" t="b">
        <f>ONS2010Q2[[#This Row],[Full Time Equivalent Q2 2010]]='S. ONS Q1-2 2010'!D37</f>
        <v>1</v>
      </c>
      <c r="I36" s="109" t="b">
        <f>ONS2010Q2[[#This Row],[Headcount Q1 2010]]='S. ONS Q1-2 2010'!E37</f>
        <v>1</v>
      </c>
      <c r="K36" s="109" t="b">
        <f>ONS2010Q2[[#This Row],[Full Time Equivalent Q1 2010]]='S. ONS Q1-2 2010'!F37</f>
        <v>1</v>
      </c>
    </row>
    <row r="37" spans="1:13" x14ac:dyDescent="0.25">
      <c r="A37" t="s">
        <v>225</v>
      </c>
      <c r="B37" t="s">
        <v>226</v>
      </c>
      <c r="C37" t="s">
        <v>224</v>
      </c>
      <c r="D37">
        <v>3020</v>
      </c>
      <c r="E37" s="109" t="b">
        <f>ONS2010Q2[[#This Row],[Headcount Q2 2010]]='S. ONS Q1-2 2010'!C38</f>
        <v>1</v>
      </c>
      <c r="F37">
        <v>2890</v>
      </c>
      <c r="G37" s="109" t="b">
        <f>ONS2010Q2[[#This Row],[Full Time Equivalent Q2 2010]]='S. ONS Q1-2 2010'!D38</f>
        <v>1</v>
      </c>
      <c r="H37">
        <v>3110</v>
      </c>
      <c r="I37" s="109" t="b">
        <f>ONS2010Q2[[#This Row],[Headcount Q1 2010]]='S. ONS Q1-2 2010'!E38</f>
        <v>1</v>
      </c>
      <c r="J37">
        <v>2970</v>
      </c>
      <c r="K37" s="109" t="b">
        <f>ONS2010Q2[[#This Row],[Full Time Equivalent Q1 2010]]='S. ONS Q1-2 2010'!F38</f>
        <v>1</v>
      </c>
      <c r="L37">
        <v>-80</v>
      </c>
      <c r="M37">
        <v>-80</v>
      </c>
    </row>
    <row r="38" spans="1:13" x14ac:dyDescent="0.25">
      <c r="C38" t="s">
        <v>407</v>
      </c>
      <c r="E38" s="109" t="b">
        <f>ONS2010Q2[[#This Row],[Headcount Q2 2010]]='S. ONS Q1-2 2010'!C39</f>
        <v>1</v>
      </c>
      <c r="G38" s="109" t="b">
        <f>ONS2010Q2[[#This Row],[Full Time Equivalent Q2 2010]]='S. ONS Q1-2 2010'!D39</f>
        <v>1</v>
      </c>
      <c r="I38" s="109" t="b">
        <f>ONS2010Q2[[#This Row],[Headcount Q1 2010]]='S. ONS Q1-2 2010'!E39</f>
        <v>1</v>
      </c>
      <c r="K38" s="109" t="b">
        <f>ONS2010Q2[[#This Row],[Full Time Equivalent Q1 2010]]='S. ONS Q1-2 2010'!F39</f>
        <v>1</v>
      </c>
    </row>
    <row r="39" spans="1:13" x14ac:dyDescent="0.25">
      <c r="A39">
        <v>19</v>
      </c>
      <c r="B39" t="s">
        <v>35</v>
      </c>
      <c r="E39" s="109" t="b">
        <f>ONS2010Q2[[#This Row],[Headcount Q2 2010]]='S. ONS Q1-2 2010'!C40</f>
        <v>1</v>
      </c>
      <c r="G39" s="109" t="b">
        <f>ONS2010Q2[[#This Row],[Full Time Equivalent Q2 2010]]='S. ONS Q1-2 2010'!D40</f>
        <v>1</v>
      </c>
      <c r="I39" s="109" t="b">
        <f>ONS2010Q2[[#This Row],[Headcount Q1 2010]]='S. ONS Q1-2 2010'!E40</f>
        <v>1</v>
      </c>
      <c r="K39" s="109" t="b">
        <f>ONS2010Q2[[#This Row],[Full Time Equivalent Q1 2010]]='S. ONS Q1-2 2010'!F40</f>
        <v>1</v>
      </c>
    </row>
    <row r="40" spans="1:13" x14ac:dyDescent="0.25">
      <c r="A40" t="s">
        <v>227</v>
      </c>
      <c r="B40" t="s">
        <v>179</v>
      </c>
      <c r="C40" t="s">
        <v>396</v>
      </c>
      <c r="D40">
        <v>2690</v>
      </c>
      <c r="E40" s="109" t="b">
        <f>ONS2010Q2[[#This Row],[Headcount Q2 2010]]='S. ONS Q1-2 2010'!C41</f>
        <v>1</v>
      </c>
      <c r="F40">
        <v>2600</v>
      </c>
      <c r="G40" s="109" t="b">
        <f>ONS2010Q2[[#This Row],[Full Time Equivalent Q2 2010]]='S. ONS Q1-2 2010'!D41</f>
        <v>1</v>
      </c>
      <c r="H40">
        <v>2730</v>
      </c>
      <c r="I40" s="109" t="b">
        <f>ONS2010Q2[[#This Row],[Headcount Q1 2010]]='S. ONS Q1-2 2010'!E41</f>
        <v>1</v>
      </c>
      <c r="J40">
        <v>2650</v>
      </c>
      <c r="K40" s="109" t="b">
        <f>ONS2010Q2[[#This Row],[Full Time Equivalent Q1 2010]]='S. ONS Q1-2 2010'!F41</f>
        <v>1</v>
      </c>
      <c r="L40">
        <v>-30</v>
      </c>
      <c r="M40">
        <v>-40</v>
      </c>
    </row>
    <row r="41" spans="1:13" x14ac:dyDescent="0.25">
      <c r="A41" t="s">
        <v>228</v>
      </c>
      <c r="B41" t="s">
        <v>36</v>
      </c>
      <c r="C41" t="s">
        <v>36</v>
      </c>
      <c r="D41">
        <v>210</v>
      </c>
      <c r="E41" s="109" t="b">
        <f>ONS2010Q2[[#This Row],[Headcount Q2 2010]]='S. ONS Q1-2 2010'!C42</f>
        <v>1</v>
      </c>
      <c r="F41">
        <v>210</v>
      </c>
      <c r="G41" s="109" t="b">
        <f>ONS2010Q2[[#This Row],[Full Time Equivalent Q2 2010]]='S. ONS Q1-2 2010'!D42</f>
        <v>1</v>
      </c>
      <c r="H41">
        <v>210</v>
      </c>
      <c r="I41" s="109" t="b">
        <f>ONS2010Q2[[#This Row],[Headcount Q1 2010]]='S. ONS Q1-2 2010'!E42</f>
        <v>1</v>
      </c>
      <c r="J41">
        <v>210</v>
      </c>
      <c r="K41" s="109" t="b">
        <f>ONS2010Q2[[#This Row],[Full Time Equivalent Q1 2010]]='S. ONS Q1-2 2010'!F42</f>
        <v>1</v>
      </c>
      <c r="L41" t="s">
        <v>8</v>
      </c>
      <c r="M41" t="s">
        <v>8</v>
      </c>
    </row>
    <row r="42" spans="1:13" x14ac:dyDescent="0.25">
      <c r="A42" t="s">
        <v>229</v>
      </c>
      <c r="B42" t="s">
        <v>37</v>
      </c>
      <c r="C42" t="s">
        <v>386</v>
      </c>
      <c r="D42">
        <v>1190</v>
      </c>
      <c r="E42" s="109" t="b">
        <f>ONS2010Q2[[#This Row],[Headcount Q2 2010]]='S. ONS Q1-2 2010'!C43</f>
        <v>1</v>
      </c>
      <c r="F42">
        <v>1150</v>
      </c>
      <c r="G42" s="109" t="b">
        <f>ONS2010Q2[[#This Row],[Full Time Equivalent Q2 2010]]='S. ONS Q1-2 2010'!D43</f>
        <v>1</v>
      </c>
      <c r="H42">
        <v>1200</v>
      </c>
      <c r="I42" s="109" t="b">
        <f>ONS2010Q2[[#This Row],[Headcount Q1 2010]]='S. ONS Q1-2 2010'!E43</f>
        <v>1</v>
      </c>
      <c r="J42">
        <v>1160</v>
      </c>
      <c r="K42" s="109" t="b">
        <f>ONS2010Q2[[#This Row],[Full Time Equivalent Q1 2010]]='S. ONS Q1-2 2010'!F43</f>
        <v>1</v>
      </c>
      <c r="L42">
        <v>-10</v>
      </c>
      <c r="M42">
        <v>-10</v>
      </c>
    </row>
    <row r="43" spans="1:13" x14ac:dyDescent="0.25">
      <c r="A43" t="s">
        <v>230</v>
      </c>
      <c r="B43" t="s">
        <v>38</v>
      </c>
      <c r="C43" t="s">
        <v>38</v>
      </c>
      <c r="D43">
        <v>810</v>
      </c>
      <c r="E43" s="109" t="b">
        <f>ONS2010Q2[[#This Row],[Headcount Q2 2010]]='S. ONS Q1-2 2010'!C44</f>
        <v>1</v>
      </c>
      <c r="F43">
        <v>710</v>
      </c>
      <c r="G43" s="109" t="b">
        <f>ONS2010Q2[[#This Row],[Full Time Equivalent Q2 2010]]='S. ONS Q1-2 2010'!D44</f>
        <v>1</v>
      </c>
      <c r="H43">
        <v>820</v>
      </c>
      <c r="I43" s="109" t="b">
        <f>ONS2010Q2[[#This Row],[Headcount Q1 2010]]='S. ONS Q1-2 2010'!E44</f>
        <v>1</v>
      </c>
      <c r="J43">
        <v>720</v>
      </c>
      <c r="K43" s="109" t="b">
        <f>ONS2010Q2[[#This Row],[Full Time Equivalent Q1 2010]]='S. ONS Q1-2 2010'!F44</f>
        <v>1</v>
      </c>
      <c r="L43">
        <v>-20</v>
      </c>
      <c r="M43">
        <v>-10</v>
      </c>
    </row>
    <row r="44" spans="1:13" x14ac:dyDescent="0.25">
      <c r="A44" t="s">
        <v>231</v>
      </c>
      <c r="B44" t="s">
        <v>39</v>
      </c>
      <c r="C44" t="s">
        <v>39</v>
      </c>
      <c r="D44">
        <v>50</v>
      </c>
      <c r="E44" s="109" t="b">
        <f>ONS2010Q2[[#This Row],[Headcount Q2 2010]]='S. ONS Q1-2 2010'!C45</f>
        <v>1</v>
      </c>
      <c r="F44">
        <v>50</v>
      </c>
      <c r="G44" s="109" t="b">
        <f>ONS2010Q2[[#This Row],[Full Time Equivalent Q2 2010]]='S. ONS Q1-2 2010'!D45</f>
        <v>1</v>
      </c>
      <c r="H44">
        <v>50</v>
      </c>
      <c r="I44" s="109" t="b">
        <f>ONS2010Q2[[#This Row],[Headcount Q1 2010]]='S. ONS Q1-2 2010'!E45</f>
        <v>1</v>
      </c>
      <c r="J44">
        <v>50</v>
      </c>
      <c r="K44" s="109" t="b">
        <f>ONS2010Q2[[#This Row],[Full Time Equivalent Q1 2010]]='S. ONS Q1-2 2010'!F45</f>
        <v>1</v>
      </c>
      <c r="L44">
        <v>0</v>
      </c>
      <c r="M44">
        <v>0</v>
      </c>
    </row>
    <row r="45" spans="1:13" x14ac:dyDescent="0.25">
      <c r="C45" t="s">
        <v>407</v>
      </c>
      <c r="E45" s="109" t="b">
        <f>ONS2010Q2[[#This Row],[Headcount Q2 2010]]='S. ONS Q1-2 2010'!C46</f>
        <v>1</v>
      </c>
      <c r="G45" s="109" t="b">
        <f>ONS2010Q2[[#This Row],[Full Time Equivalent Q2 2010]]='S. ONS Q1-2 2010'!D46</f>
        <v>1</v>
      </c>
      <c r="I45" s="109" t="b">
        <f>ONS2010Q2[[#This Row],[Headcount Q1 2010]]='S. ONS Q1-2 2010'!E46</f>
        <v>1</v>
      </c>
      <c r="K45" s="109" t="b">
        <f>ONS2010Q2[[#This Row],[Full Time Equivalent Q1 2010]]='S. ONS Q1-2 2010'!F46</f>
        <v>1</v>
      </c>
    </row>
    <row r="46" spans="1:13" x14ac:dyDescent="0.25">
      <c r="A46">
        <v>6</v>
      </c>
      <c r="B46" t="s">
        <v>40</v>
      </c>
      <c r="E46" s="109" t="b">
        <f>ONS2010Q2[[#This Row],[Headcount Q2 2010]]='S. ONS Q1-2 2010'!C47</f>
        <v>1</v>
      </c>
      <c r="G46" s="109" t="b">
        <f>ONS2010Q2[[#This Row],[Full Time Equivalent Q2 2010]]='S. ONS Q1-2 2010'!D47</f>
        <v>1</v>
      </c>
      <c r="I46" s="109" t="b">
        <f>ONS2010Q2[[#This Row],[Headcount Q1 2010]]='S. ONS Q1-2 2010'!E47</f>
        <v>1</v>
      </c>
      <c r="K46" s="109" t="b">
        <f>ONS2010Q2[[#This Row],[Full Time Equivalent Q1 2010]]='S. ONS Q1-2 2010'!F47</f>
        <v>1</v>
      </c>
    </row>
    <row r="47" spans="1:13" x14ac:dyDescent="0.25">
      <c r="A47" t="s">
        <v>232</v>
      </c>
      <c r="B47" t="s">
        <v>180</v>
      </c>
      <c r="C47" t="s">
        <v>397</v>
      </c>
      <c r="D47">
        <v>490</v>
      </c>
      <c r="E47" s="109" t="b">
        <f>ONS2010Q2[[#This Row],[Headcount Q2 2010]]='S. ONS Q1-2 2010'!C48</f>
        <v>1</v>
      </c>
      <c r="F47">
        <v>480</v>
      </c>
      <c r="G47" s="109" t="b">
        <f>ONS2010Q2[[#This Row],[Full Time Equivalent Q2 2010]]='S. ONS Q1-2 2010'!D48</f>
        <v>1</v>
      </c>
      <c r="H47">
        <v>480</v>
      </c>
      <c r="I47" s="109" t="b">
        <f>ONS2010Q2[[#This Row],[Headcount Q1 2010]]='S. ONS Q1-2 2010'!E48</f>
        <v>1</v>
      </c>
      <c r="J47">
        <v>470</v>
      </c>
      <c r="K47" s="109" t="b">
        <f>ONS2010Q2[[#This Row],[Full Time Equivalent Q1 2010]]='S. ONS Q1-2 2010'!F48</f>
        <v>1</v>
      </c>
      <c r="L47">
        <v>10</v>
      </c>
      <c r="M47">
        <v>10</v>
      </c>
    </row>
    <row r="48" spans="1:13" x14ac:dyDescent="0.25">
      <c r="A48" t="s">
        <v>233</v>
      </c>
      <c r="B48" t="s">
        <v>42</v>
      </c>
      <c r="C48" t="s">
        <v>42</v>
      </c>
      <c r="D48">
        <v>120</v>
      </c>
      <c r="E48" s="109" t="b">
        <f>ONS2010Q2[[#This Row],[Headcount Q2 2010]]='S. ONS Q1-2 2010'!C49</f>
        <v>1</v>
      </c>
      <c r="F48">
        <v>120</v>
      </c>
      <c r="G48" s="109" t="b">
        <f>ONS2010Q2[[#This Row],[Full Time Equivalent Q2 2010]]='S. ONS Q1-2 2010'!D49</f>
        <v>1</v>
      </c>
      <c r="H48">
        <v>120</v>
      </c>
      <c r="I48" s="109" t="b">
        <f>ONS2010Q2[[#This Row],[Headcount Q1 2010]]='S. ONS Q1-2 2010'!E49</f>
        <v>1</v>
      </c>
      <c r="J48">
        <v>120</v>
      </c>
      <c r="K48" s="109" t="b">
        <f>ONS2010Q2[[#This Row],[Full Time Equivalent Q1 2010]]='S. ONS Q1-2 2010'!F49</f>
        <v>1</v>
      </c>
      <c r="L48">
        <v>0</v>
      </c>
      <c r="M48" t="s">
        <v>8</v>
      </c>
    </row>
    <row r="49" spans="1:13" x14ac:dyDescent="0.25">
      <c r="C49" t="s">
        <v>407</v>
      </c>
      <c r="E49" s="109" t="b">
        <f>ONS2010Q2[[#This Row],[Headcount Q2 2010]]='S. ONS Q1-2 2010'!C50</f>
        <v>1</v>
      </c>
      <c r="G49" s="109" t="b">
        <f>ONS2010Q2[[#This Row],[Full Time Equivalent Q2 2010]]='S. ONS Q1-2 2010'!D50</f>
        <v>1</v>
      </c>
      <c r="I49" s="109" t="b">
        <f>ONS2010Q2[[#This Row],[Headcount Q1 2010]]='S. ONS Q1-2 2010'!E50</f>
        <v>1</v>
      </c>
      <c r="K49" s="109" t="b">
        <f>ONS2010Q2[[#This Row],[Full Time Equivalent Q1 2010]]='S. ONS Q1-2 2010'!F50</f>
        <v>1</v>
      </c>
    </row>
    <row r="50" spans="1:13" x14ac:dyDescent="0.25">
      <c r="A50">
        <v>7</v>
      </c>
      <c r="B50" t="s">
        <v>43</v>
      </c>
      <c r="E50" s="109" t="b">
        <f>ONS2010Q2[[#This Row],[Headcount Q2 2010]]='S. ONS Q1-2 2010'!C51</f>
        <v>1</v>
      </c>
      <c r="G50" s="109" t="b">
        <f>ONS2010Q2[[#This Row],[Full Time Equivalent Q2 2010]]='S. ONS Q1-2 2010'!D51</f>
        <v>1</v>
      </c>
      <c r="I50" s="109" t="b">
        <f>ONS2010Q2[[#This Row],[Headcount Q1 2010]]='S. ONS Q1-2 2010'!E51</f>
        <v>1</v>
      </c>
      <c r="K50" s="109" t="b">
        <f>ONS2010Q2[[#This Row],[Full Time Equivalent Q1 2010]]='S. ONS Q1-2 2010'!F51</f>
        <v>1</v>
      </c>
    </row>
    <row r="51" spans="1:13" x14ac:dyDescent="0.25">
      <c r="A51" t="s">
        <v>234</v>
      </c>
      <c r="B51" t="s">
        <v>235</v>
      </c>
      <c r="C51" t="s">
        <v>387</v>
      </c>
      <c r="D51">
        <v>66880</v>
      </c>
      <c r="E51" s="109" t="b">
        <f>ONS2010Q2[[#This Row],[Headcount Q2 2010]]='S. ONS Q1-2 2010'!C52</f>
        <v>1</v>
      </c>
      <c r="F51">
        <v>64850</v>
      </c>
      <c r="G51" s="109" t="b">
        <f>ONS2010Q2[[#This Row],[Full Time Equivalent Q2 2010]]='S. ONS Q1-2 2010'!D52</f>
        <v>1</v>
      </c>
      <c r="H51">
        <v>67520</v>
      </c>
      <c r="I51" s="109" t="b">
        <f>ONS2010Q2[[#This Row],[Headcount Q1 2010]]='S. ONS Q1-2 2010'!E52</f>
        <v>1</v>
      </c>
      <c r="J51">
        <v>65490</v>
      </c>
      <c r="K51" s="109" t="b">
        <f>ONS2010Q2[[#This Row],[Full Time Equivalent Q1 2010]]='S. ONS Q1-2 2010'!F52</f>
        <v>1</v>
      </c>
      <c r="L51">
        <v>-640</v>
      </c>
      <c r="M51">
        <v>-640</v>
      </c>
    </row>
    <row r="52" spans="1:13" x14ac:dyDescent="0.25">
      <c r="A52" t="s">
        <v>236</v>
      </c>
      <c r="B52" t="s">
        <v>129</v>
      </c>
      <c r="C52" t="s">
        <v>129</v>
      </c>
      <c r="D52">
        <v>3250</v>
      </c>
      <c r="E52" s="109" t="b">
        <f>ONS2010Q2[[#This Row],[Headcount Q2 2010]]='S. ONS Q1-2 2010'!C53</f>
        <v>1</v>
      </c>
      <c r="F52">
        <v>3210</v>
      </c>
      <c r="G52" s="109" t="b">
        <f>ONS2010Q2[[#This Row],[Full Time Equivalent Q2 2010]]='S. ONS Q1-2 2010'!D53</f>
        <v>1</v>
      </c>
      <c r="H52">
        <v>3270</v>
      </c>
      <c r="I52" s="109" t="b">
        <f>ONS2010Q2[[#This Row],[Headcount Q1 2010]]='S. ONS Q1-2 2010'!E53</f>
        <v>1</v>
      </c>
      <c r="J52">
        <v>3230</v>
      </c>
      <c r="K52" s="109" t="b">
        <f>ONS2010Q2[[#This Row],[Full Time Equivalent Q1 2010]]='S. ONS Q1-2 2010'!F53</f>
        <v>1</v>
      </c>
      <c r="L52">
        <v>-20</v>
      </c>
      <c r="M52">
        <v>-20</v>
      </c>
    </row>
    <row r="53" spans="1:13" x14ac:dyDescent="0.25">
      <c r="A53" t="s">
        <v>237</v>
      </c>
      <c r="B53" t="s">
        <v>45</v>
      </c>
      <c r="C53" t="s">
        <v>45</v>
      </c>
      <c r="D53">
        <v>3870</v>
      </c>
      <c r="E53" s="109" t="b">
        <f>ONS2010Q2[[#This Row],[Headcount Q2 2010]]='S. ONS Q1-2 2010'!C54</f>
        <v>1</v>
      </c>
      <c r="F53">
        <v>3750</v>
      </c>
      <c r="G53" s="109" t="b">
        <f>ONS2010Q2[[#This Row],[Full Time Equivalent Q2 2010]]='S. ONS Q1-2 2010'!D54</f>
        <v>1</v>
      </c>
      <c r="H53">
        <v>3800</v>
      </c>
      <c r="I53" s="109" t="b">
        <f>ONS2010Q2[[#This Row],[Headcount Q1 2010]]='S. ONS Q1-2 2010'!E54</f>
        <v>1</v>
      </c>
      <c r="J53">
        <v>3700</v>
      </c>
      <c r="K53" s="109" t="b">
        <f>ONS2010Q2[[#This Row],[Full Time Equivalent Q1 2010]]='S. ONS Q1-2 2010'!F54</f>
        <v>1</v>
      </c>
      <c r="L53">
        <v>70</v>
      </c>
      <c r="M53">
        <v>50</v>
      </c>
    </row>
    <row r="54" spans="1:13" x14ac:dyDescent="0.25">
      <c r="A54" t="s">
        <v>238</v>
      </c>
      <c r="B54" t="s">
        <v>130</v>
      </c>
      <c r="C54" t="s">
        <v>130</v>
      </c>
      <c r="D54">
        <v>1900</v>
      </c>
      <c r="E54" s="109" t="b">
        <f>ONS2010Q2[[#This Row],[Headcount Q2 2010]]='S. ONS Q1-2 2010'!C55</f>
        <v>1</v>
      </c>
      <c r="F54">
        <v>1840</v>
      </c>
      <c r="G54" s="109" t="b">
        <f>ONS2010Q2[[#This Row],[Full Time Equivalent Q2 2010]]='S. ONS Q1-2 2010'!D55</f>
        <v>1</v>
      </c>
      <c r="H54">
        <v>1900</v>
      </c>
      <c r="I54" s="109" t="b">
        <f>ONS2010Q2[[#This Row],[Headcount Q1 2010]]='S. ONS Q1-2 2010'!E55</f>
        <v>1</v>
      </c>
      <c r="J54">
        <v>1840</v>
      </c>
      <c r="K54" s="109" t="b">
        <f>ONS2010Q2[[#This Row],[Full Time Equivalent Q1 2010]]='S. ONS Q1-2 2010'!F55</f>
        <v>1</v>
      </c>
      <c r="L54">
        <v>0</v>
      </c>
      <c r="M54">
        <v>0</v>
      </c>
    </row>
    <row r="55" spans="1:13" x14ac:dyDescent="0.25">
      <c r="A55" t="s">
        <v>239</v>
      </c>
      <c r="B55" t="s">
        <v>46</v>
      </c>
      <c r="C55" t="s">
        <v>46</v>
      </c>
      <c r="D55">
        <v>1000</v>
      </c>
      <c r="E55" s="109" t="b">
        <f>ONS2010Q2[[#This Row],[Headcount Q2 2010]]='S. ONS Q1-2 2010'!C56</f>
        <v>1</v>
      </c>
      <c r="F55">
        <v>960</v>
      </c>
      <c r="G55" s="109" t="b">
        <f>ONS2010Q2[[#This Row],[Full Time Equivalent Q2 2010]]='S. ONS Q1-2 2010'!D56</f>
        <v>1</v>
      </c>
      <c r="H55">
        <v>1000</v>
      </c>
      <c r="I55" s="109" t="b">
        <f>ONS2010Q2[[#This Row],[Headcount Q1 2010]]='S. ONS Q1-2 2010'!E56</f>
        <v>1</v>
      </c>
      <c r="J55">
        <v>970</v>
      </c>
      <c r="K55" s="109" t="b">
        <f>ONS2010Q2[[#This Row],[Full Time Equivalent Q1 2010]]='S. ONS Q1-2 2010'!F56</f>
        <v>1</v>
      </c>
      <c r="L55">
        <v>0</v>
      </c>
      <c r="M55">
        <v>-10</v>
      </c>
    </row>
    <row r="56" spans="1:13" x14ac:dyDescent="0.25">
      <c r="C56" t="s">
        <v>407</v>
      </c>
      <c r="E56" s="109" t="b">
        <f>ONS2010Q2[[#This Row],[Headcount Q2 2010]]='S. ONS Q1-2 2010'!C57</f>
        <v>1</v>
      </c>
      <c r="G56" s="109" t="b">
        <f>ONS2010Q2[[#This Row],[Full Time Equivalent Q2 2010]]='S. ONS Q1-2 2010'!D57</f>
        <v>1</v>
      </c>
      <c r="I56" s="109" t="b">
        <f>ONS2010Q2[[#This Row],[Headcount Q1 2010]]='S. ONS Q1-2 2010'!E57</f>
        <v>1</v>
      </c>
      <c r="K56" s="109" t="b">
        <f>ONS2010Q2[[#This Row],[Full Time Equivalent Q1 2010]]='S. ONS Q1-2 2010'!F57</f>
        <v>1</v>
      </c>
    </row>
    <row r="57" spans="1:13" x14ac:dyDescent="0.25">
      <c r="A57">
        <v>34</v>
      </c>
      <c r="B57" t="s">
        <v>47</v>
      </c>
      <c r="E57" s="109" t="b">
        <f>ONS2010Q2[[#This Row],[Headcount Q2 2010]]='S. ONS Q1-2 2010'!C58</f>
        <v>1</v>
      </c>
      <c r="G57" s="109" t="b">
        <f>ONS2010Q2[[#This Row],[Full Time Equivalent Q2 2010]]='S. ONS Q1-2 2010'!D58</f>
        <v>1</v>
      </c>
      <c r="I57" s="109" t="b">
        <f>ONS2010Q2[[#This Row],[Headcount Q1 2010]]='S. ONS Q1-2 2010'!E58</f>
        <v>1</v>
      </c>
      <c r="K57" s="109" t="b">
        <f>ONS2010Q2[[#This Row],[Full Time Equivalent Q1 2010]]='S. ONS Q1-2 2010'!F58</f>
        <v>1</v>
      </c>
    </row>
    <row r="58" spans="1:13" x14ac:dyDescent="0.25">
      <c r="B58" t="s">
        <v>181</v>
      </c>
      <c r="C58" t="s">
        <v>48</v>
      </c>
      <c r="D58">
        <v>1080</v>
      </c>
      <c r="E58" s="109" t="b">
        <f>ONS2010Q2[[#This Row],[Headcount Q2 2010]]='S. ONS Q1-2 2010'!C59</f>
        <v>1</v>
      </c>
      <c r="F58">
        <v>1060</v>
      </c>
      <c r="G58" s="109" t="b">
        <f>ONS2010Q2[[#This Row],[Full Time Equivalent Q2 2010]]='S. ONS Q1-2 2010'!D59</f>
        <v>1</v>
      </c>
      <c r="H58">
        <v>1040</v>
      </c>
      <c r="I58" s="109" t="b">
        <f>ONS2010Q2[[#This Row],[Headcount Q1 2010]]='S. ONS Q1-2 2010'!E59</f>
        <v>1</v>
      </c>
      <c r="J58">
        <v>1020</v>
      </c>
      <c r="K58" s="109" t="b">
        <f>ONS2010Q2[[#This Row],[Full Time Equivalent Q1 2010]]='S. ONS Q1-2 2010'!F59</f>
        <v>1</v>
      </c>
      <c r="L58">
        <v>40</v>
      </c>
      <c r="M58">
        <v>40</v>
      </c>
    </row>
    <row r="59" spans="1:13" x14ac:dyDescent="0.25">
      <c r="C59" t="s">
        <v>407</v>
      </c>
      <c r="E59" s="109" t="b">
        <f>ONS2010Q2[[#This Row],[Headcount Q2 2010]]='S. ONS Q1-2 2010'!C60</f>
        <v>1</v>
      </c>
      <c r="G59" s="109" t="b">
        <f>ONS2010Q2[[#This Row],[Full Time Equivalent Q2 2010]]='S. ONS Q1-2 2010'!D60</f>
        <v>1</v>
      </c>
      <c r="I59" s="109" t="b">
        <f>ONS2010Q2[[#This Row],[Headcount Q1 2010]]='S. ONS Q1-2 2010'!E60</f>
        <v>1</v>
      </c>
      <c r="K59" s="109" t="b">
        <f>ONS2010Q2[[#This Row],[Full Time Equivalent Q1 2010]]='S. ONS Q1-2 2010'!F60</f>
        <v>1</v>
      </c>
    </row>
    <row r="60" spans="1:13" x14ac:dyDescent="0.25">
      <c r="A60">
        <v>9</v>
      </c>
      <c r="B60" t="s">
        <v>49</v>
      </c>
      <c r="E60" s="109" t="b">
        <f>ONS2010Q2[[#This Row],[Headcount Q2 2010]]='S. ONS Q1-2 2010'!C61</f>
        <v>1</v>
      </c>
      <c r="G60" s="109" t="b">
        <f>ONS2010Q2[[#This Row],[Full Time Equivalent Q2 2010]]='S. ONS Q1-2 2010'!D61</f>
        <v>1</v>
      </c>
      <c r="I60" s="109" t="b">
        <f>ONS2010Q2[[#This Row],[Headcount Q1 2010]]='S. ONS Q1-2 2010'!E61</f>
        <v>1</v>
      </c>
      <c r="K60" s="109" t="b">
        <f>ONS2010Q2[[#This Row],[Full Time Equivalent Q1 2010]]='S. ONS Q1-2 2010'!F61</f>
        <v>1</v>
      </c>
    </row>
    <row r="61" spans="1:13" x14ac:dyDescent="0.25">
      <c r="A61" t="s">
        <v>240</v>
      </c>
      <c r="B61" t="s">
        <v>241</v>
      </c>
      <c r="C61" t="s">
        <v>398</v>
      </c>
      <c r="D61">
        <v>2740</v>
      </c>
      <c r="E61" s="109" t="b">
        <f>ONS2010Q2[[#This Row],[Headcount Q2 2010]]='S. ONS Q1-2 2010'!C62</f>
        <v>1</v>
      </c>
      <c r="F61">
        <v>2640</v>
      </c>
      <c r="G61" s="109" t="b">
        <f>ONS2010Q2[[#This Row],[Full Time Equivalent Q2 2010]]='S. ONS Q1-2 2010'!D62</f>
        <v>1</v>
      </c>
      <c r="H61">
        <v>2740</v>
      </c>
      <c r="I61" s="109" t="b">
        <f>ONS2010Q2[[#This Row],[Headcount Q1 2010]]='S. ONS Q1-2 2010'!E62</f>
        <v>1</v>
      </c>
      <c r="J61">
        <v>2640</v>
      </c>
      <c r="K61" s="109" t="b">
        <f>ONS2010Q2[[#This Row],[Full Time Equivalent Q1 2010]]='S. ONS Q1-2 2010'!F62</f>
        <v>1</v>
      </c>
      <c r="L61" t="s">
        <v>8</v>
      </c>
      <c r="M61" t="s">
        <v>8</v>
      </c>
    </row>
    <row r="62" spans="1:13" x14ac:dyDescent="0.25">
      <c r="A62" t="s">
        <v>242</v>
      </c>
      <c r="B62" t="s">
        <v>50</v>
      </c>
      <c r="C62" t="s">
        <v>50</v>
      </c>
      <c r="D62">
        <v>560</v>
      </c>
      <c r="E62" s="109" t="b">
        <f>ONS2010Q2[[#This Row],[Headcount Q2 2010]]='S. ONS Q1-2 2010'!C63</f>
        <v>1</v>
      </c>
      <c r="F62">
        <v>530</v>
      </c>
      <c r="G62" s="109" t="b">
        <f>ONS2010Q2[[#This Row],[Full Time Equivalent Q2 2010]]='S. ONS Q1-2 2010'!D63</f>
        <v>1</v>
      </c>
      <c r="H62">
        <v>560</v>
      </c>
      <c r="I62" s="109" t="b">
        <f>ONS2010Q2[[#This Row],[Headcount Q1 2010]]='S. ONS Q1-2 2010'!E63</f>
        <v>1</v>
      </c>
      <c r="J62">
        <v>530</v>
      </c>
      <c r="K62" s="109" t="b">
        <f>ONS2010Q2[[#This Row],[Full Time Equivalent Q1 2010]]='S. ONS Q1-2 2010'!F63</f>
        <v>1</v>
      </c>
      <c r="L62" t="s">
        <v>8</v>
      </c>
      <c r="M62">
        <v>0</v>
      </c>
    </row>
    <row r="63" spans="1:13" x14ac:dyDescent="0.25">
      <c r="A63" t="s">
        <v>243</v>
      </c>
      <c r="B63" t="s">
        <v>244</v>
      </c>
      <c r="C63" t="s">
        <v>361</v>
      </c>
      <c r="D63">
        <v>910</v>
      </c>
      <c r="E63" s="109" t="b">
        <f>ONS2010Q2[[#This Row],[Headcount Q2 2010]]='S. ONS Q1-2 2010'!C64</f>
        <v>1</v>
      </c>
      <c r="F63">
        <v>850</v>
      </c>
      <c r="G63" s="109" t="b">
        <f>ONS2010Q2[[#This Row],[Full Time Equivalent Q2 2010]]='S. ONS Q1-2 2010'!D64</f>
        <v>1</v>
      </c>
      <c r="H63">
        <v>910</v>
      </c>
      <c r="I63" s="109" t="b">
        <f>ONS2010Q2[[#This Row],[Headcount Q1 2010]]='S. ONS Q1-2 2010'!E64</f>
        <v>1</v>
      </c>
      <c r="J63">
        <v>850</v>
      </c>
      <c r="K63" s="109" t="b">
        <f>ONS2010Q2[[#This Row],[Full Time Equivalent Q1 2010]]='S. ONS Q1-2 2010'!F64</f>
        <v>1</v>
      </c>
      <c r="L63" t="s">
        <v>8</v>
      </c>
      <c r="M63">
        <v>0</v>
      </c>
    </row>
    <row r="64" spans="1:13" x14ac:dyDescent="0.25">
      <c r="A64" t="s">
        <v>245</v>
      </c>
      <c r="B64" t="s">
        <v>246</v>
      </c>
      <c r="C64" t="s">
        <v>134</v>
      </c>
      <c r="D64">
        <v>0</v>
      </c>
      <c r="E64" s="109" t="b">
        <f>ONS2010Q2[[#This Row],[Headcount Q2 2010]]='S. ONS Q1-2 2010'!C65</f>
        <v>1</v>
      </c>
      <c r="F64">
        <v>0</v>
      </c>
      <c r="G64" s="109" t="b">
        <f>ONS2010Q2[[#This Row],[Full Time Equivalent Q2 2010]]='S. ONS Q1-2 2010'!D65</f>
        <v>1</v>
      </c>
      <c r="H64">
        <v>240</v>
      </c>
      <c r="I64" s="109" t="b">
        <f>ONS2010Q2[[#This Row],[Headcount Q1 2010]]='S. ONS Q1-2 2010'!E65</f>
        <v>1</v>
      </c>
      <c r="J64">
        <v>230</v>
      </c>
      <c r="K64" s="109" t="b">
        <f>ONS2010Q2[[#This Row],[Full Time Equivalent Q1 2010]]='S. ONS Q1-2 2010'!F65</f>
        <v>1</v>
      </c>
      <c r="L64">
        <v>-240</v>
      </c>
      <c r="M64">
        <v>-230</v>
      </c>
    </row>
    <row r="65" spans="1:13" x14ac:dyDescent="0.25">
      <c r="A65" t="s">
        <v>247</v>
      </c>
      <c r="B65" t="s">
        <v>135</v>
      </c>
      <c r="C65" t="s">
        <v>135</v>
      </c>
      <c r="D65">
        <v>240</v>
      </c>
      <c r="E65" s="109" t="b">
        <f>ONS2010Q2[[#This Row],[Headcount Q2 2010]]='S. ONS Q1-2 2010'!C66</f>
        <v>1</v>
      </c>
      <c r="F65">
        <v>220</v>
      </c>
      <c r="G65" s="109" t="b">
        <f>ONS2010Q2[[#This Row],[Full Time Equivalent Q2 2010]]='S. ONS Q1-2 2010'!D66</f>
        <v>1</v>
      </c>
      <c r="H65">
        <v>240</v>
      </c>
      <c r="I65" s="109" t="b">
        <f>ONS2010Q2[[#This Row],[Headcount Q1 2010]]='S. ONS Q1-2 2010'!E66</f>
        <v>1</v>
      </c>
      <c r="J65">
        <v>230</v>
      </c>
      <c r="K65" s="109" t="b">
        <f>ONS2010Q2[[#This Row],[Full Time Equivalent Q1 2010]]='S. ONS Q1-2 2010'!F66</f>
        <v>1</v>
      </c>
      <c r="L65" t="s">
        <v>8</v>
      </c>
      <c r="M65" t="s">
        <v>8</v>
      </c>
    </row>
    <row r="66" spans="1:13" x14ac:dyDescent="0.25">
      <c r="A66" t="s">
        <v>248</v>
      </c>
      <c r="B66" t="s">
        <v>52</v>
      </c>
      <c r="C66" t="s">
        <v>52</v>
      </c>
      <c r="D66">
        <v>2950</v>
      </c>
      <c r="E66" s="109" t="b">
        <f>ONS2010Q2[[#This Row],[Headcount Q2 2010]]='S. ONS Q1-2 2010'!C67</f>
        <v>1</v>
      </c>
      <c r="F66">
        <v>2760</v>
      </c>
      <c r="G66" s="109" t="b">
        <f>ONS2010Q2[[#This Row],[Full Time Equivalent Q2 2010]]='S. ONS Q1-2 2010'!D67</f>
        <v>1</v>
      </c>
      <c r="H66">
        <v>3130</v>
      </c>
      <c r="I66" s="109" t="b">
        <f>ONS2010Q2[[#This Row],[Headcount Q1 2010]]='S. ONS Q1-2 2010'!E67</f>
        <v>1</v>
      </c>
      <c r="J66">
        <v>2940</v>
      </c>
      <c r="K66" s="109" t="b">
        <f>ONS2010Q2[[#This Row],[Full Time Equivalent Q1 2010]]='S. ONS Q1-2 2010'!F67</f>
        <v>1</v>
      </c>
      <c r="L66">
        <v>-180</v>
      </c>
      <c r="M66">
        <v>-180</v>
      </c>
    </row>
    <row r="67" spans="1:13" x14ac:dyDescent="0.25">
      <c r="A67" t="s">
        <v>249</v>
      </c>
      <c r="B67" t="s">
        <v>53</v>
      </c>
      <c r="C67" t="s">
        <v>53</v>
      </c>
      <c r="D67">
        <v>1690</v>
      </c>
      <c r="E67" s="109" t="b">
        <f>ONS2010Q2[[#This Row],[Headcount Q2 2010]]='S. ONS Q1-2 2010'!C68</f>
        <v>1</v>
      </c>
      <c r="F67">
        <v>1590</v>
      </c>
      <c r="G67" s="109" t="b">
        <f>ONS2010Q2[[#This Row],[Full Time Equivalent Q2 2010]]='S. ONS Q1-2 2010'!D68</f>
        <v>1</v>
      </c>
      <c r="H67">
        <v>1700</v>
      </c>
      <c r="I67" s="109" t="b">
        <f>ONS2010Q2[[#This Row],[Headcount Q1 2010]]='S. ONS Q1-2 2010'!E68</f>
        <v>1</v>
      </c>
      <c r="J67">
        <v>1600</v>
      </c>
      <c r="K67" s="109" t="b">
        <f>ONS2010Q2[[#This Row],[Full Time Equivalent Q1 2010]]='S. ONS Q1-2 2010'!F68</f>
        <v>1</v>
      </c>
      <c r="L67">
        <v>-10</v>
      </c>
      <c r="M67">
        <v>-10</v>
      </c>
    </row>
    <row r="68" spans="1:13" x14ac:dyDescent="0.25">
      <c r="A68" t="s">
        <v>250</v>
      </c>
      <c r="B68" t="s">
        <v>54</v>
      </c>
      <c r="C68" t="s">
        <v>54</v>
      </c>
      <c r="D68">
        <v>1290</v>
      </c>
      <c r="E68" s="109" t="b">
        <f>ONS2010Q2[[#This Row],[Headcount Q2 2010]]='S. ONS Q1-2 2010'!C69</f>
        <v>1</v>
      </c>
      <c r="F68">
        <v>1190</v>
      </c>
      <c r="G68" s="109" t="b">
        <f>ONS2010Q2[[#This Row],[Full Time Equivalent Q2 2010]]='S. ONS Q1-2 2010'!D69</f>
        <v>1</v>
      </c>
      <c r="H68">
        <v>1300</v>
      </c>
      <c r="I68" s="109" t="b">
        <f>ONS2010Q2[[#This Row],[Headcount Q1 2010]]='S. ONS Q1-2 2010'!E69</f>
        <v>1</v>
      </c>
      <c r="J68">
        <v>1200</v>
      </c>
      <c r="K68" s="109" t="b">
        <f>ONS2010Q2[[#This Row],[Full Time Equivalent Q1 2010]]='S. ONS Q1-2 2010'!F69</f>
        <v>1</v>
      </c>
      <c r="L68">
        <v>-10</v>
      </c>
      <c r="M68">
        <v>-10</v>
      </c>
    </row>
    <row r="69" spans="1:13" x14ac:dyDescent="0.25">
      <c r="A69" t="s">
        <v>251</v>
      </c>
      <c r="B69" t="s">
        <v>55</v>
      </c>
      <c r="C69" t="s">
        <v>388</v>
      </c>
      <c r="D69">
        <v>160</v>
      </c>
      <c r="E69" s="109" t="b">
        <f>ONS2010Q2[[#This Row],[Headcount Q2 2010]]='S. ONS Q1-2 2010'!C70</f>
        <v>1</v>
      </c>
      <c r="F69">
        <v>150</v>
      </c>
      <c r="G69" s="109" t="b">
        <f>ONS2010Q2[[#This Row],[Full Time Equivalent Q2 2010]]='S. ONS Q1-2 2010'!D70</f>
        <v>1</v>
      </c>
      <c r="H69">
        <v>160</v>
      </c>
      <c r="I69" s="109" t="b">
        <f>ONS2010Q2[[#This Row],[Headcount Q1 2010]]='S. ONS Q1-2 2010'!E70</f>
        <v>1</v>
      </c>
      <c r="J69">
        <v>150</v>
      </c>
      <c r="K69" s="109" t="b">
        <f>ONS2010Q2[[#This Row],[Full Time Equivalent Q1 2010]]='S. ONS Q1-2 2010'!F70</f>
        <v>1</v>
      </c>
      <c r="L69">
        <v>0</v>
      </c>
      <c r="M69">
        <v>0</v>
      </c>
    </row>
    <row r="70" spans="1:13" x14ac:dyDescent="0.25">
      <c r="C70" t="s">
        <v>407</v>
      </c>
      <c r="E70" s="109" t="b">
        <f>ONS2010Q2[[#This Row],[Headcount Q2 2010]]='S. ONS Q1-2 2010'!C71</f>
        <v>1</v>
      </c>
      <c r="G70" s="109" t="b">
        <f>ONS2010Q2[[#This Row],[Full Time Equivalent Q2 2010]]='S. ONS Q1-2 2010'!D71</f>
        <v>1</v>
      </c>
      <c r="I70" s="109" t="b">
        <f>ONS2010Q2[[#This Row],[Headcount Q1 2010]]='S. ONS Q1-2 2010'!E71</f>
        <v>1</v>
      </c>
      <c r="K70" s="109" t="b">
        <f>ONS2010Q2[[#This Row],[Full Time Equivalent Q1 2010]]='S. ONS Q1-2 2010'!F71</f>
        <v>1</v>
      </c>
    </row>
    <row r="71" spans="1:13" x14ac:dyDescent="0.25">
      <c r="A71">
        <v>10</v>
      </c>
      <c r="B71" t="s">
        <v>56</v>
      </c>
      <c r="E71" s="109" t="b">
        <f>ONS2010Q2[[#This Row],[Headcount Q2 2010]]='S. ONS Q1-2 2010'!C72</f>
        <v>1</v>
      </c>
      <c r="G71" s="109" t="b">
        <f>ONS2010Q2[[#This Row],[Full Time Equivalent Q2 2010]]='S. ONS Q1-2 2010'!D72</f>
        <v>1</v>
      </c>
      <c r="I71" s="109" t="b">
        <f>ONS2010Q2[[#This Row],[Headcount Q1 2010]]='S. ONS Q1-2 2010'!E72</f>
        <v>1</v>
      </c>
      <c r="K71" s="109" t="b">
        <f>ONS2010Q2[[#This Row],[Full Time Equivalent Q1 2010]]='S. ONS Q1-2 2010'!F72</f>
        <v>1</v>
      </c>
    </row>
    <row r="72" spans="1:13" x14ac:dyDescent="0.25">
      <c r="A72" t="s">
        <v>252</v>
      </c>
      <c r="B72" t="s">
        <v>57</v>
      </c>
      <c r="C72" t="s">
        <v>57</v>
      </c>
      <c r="D72">
        <v>210</v>
      </c>
      <c r="E72" s="109" t="b">
        <f>ONS2010Q2[[#This Row],[Headcount Q2 2010]]='S. ONS Q1-2 2010'!C73</f>
        <v>1</v>
      </c>
      <c r="F72">
        <v>210</v>
      </c>
      <c r="G72" s="109" t="b">
        <f>ONS2010Q2[[#This Row],[Full Time Equivalent Q2 2010]]='S. ONS Q1-2 2010'!D73</f>
        <v>1</v>
      </c>
      <c r="H72">
        <v>210</v>
      </c>
      <c r="I72" s="109" t="b">
        <f>ONS2010Q2[[#This Row],[Headcount Q1 2010]]='S. ONS Q1-2 2010'!E73</f>
        <v>1</v>
      </c>
      <c r="J72">
        <v>210</v>
      </c>
      <c r="K72" s="109" t="b">
        <f>ONS2010Q2[[#This Row],[Full Time Equivalent Q1 2010]]='S. ONS Q1-2 2010'!F73</f>
        <v>1</v>
      </c>
      <c r="L72">
        <v>-10</v>
      </c>
      <c r="M72" t="s">
        <v>8</v>
      </c>
    </row>
    <row r="73" spans="1:13" x14ac:dyDescent="0.25">
      <c r="C73" t="s">
        <v>407</v>
      </c>
      <c r="E73" s="109" t="b">
        <f>ONS2010Q2[[#This Row],[Headcount Q2 2010]]='S. ONS Q1-2 2010'!C74</f>
        <v>1</v>
      </c>
      <c r="G73" s="109" t="b">
        <f>ONS2010Q2[[#This Row],[Full Time Equivalent Q2 2010]]='S. ONS Q1-2 2010'!D74</f>
        <v>1</v>
      </c>
      <c r="I73" s="109" t="b">
        <f>ONS2010Q2[[#This Row],[Headcount Q1 2010]]='S. ONS Q1-2 2010'!E74</f>
        <v>1</v>
      </c>
      <c r="K73" s="109" t="b">
        <f>ONS2010Q2[[#This Row],[Full Time Equivalent Q1 2010]]='S. ONS Q1-2 2010'!F74</f>
        <v>1</v>
      </c>
    </row>
    <row r="74" spans="1:13" x14ac:dyDescent="0.25">
      <c r="A74">
        <v>12</v>
      </c>
      <c r="B74" t="s">
        <v>58</v>
      </c>
      <c r="E74" s="109" t="b">
        <f>ONS2010Q2[[#This Row],[Headcount Q2 2010]]='S. ONS Q1-2 2010'!C75</f>
        <v>1</v>
      </c>
      <c r="G74" s="109" t="b">
        <f>ONS2010Q2[[#This Row],[Full Time Equivalent Q2 2010]]='S. ONS Q1-2 2010'!D75</f>
        <v>1</v>
      </c>
      <c r="I74" s="109" t="b">
        <f>ONS2010Q2[[#This Row],[Headcount Q1 2010]]='S. ONS Q1-2 2010'!E75</f>
        <v>1</v>
      </c>
      <c r="K74" s="109" t="b">
        <f>ONS2010Q2[[#This Row],[Full Time Equivalent Q1 2010]]='S. ONS Q1-2 2010'!F75</f>
        <v>1</v>
      </c>
    </row>
    <row r="75" spans="1:13" x14ac:dyDescent="0.25">
      <c r="A75" t="s">
        <v>253</v>
      </c>
      <c r="B75" t="s">
        <v>59</v>
      </c>
      <c r="C75" t="s">
        <v>59</v>
      </c>
      <c r="D75">
        <v>5950</v>
      </c>
      <c r="E75" s="109" t="b">
        <f>ONS2010Q2[[#This Row],[Headcount Q2 2010]]='S. ONS Q1-2 2010'!C76</f>
        <v>1</v>
      </c>
      <c r="F75">
        <v>5890</v>
      </c>
      <c r="G75" s="109" t="b">
        <f>ONS2010Q2[[#This Row],[Full Time Equivalent Q2 2010]]='S. ONS Q1-2 2010'!D76</f>
        <v>1</v>
      </c>
      <c r="H75">
        <v>5970</v>
      </c>
      <c r="I75" s="109" t="b">
        <f>ONS2010Q2[[#This Row],[Headcount Q1 2010]]='S. ONS Q1-2 2010'!E76</f>
        <v>1</v>
      </c>
      <c r="J75">
        <v>5900</v>
      </c>
      <c r="K75" s="109" t="b">
        <f>ONS2010Q2[[#This Row],[Full Time Equivalent Q1 2010]]='S. ONS Q1-2 2010'!F76</f>
        <v>1</v>
      </c>
      <c r="L75">
        <v>-20</v>
      </c>
      <c r="M75">
        <v>-20</v>
      </c>
    </row>
    <row r="76" spans="1:13" x14ac:dyDescent="0.25">
      <c r="A76" t="s">
        <v>254</v>
      </c>
      <c r="B76" t="s">
        <v>60</v>
      </c>
      <c r="C76" t="s">
        <v>60</v>
      </c>
      <c r="D76">
        <v>80</v>
      </c>
      <c r="E76" s="109" t="b">
        <f>ONS2010Q2[[#This Row],[Headcount Q2 2010]]='S. ONS Q1-2 2010'!C77</f>
        <v>1</v>
      </c>
      <c r="F76">
        <v>70</v>
      </c>
      <c r="G76" s="109" t="b">
        <f>ONS2010Q2[[#This Row],[Full Time Equivalent Q2 2010]]='S. ONS Q1-2 2010'!D77</f>
        <v>1</v>
      </c>
      <c r="H76">
        <v>80</v>
      </c>
      <c r="I76" s="109" t="b">
        <f>ONS2010Q2[[#This Row],[Headcount Q1 2010]]='S. ONS Q1-2 2010'!E77</f>
        <v>1</v>
      </c>
      <c r="J76">
        <v>70</v>
      </c>
      <c r="K76" s="109" t="b">
        <f>ONS2010Q2[[#This Row],[Full Time Equivalent Q1 2010]]='S. ONS Q1-2 2010'!F77</f>
        <v>1</v>
      </c>
      <c r="L76">
        <v>10</v>
      </c>
      <c r="M76" t="s">
        <v>8</v>
      </c>
    </row>
    <row r="77" spans="1:13" x14ac:dyDescent="0.25">
      <c r="C77" t="s">
        <v>407</v>
      </c>
      <c r="E77" s="109" t="b">
        <f>ONS2010Q2[[#This Row],[Headcount Q2 2010]]='S. ONS Q1-2 2010'!C78</f>
        <v>1</v>
      </c>
      <c r="G77" s="109" t="b">
        <f>ONS2010Q2[[#This Row],[Full Time Equivalent Q2 2010]]='S. ONS Q1-2 2010'!D78</f>
        <v>1</v>
      </c>
      <c r="I77" s="109" t="b">
        <f>ONS2010Q2[[#This Row],[Headcount Q1 2010]]='S. ONS Q1-2 2010'!E78</f>
        <v>1</v>
      </c>
      <c r="K77" s="109" t="b">
        <f>ONS2010Q2[[#This Row],[Full Time Equivalent Q1 2010]]='S. ONS Q1-2 2010'!F78</f>
        <v>1</v>
      </c>
    </row>
    <row r="78" spans="1:13" x14ac:dyDescent="0.25">
      <c r="B78" t="s">
        <v>34</v>
      </c>
      <c r="E78" s="109" t="b">
        <f>ONS2010Q2[[#This Row],[Headcount Q2 2010]]='S. ONS Q1-2 2010'!C79</f>
        <v>1</v>
      </c>
      <c r="G78" s="109" t="b">
        <f>ONS2010Q2[[#This Row],[Full Time Equivalent Q2 2010]]='S. ONS Q1-2 2010'!D79</f>
        <v>1</v>
      </c>
      <c r="I78" s="109" t="b">
        <f>ONS2010Q2[[#This Row],[Headcount Q1 2010]]='S. ONS Q1-2 2010'!E79</f>
        <v>1</v>
      </c>
      <c r="K78" s="109" t="b">
        <f>ONS2010Q2[[#This Row],[Full Time Equivalent Q1 2010]]='S. ONS Q1-2 2010'!F79</f>
        <v>1</v>
      </c>
    </row>
    <row r="79" spans="1:13" x14ac:dyDescent="0.25">
      <c r="A79">
        <v>33</v>
      </c>
      <c r="B79" t="s">
        <v>34</v>
      </c>
      <c r="C79" t="s">
        <v>34</v>
      </c>
      <c r="D79">
        <v>120</v>
      </c>
      <c r="E79" s="109" t="b">
        <f>ONS2010Q2[[#This Row],[Headcount Q2 2010]]='S. ONS Q1-2 2010'!C80</f>
        <v>1</v>
      </c>
      <c r="F79">
        <v>120</v>
      </c>
      <c r="G79" s="109" t="b">
        <f>ONS2010Q2[[#This Row],[Full Time Equivalent Q2 2010]]='S. ONS Q1-2 2010'!D80</f>
        <v>1</v>
      </c>
      <c r="H79">
        <v>120</v>
      </c>
      <c r="I79" s="109" t="b">
        <f>ONS2010Q2[[#This Row],[Headcount Q1 2010]]='S. ONS Q1-2 2010'!E80</f>
        <v>1</v>
      </c>
      <c r="J79">
        <v>120</v>
      </c>
      <c r="K79" s="109" t="b">
        <f>ONS2010Q2[[#This Row],[Full Time Equivalent Q1 2010]]='S. ONS Q1-2 2010'!F80</f>
        <v>1</v>
      </c>
      <c r="L79">
        <v>-10</v>
      </c>
      <c r="M79" t="s">
        <v>8</v>
      </c>
    </row>
    <row r="80" spans="1:13" x14ac:dyDescent="0.25">
      <c r="C80" t="s">
        <v>407</v>
      </c>
      <c r="E80" s="109" t="b">
        <f>ONS2010Q2[[#This Row],[Headcount Q2 2010]]='S. ONS Q1-2 2010'!C81</f>
        <v>1</v>
      </c>
      <c r="G80" s="109" t="b">
        <f>ONS2010Q2[[#This Row],[Full Time Equivalent Q2 2010]]='S. ONS Q1-2 2010'!D81</f>
        <v>1</v>
      </c>
      <c r="I80" s="109" t="b">
        <f>ONS2010Q2[[#This Row],[Headcount Q1 2010]]='S. ONS Q1-2 2010'!E81</f>
        <v>1</v>
      </c>
      <c r="K80" s="109" t="b">
        <f>ONS2010Q2[[#This Row],[Full Time Equivalent Q1 2010]]='S. ONS Q1-2 2010'!F81</f>
        <v>1</v>
      </c>
    </row>
    <row r="81" spans="1:13" x14ac:dyDescent="0.25">
      <c r="A81">
        <v>13</v>
      </c>
      <c r="B81" t="s">
        <v>61</v>
      </c>
      <c r="E81" s="109" t="b">
        <f>ONS2010Q2[[#This Row],[Headcount Q2 2010]]='S. ONS Q1-2 2010'!C82</f>
        <v>1</v>
      </c>
      <c r="G81" s="109" t="b">
        <f>ONS2010Q2[[#This Row],[Full Time Equivalent Q2 2010]]='S. ONS Q1-2 2010'!D82</f>
        <v>1</v>
      </c>
      <c r="I81" s="109" t="b">
        <f>ONS2010Q2[[#This Row],[Headcount Q1 2010]]='S. ONS Q1-2 2010'!E82</f>
        <v>1</v>
      </c>
      <c r="K81" s="109" t="b">
        <f>ONS2010Q2[[#This Row],[Full Time Equivalent Q1 2010]]='S. ONS Q1-2 2010'!F82</f>
        <v>1</v>
      </c>
    </row>
    <row r="82" spans="1:13" x14ac:dyDescent="0.25">
      <c r="A82" t="s">
        <v>255</v>
      </c>
      <c r="B82" t="s">
        <v>62</v>
      </c>
      <c r="C82" t="s">
        <v>62</v>
      </c>
      <c r="D82">
        <v>2680</v>
      </c>
      <c r="E82" s="109" t="b">
        <f>ONS2010Q2[[#This Row],[Headcount Q2 2010]]='S. ONS Q1-2 2010'!C83</f>
        <v>1</v>
      </c>
      <c r="F82">
        <v>2600</v>
      </c>
      <c r="G82" s="109" t="b">
        <f>ONS2010Q2[[#This Row],[Full Time Equivalent Q2 2010]]='S. ONS Q1-2 2010'!D83</f>
        <v>1</v>
      </c>
      <c r="H82">
        <v>2710</v>
      </c>
      <c r="I82" s="109" t="b">
        <f>ONS2010Q2[[#This Row],[Headcount Q1 2010]]='S. ONS Q1-2 2010'!E83</f>
        <v>1</v>
      </c>
      <c r="J82">
        <v>2630</v>
      </c>
      <c r="K82" s="109" t="b">
        <f>ONS2010Q2[[#This Row],[Full Time Equivalent Q1 2010]]='S. ONS Q1-2 2010'!F83</f>
        <v>1</v>
      </c>
      <c r="L82">
        <v>-30</v>
      </c>
      <c r="M82">
        <v>-30</v>
      </c>
    </row>
    <row r="83" spans="1:13" x14ac:dyDescent="0.25">
      <c r="A83" t="s">
        <v>256</v>
      </c>
      <c r="B83" t="s">
        <v>257</v>
      </c>
      <c r="C83" t="s">
        <v>63</v>
      </c>
      <c r="D83">
        <v>1580</v>
      </c>
      <c r="E83" s="109" t="b">
        <f>ONS2010Q2[[#This Row],[Headcount Q2 2010]]='S. ONS Q1-2 2010'!C84</f>
        <v>1</v>
      </c>
      <c r="F83">
        <v>1540</v>
      </c>
      <c r="G83" s="109" t="b">
        <f>ONS2010Q2[[#This Row],[Full Time Equivalent Q2 2010]]='S. ONS Q1-2 2010'!D84</f>
        <v>1</v>
      </c>
      <c r="H83">
        <v>720</v>
      </c>
      <c r="I83" s="109" t="b">
        <f>ONS2010Q2[[#This Row],[Headcount Q1 2010]]='S. ONS Q1-2 2010'!E84</f>
        <v>1</v>
      </c>
      <c r="J83">
        <v>700</v>
      </c>
      <c r="K83" s="109" t="b">
        <f>ONS2010Q2[[#This Row],[Full Time Equivalent Q1 2010]]='S. ONS Q1-2 2010'!F84</f>
        <v>1</v>
      </c>
      <c r="L83">
        <v>850</v>
      </c>
      <c r="M83">
        <v>840</v>
      </c>
    </row>
    <row r="84" spans="1:13" x14ac:dyDescent="0.25">
      <c r="A84" t="s">
        <v>258</v>
      </c>
      <c r="B84" t="s">
        <v>259</v>
      </c>
      <c r="C84" t="s">
        <v>64</v>
      </c>
      <c r="D84">
        <v>0</v>
      </c>
      <c r="E84" s="109" t="b">
        <f>ONS2010Q2[[#This Row],[Headcount Q2 2010]]='S. ONS Q1-2 2010'!C85</f>
        <v>1</v>
      </c>
      <c r="F84">
        <v>0</v>
      </c>
      <c r="G84" s="109" t="b">
        <f>ONS2010Q2[[#This Row],[Full Time Equivalent Q2 2010]]='S. ONS Q1-2 2010'!D85</f>
        <v>1</v>
      </c>
      <c r="H84">
        <v>870</v>
      </c>
      <c r="I84" s="109" t="b">
        <f>ONS2010Q2[[#This Row],[Headcount Q1 2010]]='S. ONS Q1-2 2010'!E85</f>
        <v>1</v>
      </c>
      <c r="J84">
        <v>870</v>
      </c>
      <c r="K84" s="109" t="b">
        <f>ONS2010Q2[[#This Row],[Full Time Equivalent Q1 2010]]='S. ONS Q1-2 2010'!F85</f>
        <v>1</v>
      </c>
      <c r="L84">
        <v>-870</v>
      </c>
      <c r="M84">
        <v>-870</v>
      </c>
    </row>
    <row r="85" spans="1:13" x14ac:dyDescent="0.25">
      <c r="A85" t="s">
        <v>260</v>
      </c>
      <c r="B85" t="s">
        <v>65</v>
      </c>
      <c r="C85" t="s">
        <v>65</v>
      </c>
      <c r="D85">
        <v>1030</v>
      </c>
      <c r="E85" s="109" t="b">
        <f>ONS2010Q2[[#This Row],[Headcount Q2 2010]]='S. ONS Q1-2 2010'!C86</f>
        <v>1</v>
      </c>
      <c r="F85">
        <v>980</v>
      </c>
      <c r="G85" s="109" t="b">
        <f>ONS2010Q2[[#This Row],[Full Time Equivalent Q2 2010]]='S. ONS Q1-2 2010'!D86</f>
        <v>1</v>
      </c>
      <c r="H85">
        <v>1010</v>
      </c>
      <c r="I85" s="109" t="b">
        <f>ONS2010Q2[[#This Row],[Headcount Q1 2010]]='S. ONS Q1-2 2010'!E86</f>
        <v>1</v>
      </c>
      <c r="J85">
        <v>950</v>
      </c>
      <c r="K85" s="109" t="b">
        <f>ONS2010Q2[[#This Row],[Full Time Equivalent Q1 2010]]='S. ONS Q1-2 2010'!F86</f>
        <v>1</v>
      </c>
      <c r="L85">
        <v>20</v>
      </c>
      <c r="M85">
        <v>30</v>
      </c>
    </row>
    <row r="86" spans="1:13" x14ac:dyDescent="0.25">
      <c r="A86" t="s">
        <v>261</v>
      </c>
      <c r="B86" t="s">
        <v>262</v>
      </c>
      <c r="C86" t="s">
        <v>66</v>
      </c>
      <c r="D86">
        <v>0</v>
      </c>
      <c r="E86" s="109" t="b">
        <f>ONS2010Q2[[#This Row],[Headcount Q2 2010]]='S. ONS Q1-2 2010'!C87</f>
        <v>1</v>
      </c>
      <c r="F86">
        <v>0</v>
      </c>
      <c r="G86" s="109" t="b">
        <f>ONS2010Q2[[#This Row],[Full Time Equivalent Q2 2010]]='S. ONS Q1-2 2010'!D87</f>
        <v>1</v>
      </c>
      <c r="H86">
        <v>50</v>
      </c>
      <c r="I86" s="109" t="b">
        <f>ONS2010Q2[[#This Row],[Headcount Q1 2010]]='S. ONS Q1-2 2010'!E87</f>
        <v>1</v>
      </c>
      <c r="J86">
        <v>50</v>
      </c>
      <c r="K86" s="109" t="b">
        <f>ONS2010Q2[[#This Row],[Full Time Equivalent Q1 2010]]='S. ONS Q1-2 2010'!F87</f>
        <v>1</v>
      </c>
      <c r="L86">
        <v>-50</v>
      </c>
      <c r="M86">
        <v>-50</v>
      </c>
    </row>
    <row r="87" spans="1:13" x14ac:dyDescent="0.25">
      <c r="A87" t="s">
        <v>263</v>
      </c>
      <c r="B87" t="s">
        <v>136</v>
      </c>
      <c r="C87" t="s">
        <v>136</v>
      </c>
      <c r="D87">
        <v>220</v>
      </c>
      <c r="E87" s="109" t="b">
        <f>ONS2010Q2[[#This Row],[Headcount Q2 2010]]='S. ONS Q1-2 2010'!C88</f>
        <v>1</v>
      </c>
      <c r="F87">
        <v>200</v>
      </c>
      <c r="G87" s="109" t="b">
        <f>ONS2010Q2[[#This Row],[Full Time Equivalent Q2 2010]]='S. ONS Q1-2 2010'!D88</f>
        <v>1</v>
      </c>
      <c r="H87">
        <v>220</v>
      </c>
      <c r="I87" s="109" t="b">
        <f>ONS2010Q2[[#This Row],[Headcount Q1 2010]]='S. ONS Q1-2 2010'!E88</f>
        <v>1</v>
      </c>
      <c r="J87">
        <v>200</v>
      </c>
      <c r="K87" s="109" t="b">
        <f>ONS2010Q2[[#This Row],[Full Time Equivalent Q1 2010]]='S. ONS Q1-2 2010'!F88</f>
        <v>1</v>
      </c>
      <c r="L87" t="s">
        <v>8</v>
      </c>
      <c r="M87" t="s">
        <v>8</v>
      </c>
    </row>
    <row r="88" spans="1:13" x14ac:dyDescent="0.25">
      <c r="C88" t="s">
        <v>407</v>
      </c>
      <c r="E88" s="109" t="b">
        <f>ONS2010Q2[[#This Row],[Headcount Q2 2010]]='S. ONS Q1-2 2010'!C89</f>
        <v>1</v>
      </c>
      <c r="G88" s="109" t="b">
        <f>ONS2010Q2[[#This Row],[Full Time Equivalent Q2 2010]]='S. ONS Q1-2 2010'!D89</f>
        <v>1</v>
      </c>
      <c r="I88" s="109" t="b">
        <f>ONS2010Q2[[#This Row],[Headcount Q1 2010]]='S. ONS Q1-2 2010'!E89</f>
        <v>1</v>
      </c>
      <c r="K88" s="109" t="b">
        <f>ONS2010Q2[[#This Row],[Full Time Equivalent Q1 2010]]='S. ONS Q1-2 2010'!F89</f>
        <v>1</v>
      </c>
    </row>
    <row r="89" spans="1:13" x14ac:dyDescent="0.25">
      <c r="A89">
        <v>14</v>
      </c>
      <c r="B89" t="s">
        <v>23</v>
      </c>
      <c r="E89" s="109" t="b">
        <f>ONS2010Q2[[#This Row],[Headcount Q2 2010]]='S. ONS Q1-2 2010'!C90</f>
        <v>1</v>
      </c>
      <c r="G89" s="109" t="b">
        <f>ONS2010Q2[[#This Row],[Full Time Equivalent Q2 2010]]='S. ONS Q1-2 2010'!D90</f>
        <v>1</v>
      </c>
      <c r="I89" s="109" t="b">
        <f>ONS2010Q2[[#This Row],[Headcount Q1 2010]]='S. ONS Q1-2 2010'!E90</f>
        <v>1</v>
      </c>
      <c r="K89" s="109" t="b">
        <f>ONS2010Q2[[#This Row],[Full Time Equivalent Q1 2010]]='S. ONS Q1-2 2010'!F90</f>
        <v>1</v>
      </c>
    </row>
    <row r="90" spans="1:13" x14ac:dyDescent="0.25">
      <c r="A90" t="s">
        <v>264</v>
      </c>
      <c r="B90" t="s">
        <v>265</v>
      </c>
      <c r="C90" t="s">
        <v>23</v>
      </c>
      <c r="D90">
        <v>75600</v>
      </c>
      <c r="E90" s="109" t="b">
        <f>ONS2010Q2[[#This Row],[Headcount Q2 2010]]='S. ONS Q1-2 2010'!C91</f>
        <v>1</v>
      </c>
      <c r="F90">
        <v>68460</v>
      </c>
      <c r="G90" s="109" t="b">
        <f>ONS2010Q2[[#This Row],[Full Time Equivalent Q2 2010]]='S. ONS Q1-2 2010'!D91</f>
        <v>1</v>
      </c>
      <c r="H90">
        <v>82880</v>
      </c>
      <c r="I90" s="109" t="b">
        <f>ONS2010Q2[[#This Row],[Headcount Q1 2010]]='S. ONS Q1-2 2010'!E91</f>
        <v>1</v>
      </c>
      <c r="J90">
        <v>75340</v>
      </c>
      <c r="K90" s="109" t="b">
        <f>ONS2010Q2[[#This Row],[Full Time Equivalent Q1 2010]]='S. ONS Q1-2 2010'!F91</f>
        <v>1</v>
      </c>
      <c r="L90">
        <v>-7280</v>
      </c>
      <c r="M90">
        <v>-6880</v>
      </c>
    </row>
    <row r="91" spans="1:13" x14ac:dyDescent="0.25">
      <c r="A91" t="s">
        <v>266</v>
      </c>
      <c r="B91" t="s">
        <v>267</v>
      </c>
      <c r="C91" t="s">
        <v>24</v>
      </c>
      <c r="D91">
        <v>4130</v>
      </c>
      <c r="E91" s="109" t="b">
        <f>ONS2010Q2[[#This Row],[Headcount Q2 2010]]='S. ONS Q1-2 2010'!C92</f>
        <v>1</v>
      </c>
      <c r="F91">
        <v>3810</v>
      </c>
      <c r="G91" s="109" t="b">
        <f>ONS2010Q2[[#This Row],[Full Time Equivalent Q2 2010]]='S. ONS Q1-2 2010'!D92</f>
        <v>1</v>
      </c>
      <c r="H91">
        <v>4270</v>
      </c>
      <c r="I91" s="109" t="b">
        <f>ONS2010Q2[[#This Row],[Headcount Q1 2010]]='S. ONS Q1-2 2010'!E92</f>
        <v>1</v>
      </c>
      <c r="J91">
        <v>3960</v>
      </c>
      <c r="K91" s="109" t="b">
        <f>ONS2010Q2[[#This Row],[Full Time Equivalent Q1 2010]]='S. ONS Q1-2 2010'!F92</f>
        <v>1</v>
      </c>
      <c r="L91">
        <v>-150</v>
      </c>
      <c r="M91">
        <v>-140</v>
      </c>
    </row>
    <row r="92" spans="1:13" x14ac:dyDescent="0.25">
      <c r="C92" t="s">
        <v>407</v>
      </c>
      <c r="E92" s="109" t="b">
        <f>ONS2010Q2[[#This Row],[Headcount Q2 2010]]='S. ONS Q1-2 2010'!C93</f>
        <v>1</v>
      </c>
      <c r="G92" s="109" t="b">
        <f>ONS2010Q2[[#This Row],[Full Time Equivalent Q2 2010]]='S. ONS Q1-2 2010'!D93</f>
        <v>1</v>
      </c>
      <c r="I92" s="109" t="b">
        <f>ONS2010Q2[[#This Row],[Headcount Q1 2010]]='S. ONS Q1-2 2010'!E93</f>
        <v>1</v>
      </c>
      <c r="K92" s="109" t="b">
        <f>ONS2010Q2[[#This Row],[Full Time Equivalent Q1 2010]]='S. ONS Q1-2 2010'!F93</f>
        <v>1</v>
      </c>
    </row>
    <row r="93" spans="1:13" x14ac:dyDescent="0.25">
      <c r="A93">
        <v>29</v>
      </c>
      <c r="B93" t="s">
        <v>22</v>
      </c>
      <c r="E93" s="109" t="b">
        <f>ONS2010Q2[[#This Row],[Headcount Q2 2010]]='S. ONS Q1-2 2010'!C94</f>
        <v>1</v>
      </c>
      <c r="G93" s="109" t="b">
        <f>ONS2010Q2[[#This Row],[Full Time Equivalent Q2 2010]]='S. ONS Q1-2 2010'!D94</f>
        <v>1</v>
      </c>
      <c r="I93" s="109" t="b">
        <f>ONS2010Q2[[#This Row],[Headcount Q1 2010]]='S. ONS Q1-2 2010'!E94</f>
        <v>1</v>
      </c>
      <c r="K93" s="109" t="b">
        <f>ONS2010Q2[[#This Row],[Full Time Equivalent Q1 2010]]='S. ONS Q1-2 2010'!F94</f>
        <v>1</v>
      </c>
    </row>
    <row r="94" spans="1:13" x14ac:dyDescent="0.25">
      <c r="A94" t="s">
        <v>268</v>
      </c>
      <c r="B94" t="s">
        <v>269</v>
      </c>
      <c r="C94" t="s">
        <v>22</v>
      </c>
      <c r="D94">
        <v>1380</v>
      </c>
      <c r="E94" s="109" t="b">
        <f>ONS2010Q2[[#This Row],[Headcount Q2 2010]]='S. ONS Q1-2 2010'!C95</f>
        <v>1</v>
      </c>
      <c r="F94">
        <v>1350</v>
      </c>
      <c r="G94" s="109" t="b">
        <f>ONS2010Q2[[#This Row],[Full Time Equivalent Q2 2010]]='S. ONS Q1-2 2010'!D95</f>
        <v>1</v>
      </c>
      <c r="H94">
        <v>1360</v>
      </c>
      <c r="I94" s="109" t="b">
        <f>ONS2010Q2[[#This Row],[Headcount Q1 2010]]='S. ONS Q1-2 2010'!E95</f>
        <v>1</v>
      </c>
      <c r="J94">
        <v>1330</v>
      </c>
      <c r="K94" s="109" t="b">
        <f>ONS2010Q2[[#This Row],[Full Time Equivalent Q1 2010]]='S. ONS Q1-2 2010'!F95</f>
        <v>1</v>
      </c>
      <c r="L94">
        <v>30</v>
      </c>
      <c r="M94">
        <v>20</v>
      </c>
    </row>
    <row r="95" spans="1:13" x14ac:dyDescent="0.25">
      <c r="C95" t="s">
        <v>407</v>
      </c>
      <c r="E95" s="109" t="b">
        <f>ONS2010Q2[[#This Row],[Headcount Q2 2010]]='S. ONS Q1-2 2010'!C96</f>
        <v>1</v>
      </c>
      <c r="G95" s="109" t="b">
        <f>ONS2010Q2[[#This Row],[Full Time Equivalent Q2 2010]]='S. ONS Q1-2 2010'!D96</f>
        <v>1</v>
      </c>
      <c r="I95" s="109" t="b">
        <f>ONS2010Q2[[#This Row],[Headcount Q1 2010]]='S. ONS Q1-2 2010'!E96</f>
        <v>1</v>
      </c>
      <c r="K95" s="109" t="b">
        <f>ONS2010Q2[[#This Row],[Full Time Equivalent Q1 2010]]='S. ONS Q1-2 2010'!F96</f>
        <v>1</v>
      </c>
    </row>
    <row r="96" spans="1:13" x14ac:dyDescent="0.25">
      <c r="A96">
        <v>3</v>
      </c>
      <c r="B96" t="s">
        <v>25</v>
      </c>
      <c r="E96" s="109" t="b">
        <f>ONS2010Q2[[#This Row],[Headcount Q2 2010]]='S. ONS Q1-2 2010'!C97</f>
        <v>1</v>
      </c>
      <c r="G96" s="109" t="b">
        <f>ONS2010Q2[[#This Row],[Full Time Equivalent Q2 2010]]='S. ONS Q1-2 2010'!D97</f>
        <v>1</v>
      </c>
      <c r="I96" s="109" t="b">
        <f>ONS2010Q2[[#This Row],[Headcount Q1 2010]]='S. ONS Q1-2 2010'!E97</f>
        <v>1</v>
      </c>
      <c r="K96" s="109" t="b">
        <f>ONS2010Q2[[#This Row],[Full Time Equivalent Q1 2010]]='S. ONS Q1-2 2010'!F97</f>
        <v>1</v>
      </c>
    </row>
    <row r="97" spans="1:13" x14ac:dyDescent="0.25">
      <c r="A97" t="s">
        <v>270</v>
      </c>
      <c r="B97" t="s">
        <v>26</v>
      </c>
      <c r="C97" t="s">
        <v>26</v>
      </c>
      <c r="D97">
        <v>100</v>
      </c>
      <c r="E97" s="109" t="b">
        <f>ONS2010Q2[[#This Row],[Headcount Q2 2010]]='S. ONS Q1-2 2010'!C98</f>
        <v>1</v>
      </c>
      <c r="F97">
        <v>90</v>
      </c>
      <c r="G97" s="109" t="b">
        <f>ONS2010Q2[[#This Row],[Full Time Equivalent Q2 2010]]='S. ONS Q1-2 2010'!D98</f>
        <v>1</v>
      </c>
      <c r="H97">
        <v>100</v>
      </c>
      <c r="I97" s="109" t="b">
        <f>ONS2010Q2[[#This Row],[Headcount Q1 2010]]='S. ONS Q1-2 2010'!E98</f>
        <v>1</v>
      </c>
      <c r="J97">
        <v>90</v>
      </c>
      <c r="K97" s="109" t="b">
        <f>ONS2010Q2[[#This Row],[Full Time Equivalent Q1 2010]]='S. ONS Q1-2 2010'!F98</f>
        <v>1</v>
      </c>
      <c r="L97" t="s">
        <v>8</v>
      </c>
      <c r="M97">
        <v>0</v>
      </c>
    </row>
    <row r="98" spans="1:13" x14ac:dyDescent="0.25">
      <c r="A98" t="s">
        <v>271</v>
      </c>
      <c r="B98" t="s">
        <v>27</v>
      </c>
      <c r="C98" t="s">
        <v>27</v>
      </c>
      <c r="D98">
        <v>140</v>
      </c>
      <c r="E98" s="109" t="b">
        <f>ONS2010Q2[[#This Row],[Headcount Q2 2010]]='S. ONS Q1-2 2010'!C99</f>
        <v>1</v>
      </c>
      <c r="F98">
        <v>140</v>
      </c>
      <c r="G98" s="109" t="b">
        <f>ONS2010Q2[[#This Row],[Full Time Equivalent Q2 2010]]='S. ONS Q1-2 2010'!D99</f>
        <v>1</v>
      </c>
      <c r="H98">
        <v>130</v>
      </c>
      <c r="I98" s="109" t="b">
        <f>ONS2010Q2[[#This Row],[Headcount Q1 2010]]='S. ONS Q1-2 2010'!E99</f>
        <v>1</v>
      </c>
      <c r="J98">
        <v>130</v>
      </c>
      <c r="K98" s="109" t="b">
        <f>ONS2010Q2[[#This Row],[Full Time Equivalent Q1 2010]]='S. ONS Q1-2 2010'!F99</f>
        <v>1</v>
      </c>
      <c r="L98">
        <v>10</v>
      </c>
      <c r="M98">
        <v>10</v>
      </c>
    </row>
    <row r="99" spans="1:13" x14ac:dyDescent="0.25">
      <c r="A99" t="s">
        <v>272</v>
      </c>
      <c r="B99" t="s">
        <v>28</v>
      </c>
      <c r="C99" t="s">
        <v>28</v>
      </c>
      <c r="D99">
        <v>160</v>
      </c>
      <c r="E99" s="109" t="b">
        <f>ONS2010Q2[[#This Row],[Headcount Q2 2010]]='S. ONS Q1-2 2010'!C100</f>
        <v>1</v>
      </c>
      <c r="F99">
        <v>150</v>
      </c>
      <c r="G99" s="109" t="b">
        <f>ONS2010Q2[[#This Row],[Full Time Equivalent Q2 2010]]='S. ONS Q1-2 2010'!D100</f>
        <v>1</v>
      </c>
      <c r="H99">
        <v>160</v>
      </c>
      <c r="I99" s="109" t="b">
        <f>ONS2010Q2[[#This Row],[Headcount Q1 2010]]='S. ONS Q1-2 2010'!E100</f>
        <v>1</v>
      </c>
      <c r="J99">
        <v>150</v>
      </c>
      <c r="K99" s="109" t="b">
        <f>ONS2010Q2[[#This Row],[Full Time Equivalent Q1 2010]]='S. ONS Q1-2 2010'!F100</f>
        <v>1</v>
      </c>
      <c r="L99" t="s">
        <v>8</v>
      </c>
      <c r="M99" t="s">
        <v>8</v>
      </c>
    </row>
    <row r="100" spans="1:13" x14ac:dyDescent="0.25">
      <c r="A100" t="s">
        <v>273</v>
      </c>
      <c r="B100" t="s">
        <v>29</v>
      </c>
      <c r="C100" t="s">
        <v>29</v>
      </c>
      <c r="D100">
        <v>310</v>
      </c>
      <c r="E100" s="109" t="b">
        <f>ONS2010Q2[[#This Row],[Headcount Q2 2010]]='S. ONS Q1-2 2010'!C101</f>
        <v>1</v>
      </c>
      <c r="F100">
        <v>300</v>
      </c>
      <c r="G100" s="109" t="b">
        <f>ONS2010Q2[[#This Row],[Full Time Equivalent Q2 2010]]='S. ONS Q1-2 2010'!D101</f>
        <v>1</v>
      </c>
      <c r="H100">
        <v>300</v>
      </c>
      <c r="I100" s="109" t="b">
        <f>ONS2010Q2[[#This Row],[Headcount Q1 2010]]='S. ONS Q1-2 2010'!E101</f>
        <v>1</v>
      </c>
      <c r="J100">
        <v>290</v>
      </c>
      <c r="K100" s="109" t="b">
        <f>ONS2010Q2[[#This Row],[Full Time Equivalent Q1 2010]]='S. ONS Q1-2 2010'!F101</f>
        <v>1</v>
      </c>
      <c r="L100">
        <v>10</v>
      </c>
      <c r="M100">
        <v>10</v>
      </c>
    </row>
    <row r="101" spans="1:13" x14ac:dyDescent="0.25">
      <c r="A101" t="s">
        <v>274</v>
      </c>
      <c r="B101" t="s">
        <v>30</v>
      </c>
      <c r="C101" t="s">
        <v>30</v>
      </c>
      <c r="D101">
        <v>390</v>
      </c>
      <c r="E101" s="109" t="b">
        <f>ONS2010Q2[[#This Row],[Headcount Q2 2010]]='S. ONS Q1-2 2010'!C102</f>
        <v>1</v>
      </c>
      <c r="F101">
        <v>390</v>
      </c>
      <c r="G101" s="109" t="b">
        <f>ONS2010Q2[[#This Row],[Full Time Equivalent Q2 2010]]='S. ONS Q1-2 2010'!D102</f>
        <v>1</v>
      </c>
      <c r="H101">
        <v>390</v>
      </c>
      <c r="I101" s="109" t="b">
        <f>ONS2010Q2[[#This Row],[Headcount Q1 2010]]='S. ONS Q1-2 2010'!E102</f>
        <v>1</v>
      </c>
      <c r="J101">
        <v>380</v>
      </c>
      <c r="K101" s="109" t="b">
        <f>ONS2010Q2[[#This Row],[Full Time Equivalent Q1 2010]]='S. ONS Q1-2 2010'!F102</f>
        <v>1</v>
      </c>
      <c r="L101" t="s">
        <v>8</v>
      </c>
      <c r="M101" t="s">
        <v>8</v>
      </c>
    </row>
    <row r="102" spans="1:13" x14ac:dyDescent="0.25">
      <c r="A102" t="s">
        <v>275</v>
      </c>
      <c r="B102" t="s">
        <v>138</v>
      </c>
      <c r="C102" t="s">
        <v>138</v>
      </c>
      <c r="D102">
        <v>880</v>
      </c>
      <c r="E102" s="109" t="b">
        <f>ONS2010Q2[[#This Row],[Headcount Q2 2010]]='S. ONS Q1-2 2010'!C103</f>
        <v>1</v>
      </c>
      <c r="F102">
        <v>860</v>
      </c>
      <c r="G102" s="109" t="b">
        <f>ONS2010Q2[[#This Row],[Full Time Equivalent Q2 2010]]='S. ONS Q1-2 2010'!D103</f>
        <v>1</v>
      </c>
      <c r="H102">
        <v>860</v>
      </c>
      <c r="I102" s="109" t="b">
        <f>ONS2010Q2[[#This Row],[Headcount Q1 2010]]='S. ONS Q1-2 2010'!E103</f>
        <v>1</v>
      </c>
      <c r="J102">
        <v>850</v>
      </c>
      <c r="K102" s="109" t="b">
        <f>ONS2010Q2[[#This Row],[Full Time Equivalent Q1 2010]]='S. ONS Q1-2 2010'!F103</f>
        <v>1</v>
      </c>
      <c r="L102">
        <v>20</v>
      </c>
      <c r="M102">
        <v>10</v>
      </c>
    </row>
    <row r="103" spans="1:13" x14ac:dyDescent="0.25">
      <c r="C103" t="s">
        <v>407</v>
      </c>
      <c r="E103" s="109" t="b">
        <f>ONS2010Q2[[#This Row],[Headcount Q2 2010]]='S. ONS Q1-2 2010'!C104</f>
        <v>1</v>
      </c>
      <c r="G103" s="109" t="b">
        <f>ONS2010Q2[[#This Row],[Full Time Equivalent Q2 2010]]='S. ONS Q1-2 2010'!D104</f>
        <v>1</v>
      </c>
      <c r="I103" s="109" t="b">
        <f>ONS2010Q2[[#This Row],[Headcount Q1 2010]]='S. ONS Q1-2 2010'!E104</f>
        <v>1</v>
      </c>
      <c r="K103" s="109" t="b">
        <f>ONS2010Q2[[#This Row],[Full Time Equivalent Q1 2010]]='S. ONS Q1-2 2010'!F104</f>
        <v>1</v>
      </c>
    </row>
    <row r="104" spans="1:13" x14ac:dyDescent="0.25">
      <c r="A104">
        <v>15</v>
      </c>
      <c r="B104" t="s">
        <v>67</v>
      </c>
      <c r="E104" s="109" t="b">
        <f>ONS2010Q2[[#This Row],[Headcount Q2 2010]]='S. ONS Q1-2 2010'!C105</f>
        <v>1</v>
      </c>
      <c r="G104" s="109" t="b">
        <f>ONS2010Q2[[#This Row],[Full Time Equivalent Q2 2010]]='S. ONS Q1-2 2010'!D105</f>
        <v>1</v>
      </c>
      <c r="I104" s="109" t="b">
        <f>ONS2010Q2[[#This Row],[Headcount Q1 2010]]='S. ONS Q1-2 2010'!E105</f>
        <v>1</v>
      </c>
      <c r="K104" s="109" t="b">
        <f>ONS2010Q2[[#This Row],[Full Time Equivalent Q1 2010]]='S. ONS Q1-2 2010'!F105</f>
        <v>1</v>
      </c>
    </row>
    <row r="105" spans="1:13" x14ac:dyDescent="0.25">
      <c r="A105" t="s">
        <v>276</v>
      </c>
      <c r="B105" t="s">
        <v>277</v>
      </c>
      <c r="C105" t="s">
        <v>399</v>
      </c>
      <c r="D105">
        <v>3260</v>
      </c>
      <c r="E105" s="109" t="b">
        <f>ONS2010Q2[[#This Row],[Headcount Q2 2010]]='S. ONS Q1-2 2010'!C106</f>
        <v>1</v>
      </c>
      <c r="F105">
        <v>3150</v>
      </c>
      <c r="G105" s="109" t="b">
        <f>ONS2010Q2[[#This Row],[Full Time Equivalent Q2 2010]]='S. ONS Q1-2 2010'!D106</f>
        <v>1</v>
      </c>
      <c r="H105">
        <v>3250</v>
      </c>
      <c r="I105" s="109" t="b">
        <f>ONS2010Q2[[#This Row],[Headcount Q1 2010]]='S. ONS Q1-2 2010'!E106</f>
        <v>1</v>
      </c>
      <c r="J105">
        <v>3140</v>
      </c>
      <c r="K105" s="109" t="b">
        <f>ONS2010Q2[[#This Row],[Full Time Equivalent Q1 2010]]='S. ONS Q1-2 2010'!F106</f>
        <v>1</v>
      </c>
      <c r="L105">
        <v>10</v>
      </c>
      <c r="M105">
        <v>10</v>
      </c>
    </row>
    <row r="106" spans="1:13" x14ac:dyDescent="0.25">
      <c r="A106" t="s">
        <v>278</v>
      </c>
      <c r="B106" t="s">
        <v>69</v>
      </c>
      <c r="C106" t="s">
        <v>69</v>
      </c>
      <c r="D106">
        <v>740</v>
      </c>
      <c r="E106" s="109" t="b">
        <f>ONS2010Q2[[#This Row],[Headcount Q2 2010]]='S. ONS Q1-2 2010'!C107</f>
        <v>1</v>
      </c>
      <c r="F106">
        <v>690</v>
      </c>
      <c r="G106" s="109" t="b">
        <f>ONS2010Q2[[#This Row],[Full Time Equivalent Q2 2010]]='S. ONS Q1-2 2010'!D107</f>
        <v>1</v>
      </c>
      <c r="H106">
        <v>660</v>
      </c>
      <c r="I106" s="109" t="b">
        <f>ONS2010Q2[[#This Row],[Headcount Q1 2010]]='S. ONS Q1-2 2010'!E107</f>
        <v>1</v>
      </c>
      <c r="J106">
        <v>630</v>
      </c>
      <c r="K106" s="109" t="b">
        <f>ONS2010Q2[[#This Row],[Full Time Equivalent Q1 2010]]='S. ONS Q1-2 2010'!F107</f>
        <v>1</v>
      </c>
      <c r="L106">
        <v>80</v>
      </c>
      <c r="M106">
        <v>60</v>
      </c>
    </row>
    <row r="107" spans="1:13" x14ac:dyDescent="0.25">
      <c r="A107" t="s">
        <v>279</v>
      </c>
      <c r="B107" t="s">
        <v>70</v>
      </c>
      <c r="C107" t="s">
        <v>70</v>
      </c>
      <c r="D107">
        <v>4450</v>
      </c>
      <c r="E107" s="109" t="b">
        <f>ONS2010Q2[[#This Row],[Headcount Q2 2010]]='S. ONS Q1-2 2010'!C108</f>
        <v>1</v>
      </c>
      <c r="F107">
        <v>3960</v>
      </c>
      <c r="G107" s="109" t="b">
        <f>ONS2010Q2[[#This Row],[Full Time Equivalent Q2 2010]]='S. ONS Q1-2 2010'!D108</f>
        <v>1</v>
      </c>
      <c r="H107">
        <v>4430</v>
      </c>
      <c r="I107" s="109" t="b">
        <f>ONS2010Q2[[#This Row],[Headcount Q1 2010]]='S. ONS Q1-2 2010'!E108</f>
        <v>1</v>
      </c>
      <c r="J107">
        <v>3920</v>
      </c>
      <c r="K107" s="109" t="b">
        <f>ONS2010Q2[[#This Row],[Full Time Equivalent Q1 2010]]='S. ONS Q1-2 2010'!F108</f>
        <v>1</v>
      </c>
      <c r="L107">
        <v>20</v>
      </c>
      <c r="M107">
        <v>40</v>
      </c>
    </row>
    <row r="108" spans="1:13" x14ac:dyDescent="0.25">
      <c r="A108" t="s">
        <v>280</v>
      </c>
      <c r="B108" t="s">
        <v>281</v>
      </c>
      <c r="C108" t="s">
        <v>68</v>
      </c>
      <c r="D108">
        <v>23080</v>
      </c>
      <c r="E108" s="109" t="b">
        <f>ONS2010Q2[[#This Row],[Headcount Q2 2010]]='S. ONS Q1-2 2010'!C109</f>
        <v>1</v>
      </c>
      <c r="F108">
        <v>21740</v>
      </c>
      <c r="G108" s="109" t="b">
        <f>ONS2010Q2[[#This Row],[Full Time Equivalent Q2 2010]]='S. ONS Q1-2 2010'!D109</f>
        <v>1</v>
      </c>
      <c r="H108">
        <v>18460</v>
      </c>
      <c r="I108" s="109" t="b">
        <f>ONS2010Q2[[#This Row],[Headcount Q1 2010]]='S. ONS Q1-2 2010'!E109</f>
        <v>1</v>
      </c>
      <c r="J108">
        <v>17300</v>
      </c>
      <c r="K108" s="109" t="b">
        <f>ONS2010Q2[[#This Row],[Full Time Equivalent Q1 2010]]='S. ONS Q1-2 2010'!F109</f>
        <v>1</v>
      </c>
      <c r="L108">
        <v>4630</v>
      </c>
      <c r="M108">
        <v>4440</v>
      </c>
    </row>
    <row r="109" spans="1:13" x14ac:dyDescent="0.25">
      <c r="C109" t="s">
        <v>407</v>
      </c>
      <c r="E109" s="109" t="b">
        <f>ONS2010Q2[[#This Row],[Headcount Q2 2010]]='S. ONS Q1-2 2010'!C110</f>
        <v>1</v>
      </c>
      <c r="G109" s="109" t="b">
        <f>ONS2010Q2[[#This Row],[Full Time Equivalent Q2 2010]]='S. ONS Q1-2 2010'!D110</f>
        <v>1</v>
      </c>
      <c r="I109" s="109" t="b">
        <f>ONS2010Q2[[#This Row],[Headcount Q1 2010]]='S. ONS Q1-2 2010'!E110</f>
        <v>1</v>
      </c>
      <c r="K109" s="109" t="b">
        <f>ONS2010Q2[[#This Row],[Full Time Equivalent Q1 2010]]='S. ONS Q1-2 2010'!F110</f>
        <v>1</v>
      </c>
    </row>
    <row r="110" spans="1:13" x14ac:dyDescent="0.25">
      <c r="A110">
        <v>17</v>
      </c>
      <c r="B110" t="s">
        <v>80</v>
      </c>
      <c r="E110" s="109" t="b">
        <f>ONS2010Q2[[#This Row],[Headcount Q2 2010]]='S. ONS Q1-2 2010'!C111</f>
        <v>1</v>
      </c>
      <c r="G110" s="109" t="b">
        <f>ONS2010Q2[[#This Row],[Full Time Equivalent Q2 2010]]='S. ONS Q1-2 2010'!D111</f>
        <v>1</v>
      </c>
      <c r="I110" s="109" t="b">
        <f>ONS2010Q2[[#This Row],[Headcount Q1 2010]]='S. ONS Q1-2 2010'!E111</f>
        <v>1</v>
      </c>
      <c r="K110" s="109" t="b">
        <f>ONS2010Q2[[#This Row],[Full Time Equivalent Q1 2010]]='S. ONS Q1-2 2010'!F111</f>
        <v>1</v>
      </c>
    </row>
    <row r="111" spans="1:13" x14ac:dyDescent="0.25">
      <c r="A111" t="s">
        <v>282</v>
      </c>
      <c r="B111" t="s">
        <v>81</v>
      </c>
      <c r="C111" t="s">
        <v>81</v>
      </c>
      <c r="D111">
        <v>1620</v>
      </c>
      <c r="E111" s="109" t="b">
        <f>ONS2010Q2[[#This Row],[Headcount Q2 2010]]='S. ONS Q1-2 2010'!C112</f>
        <v>1</v>
      </c>
      <c r="F111">
        <v>1580</v>
      </c>
      <c r="G111" s="109" t="b">
        <f>ONS2010Q2[[#This Row],[Full Time Equivalent Q2 2010]]='S. ONS Q1-2 2010'!D112</f>
        <v>1</v>
      </c>
      <c r="H111">
        <v>1620</v>
      </c>
      <c r="I111" s="109" t="b">
        <f>ONS2010Q2[[#This Row],[Headcount Q1 2010]]='S. ONS Q1-2 2010'!E112</f>
        <v>1</v>
      </c>
      <c r="J111">
        <v>1570</v>
      </c>
      <c r="K111" s="109" t="b">
        <f>ONS2010Q2[[#This Row],[Full Time Equivalent Q1 2010]]='S. ONS Q1-2 2010'!F112</f>
        <v>1</v>
      </c>
      <c r="L111" t="s">
        <v>8</v>
      </c>
      <c r="M111" t="s">
        <v>8</v>
      </c>
    </row>
    <row r="112" spans="1:13" x14ac:dyDescent="0.25">
      <c r="C112" t="s">
        <v>407</v>
      </c>
      <c r="E112" s="109" t="b">
        <f>ONS2010Q2[[#This Row],[Headcount Q2 2010]]='S. ONS Q1-2 2010'!C113</f>
        <v>1</v>
      </c>
      <c r="G112" s="109" t="b">
        <f>ONS2010Q2[[#This Row],[Full Time Equivalent Q2 2010]]='S. ONS Q1-2 2010'!D113</f>
        <v>1</v>
      </c>
      <c r="I112" s="109" t="b">
        <f>ONS2010Q2[[#This Row],[Headcount Q1 2010]]='S. ONS Q1-2 2010'!E113</f>
        <v>1</v>
      </c>
      <c r="K112" s="109" t="b">
        <f>ONS2010Q2[[#This Row],[Full Time Equivalent Q1 2010]]='S. ONS Q1-2 2010'!F113</f>
        <v>1</v>
      </c>
    </row>
    <row r="113" spans="1:13" x14ac:dyDescent="0.25">
      <c r="A113">
        <v>5</v>
      </c>
      <c r="B113" t="s">
        <v>71</v>
      </c>
      <c r="E113" s="109" t="b">
        <f>ONS2010Q2[[#This Row],[Headcount Q2 2010]]='S. ONS Q1-2 2010'!C114</f>
        <v>1</v>
      </c>
      <c r="G113" s="109" t="b">
        <f>ONS2010Q2[[#This Row],[Full Time Equivalent Q2 2010]]='S. ONS Q1-2 2010'!D114</f>
        <v>1</v>
      </c>
      <c r="I113" s="109" t="b">
        <f>ONS2010Q2[[#This Row],[Headcount Q1 2010]]='S. ONS Q1-2 2010'!E114</f>
        <v>1</v>
      </c>
      <c r="K113" s="109" t="b">
        <f>ONS2010Q2[[#This Row],[Full Time Equivalent Q1 2010]]='S. ONS Q1-2 2010'!F114</f>
        <v>1</v>
      </c>
    </row>
    <row r="114" spans="1:13" x14ac:dyDescent="0.25">
      <c r="A114" t="s">
        <v>283</v>
      </c>
      <c r="B114" t="s">
        <v>187</v>
      </c>
      <c r="C114" t="s">
        <v>401</v>
      </c>
      <c r="D114">
        <v>3080</v>
      </c>
      <c r="E114" s="109" t="b">
        <f>ONS2010Q2[[#This Row],[Headcount Q2 2010]]='S. ONS Q1-2 2010'!C115</f>
        <v>1</v>
      </c>
      <c r="F114">
        <v>2990</v>
      </c>
      <c r="G114" s="109" t="b">
        <f>ONS2010Q2[[#This Row],[Full Time Equivalent Q2 2010]]='S. ONS Q1-2 2010'!D115</f>
        <v>1</v>
      </c>
      <c r="H114">
        <v>3220</v>
      </c>
      <c r="I114" s="109" t="b">
        <f>ONS2010Q2[[#This Row],[Headcount Q1 2010]]='S. ONS Q1-2 2010'!E115</f>
        <v>1</v>
      </c>
      <c r="J114">
        <v>3130</v>
      </c>
      <c r="K114" s="109" t="b">
        <f>ONS2010Q2[[#This Row],[Full Time Equivalent Q1 2010]]='S. ONS Q1-2 2010'!F115</f>
        <v>1</v>
      </c>
      <c r="L114">
        <v>-140</v>
      </c>
      <c r="M114">
        <v>-140</v>
      </c>
    </row>
    <row r="115" spans="1:13" x14ac:dyDescent="0.25">
      <c r="A115" t="s">
        <v>284</v>
      </c>
      <c r="B115" t="s">
        <v>72</v>
      </c>
      <c r="C115" t="s">
        <v>72</v>
      </c>
      <c r="D115">
        <v>20160</v>
      </c>
      <c r="E115" s="109" t="b">
        <f>ONS2010Q2[[#This Row],[Headcount Q2 2010]]='S. ONS Q1-2 2010'!C116</f>
        <v>1</v>
      </c>
      <c r="F115">
        <v>18090</v>
      </c>
      <c r="G115" s="109" t="b">
        <f>ONS2010Q2[[#This Row],[Full Time Equivalent Q2 2010]]='S. ONS Q1-2 2010'!D116</f>
        <v>1</v>
      </c>
      <c r="H115">
        <v>20410</v>
      </c>
      <c r="I115" s="109" t="b">
        <f>ONS2010Q2[[#This Row],[Headcount Q1 2010]]='S. ONS Q1-2 2010'!E116</f>
        <v>1</v>
      </c>
      <c r="J115">
        <v>18320</v>
      </c>
      <c r="K115" s="109" t="b">
        <f>ONS2010Q2[[#This Row],[Full Time Equivalent Q1 2010]]='S. ONS Q1-2 2010'!F116</f>
        <v>1</v>
      </c>
      <c r="L115">
        <v>-250</v>
      </c>
      <c r="M115">
        <v>-230</v>
      </c>
    </row>
    <row r="116" spans="1:13" x14ac:dyDescent="0.25">
      <c r="A116" t="s">
        <v>285</v>
      </c>
      <c r="B116" t="s">
        <v>73</v>
      </c>
      <c r="C116" t="s">
        <v>73</v>
      </c>
      <c r="D116">
        <v>6040</v>
      </c>
      <c r="E116" s="109" t="b">
        <f>ONS2010Q2[[#This Row],[Headcount Q2 2010]]='S. ONS Q1-2 2010'!C117</f>
        <v>1</v>
      </c>
      <c r="F116">
        <v>5450</v>
      </c>
      <c r="G116" s="109" t="b">
        <f>ONS2010Q2[[#This Row],[Full Time Equivalent Q2 2010]]='S. ONS Q1-2 2010'!D117</f>
        <v>1</v>
      </c>
      <c r="H116">
        <v>6090</v>
      </c>
      <c r="I116" s="109" t="b">
        <f>ONS2010Q2[[#This Row],[Headcount Q1 2010]]='S. ONS Q1-2 2010'!E117</f>
        <v>1</v>
      </c>
      <c r="J116">
        <v>5500</v>
      </c>
      <c r="K116" s="109" t="b">
        <f>ONS2010Q2[[#This Row],[Full Time Equivalent Q1 2010]]='S. ONS Q1-2 2010'!F117</f>
        <v>1</v>
      </c>
      <c r="L116">
        <v>-50</v>
      </c>
      <c r="M116">
        <v>-50</v>
      </c>
    </row>
    <row r="117" spans="1:13" x14ac:dyDescent="0.25">
      <c r="A117" t="s">
        <v>286</v>
      </c>
      <c r="B117" t="s">
        <v>74</v>
      </c>
      <c r="C117" t="s">
        <v>74</v>
      </c>
      <c r="D117">
        <v>620</v>
      </c>
      <c r="E117" s="109" t="b">
        <f>ONS2010Q2[[#This Row],[Headcount Q2 2010]]='S. ONS Q1-2 2010'!C118</f>
        <v>1</v>
      </c>
      <c r="F117">
        <v>590</v>
      </c>
      <c r="G117" s="109" t="b">
        <f>ONS2010Q2[[#This Row],[Full Time Equivalent Q2 2010]]='S. ONS Q1-2 2010'!D118</f>
        <v>1</v>
      </c>
      <c r="H117">
        <v>620</v>
      </c>
      <c r="I117" s="109" t="b">
        <f>ONS2010Q2[[#This Row],[Headcount Q1 2010]]='S. ONS Q1-2 2010'!E118</f>
        <v>1</v>
      </c>
      <c r="J117">
        <v>590</v>
      </c>
      <c r="K117" s="109" t="b">
        <f>ONS2010Q2[[#This Row],[Full Time Equivalent Q1 2010]]='S. ONS Q1-2 2010'!F118</f>
        <v>1</v>
      </c>
      <c r="L117" t="s">
        <v>8</v>
      </c>
      <c r="M117" t="s">
        <v>8</v>
      </c>
    </row>
    <row r="118" spans="1:13" x14ac:dyDescent="0.25">
      <c r="A118" t="s">
        <v>287</v>
      </c>
      <c r="B118" t="s">
        <v>288</v>
      </c>
      <c r="C118" t="s">
        <v>389</v>
      </c>
      <c r="D118">
        <v>430</v>
      </c>
      <c r="E118" s="109" t="b">
        <f>ONS2010Q2[[#This Row],[Headcount Q2 2010]]='S. ONS Q1-2 2010'!C119</f>
        <v>1</v>
      </c>
      <c r="F118">
        <v>410</v>
      </c>
      <c r="G118" s="109" t="b">
        <f>ONS2010Q2[[#This Row],[Full Time Equivalent Q2 2010]]='S. ONS Q1-2 2010'!D119</f>
        <v>1</v>
      </c>
      <c r="H118">
        <v>450</v>
      </c>
      <c r="I118" s="109" t="b">
        <f>ONS2010Q2[[#This Row],[Headcount Q1 2010]]='S. ONS Q1-2 2010'!E119</f>
        <v>1</v>
      </c>
      <c r="J118">
        <v>420</v>
      </c>
      <c r="K118" s="109" t="b">
        <f>ONS2010Q2[[#This Row],[Full Time Equivalent Q1 2010]]='S. ONS Q1-2 2010'!F119</f>
        <v>1</v>
      </c>
      <c r="L118">
        <v>-20</v>
      </c>
      <c r="M118">
        <v>-20</v>
      </c>
    </row>
    <row r="119" spans="1:13" x14ac:dyDescent="0.25">
      <c r="A119" t="s">
        <v>289</v>
      </c>
      <c r="B119" t="s">
        <v>75</v>
      </c>
      <c r="C119" t="s">
        <v>75</v>
      </c>
      <c r="D119">
        <v>3180</v>
      </c>
      <c r="E119" s="109" t="b">
        <f>ONS2010Q2[[#This Row],[Headcount Q2 2010]]='S. ONS Q1-2 2010'!C120</f>
        <v>1</v>
      </c>
      <c r="F119">
        <v>2940</v>
      </c>
      <c r="G119" s="109" t="b">
        <f>ONS2010Q2[[#This Row],[Full Time Equivalent Q2 2010]]='S. ONS Q1-2 2010'!D120</f>
        <v>1</v>
      </c>
      <c r="H119">
        <v>3170</v>
      </c>
      <c r="I119" s="109" t="b">
        <f>ONS2010Q2[[#This Row],[Headcount Q1 2010]]='S. ONS Q1-2 2010'!E120</f>
        <v>1</v>
      </c>
      <c r="J119">
        <v>2920</v>
      </c>
      <c r="K119" s="109" t="b">
        <f>ONS2010Q2[[#This Row],[Full Time Equivalent Q1 2010]]='S. ONS Q1-2 2010'!F120</f>
        <v>1</v>
      </c>
      <c r="L119">
        <v>10</v>
      </c>
      <c r="M119">
        <v>20</v>
      </c>
    </row>
    <row r="120" spans="1:13" x14ac:dyDescent="0.25">
      <c r="A120" t="s">
        <v>290</v>
      </c>
      <c r="B120" t="s">
        <v>76</v>
      </c>
      <c r="C120" t="s">
        <v>76</v>
      </c>
      <c r="D120">
        <v>100</v>
      </c>
      <c r="E120" s="109" t="b">
        <f>ONS2010Q2[[#This Row],[Headcount Q2 2010]]='S. ONS Q1-2 2010'!C121</f>
        <v>1</v>
      </c>
      <c r="F120">
        <v>100</v>
      </c>
      <c r="G120" s="109" t="b">
        <f>ONS2010Q2[[#This Row],[Full Time Equivalent Q2 2010]]='S. ONS Q1-2 2010'!D121</f>
        <v>1</v>
      </c>
      <c r="H120">
        <v>100</v>
      </c>
      <c r="I120" s="109" t="b">
        <f>ONS2010Q2[[#This Row],[Headcount Q1 2010]]='S. ONS Q1-2 2010'!E121</f>
        <v>1</v>
      </c>
      <c r="J120">
        <v>100</v>
      </c>
      <c r="K120" s="109" t="b">
        <f>ONS2010Q2[[#This Row],[Full Time Equivalent Q1 2010]]='S. ONS Q1-2 2010'!F121</f>
        <v>1</v>
      </c>
      <c r="L120">
        <v>0</v>
      </c>
      <c r="M120" t="s">
        <v>8</v>
      </c>
    </row>
    <row r="121" spans="1:13" x14ac:dyDescent="0.25">
      <c r="A121" t="s">
        <v>291</v>
      </c>
      <c r="B121" t="s">
        <v>77</v>
      </c>
      <c r="C121" t="s">
        <v>77</v>
      </c>
      <c r="D121">
        <v>60</v>
      </c>
      <c r="E121" s="109" t="b">
        <f>ONS2010Q2[[#This Row],[Headcount Q2 2010]]='S. ONS Q1-2 2010'!C122</f>
        <v>1</v>
      </c>
      <c r="F121">
        <v>60</v>
      </c>
      <c r="G121" s="109" t="b">
        <f>ONS2010Q2[[#This Row],[Full Time Equivalent Q2 2010]]='S. ONS Q1-2 2010'!D122</f>
        <v>1</v>
      </c>
      <c r="H121">
        <v>60</v>
      </c>
      <c r="I121" s="109" t="b">
        <f>ONS2010Q2[[#This Row],[Headcount Q1 2010]]='S. ONS Q1-2 2010'!E122</f>
        <v>1</v>
      </c>
      <c r="J121">
        <v>60</v>
      </c>
      <c r="K121" s="109" t="b">
        <f>ONS2010Q2[[#This Row],[Full Time Equivalent Q1 2010]]='S. ONS Q1-2 2010'!F122</f>
        <v>1</v>
      </c>
      <c r="L121">
        <v>0</v>
      </c>
      <c r="M121">
        <v>0</v>
      </c>
    </row>
    <row r="122" spans="1:13" x14ac:dyDescent="0.25">
      <c r="A122" t="s">
        <v>292</v>
      </c>
      <c r="B122" t="s">
        <v>78</v>
      </c>
      <c r="C122" t="s">
        <v>78</v>
      </c>
      <c r="D122">
        <v>51090</v>
      </c>
      <c r="E122" s="109" t="b">
        <f>ONS2010Q2[[#This Row],[Headcount Q2 2010]]='S. ONS Q1-2 2010'!C123</f>
        <v>1</v>
      </c>
      <c r="F122">
        <v>49110</v>
      </c>
      <c r="G122" s="109" t="b">
        <f>ONS2010Q2[[#This Row],[Full Time Equivalent Q2 2010]]='S. ONS Q1-2 2010'!D123</f>
        <v>1</v>
      </c>
      <c r="H122">
        <v>51460</v>
      </c>
      <c r="I122" s="109" t="b">
        <f>ONS2010Q2[[#This Row],[Headcount Q1 2010]]='S. ONS Q1-2 2010'!E123</f>
        <v>1</v>
      </c>
      <c r="J122">
        <v>49460</v>
      </c>
      <c r="K122" s="109" t="b">
        <f>ONS2010Q2[[#This Row],[Full Time Equivalent Q1 2010]]='S. ONS Q1-2 2010'!F123</f>
        <v>1</v>
      </c>
      <c r="L122">
        <v>-380</v>
      </c>
      <c r="M122">
        <v>-360</v>
      </c>
    </row>
    <row r="123" spans="1:13" x14ac:dyDescent="0.25">
      <c r="A123" t="s">
        <v>293</v>
      </c>
      <c r="B123" t="s">
        <v>79</v>
      </c>
      <c r="C123" t="s">
        <v>79</v>
      </c>
      <c r="D123">
        <v>40</v>
      </c>
      <c r="E123" s="109" t="b">
        <f>ONS2010Q2[[#This Row],[Headcount Q2 2010]]='S. ONS Q1-2 2010'!C124</f>
        <v>1</v>
      </c>
      <c r="F123">
        <v>40</v>
      </c>
      <c r="G123" s="109" t="b">
        <f>ONS2010Q2[[#This Row],[Full Time Equivalent Q2 2010]]='S. ONS Q1-2 2010'!D124</f>
        <v>1</v>
      </c>
      <c r="H123">
        <v>40</v>
      </c>
      <c r="I123" s="109" t="b">
        <f>ONS2010Q2[[#This Row],[Headcount Q1 2010]]='S. ONS Q1-2 2010'!E124</f>
        <v>1</v>
      </c>
      <c r="J123">
        <v>40</v>
      </c>
      <c r="K123" s="109" t="b">
        <f>ONS2010Q2[[#This Row],[Full Time Equivalent Q1 2010]]='S. ONS Q1-2 2010'!F124</f>
        <v>1</v>
      </c>
      <c r="L123" t="s">
        <v>8</v>
      </c>
      <c r="M123">
        <v>0</v>
      </c>
    </row>
    <row r="124" spans="1:13" x14ac:dyDescent="0.25">
      <c r="C124" t="s">
        <v>407</v>
      </c>
      <c r="E124" s="109" t="b">
        <f>ONS2010Q2[[#This Row],[Headcount Q2 2010]]='S. ONS Q1-2 2010'!C125</f>
        <v>1</v>
      </c>
      <c r="G124" s="109" t="b">
        <f>ONS2010Q2[[#This Row],[Full Time Equivalent Q2 2010]]='S. ONS Q1-2 2010'!D125</f>
        <v>1</v>
      </c>
      <c r="I124" s="109" t="b">
        <f>ONS2010Q2[[#This Row],[Headcount Q1 2010]]='S. ONS Q1-2 2010'!E125</f>
        <v>1</v>
      </c>
      <c r="K124" s="109" t="b">
        <f>ONS2010Q2[[#This Row],[Full Time Equivalent Q1 2010]]='S. ONS Q1-2 2010'!F125</f>
        <v>1</v>
      </c>
    </row>
    <row r="125" spans="1:13" x14ac:dyDescent="0.25">
      <c r="A125">
        <v>18</v>
      </c>
      <c r="B125" t="s">
        <v>82</v>
      </c>
      <c r="E125" s="109" t="b">
        <f>ONS2010Q2[[#This Row],[Headcount Q2 2010]]='S. ONS Q1-2 2010'!C126</f>
        <v>1</v>
      </c>
      <c r="G125" s="109" t="b">
        <f>ONS2010Q2[[#This Row],[Full Time Equivalent Q2 2010]]='S. ONS Q1-2 2010'!D126</f>
        <v>1</v>
      </c>
      <c r="I125" s="109" t="b">
        <f>ONS2010Q2[[#This Row],[Headcount Q1 2010]]='S. ONS Q1-2 2010'!E126</f>
        <v>1</v>
      </c>
      <c r="K125" s="109" t="b">
        <f>ONS2010Q2[[#This Row],[Full Time Equivalent Q1 2010]]='S. ONS Q1-2 2010'!F126</f>
        <v>1</v>
      </c>
    </row>
    <row r="126" spans="1:13" x14ac:dyDescent="0.25">
      <c r="A126" t="s">
        <v>294</v>
      </c>
      <c r="B126" t="s">
        <v>82</v>
      </c>
      <c r="C126" t="s">
        <v>82</v>
      </c>
      <c r="D126">
        <v>140</v>
      </c>
      <c r="E126" s="109" t="b">
        <f>ONS2010Q2[[#This Row],[Headcount Q2 2010]]='S. ONS Q1-2 2010'!C127</f>
        <v>1</v>
      </c>
      <c r="F126">
        <v>130</v>
      </c>
      <c r="G126" s="109" t="b">
        <f>ONS2010Q2[[#This Row],[Full Time Equivalent Q2 2010]]='S. ONS Q1-2 2010'!D127</f>
        <v>1</v>
      </c>
      <c r="H126">
        <v>120</v>
      </c>
      <c r="I126" s="109" t="b">
        <f>ONS2010Q2[[#This Row],[Headcount Q1 2010]]='S. ONS Q1-2 2010'!E127</f>
        <v>1</v>
      </c>
      <c r="J126">
        <v>110</v>
      </c>
      <c r="K126" s="109" t="b">
        <f>ONS2010Q2[[#This Row],[Full Time Equivalent Q1 2010]]='S. ONS Q1-2 2010'!F127</f>
        <v>1</v>
      </c>
      <c r="L126">
        <v>20</v>
      </c>
      <c r="M126">
        <v>20</v>
      </c>
    </row>
    <row r="127" spans="1:13" x14ac:dyDescent="0.25">
      <c r="C127" t="s">
        <v>407</v>
      </c>
      <c r="E127" s="109" t="b">
        <f>ONS2010Q2[[#This Row],[Headcount Q2 2010]]='S. ONS Q1-2 2010'!C128</f>
        <v>1</v>
      </c>
      <c r="G127" s="109" t="b">
        <f>ONS2010Q2[[#This Row],[Full Time Equivalent Q2 2010]]='S. ONS Q1-2 2010'!D128</f>
        <v>1</v>
      </c>
      <c r="I127" s="109" t="b">
        <f>ONS2010Q2[[#This Row],[Headcount Q1 2010]]='S. ONS Q1-2 2010'!E128</f>
        <v>1</v>
      </c>
      <c r="K127" s="109" t="b">
        <f>ONS2010Q2[[#This Row],[Full Time Equivalent Q1 2010]]='S. ONS Q1-2 2010'!F128</f>
        <v>1</v>
      </c>
    </row>
    <row r="128" spans="1:13" x14ac:dyDescent="0.25">
      <c r="A128">
        <v>20</v>
      </c>
      <c r="B128" t="s">
        <v>144</v>
      </c>
      <c r="E128" s="109" t="b">
        <f>ONS2010Q2[[#This Row],[Headcount Q2 2010]]='S. ONS Q1-2 2010'!C129</f>
        <v>1</v>
      </c>
      <c r="G128" s="109" t="b">
        <f>ONS2010Q2[[#This Row],[Full Time Equivalent Q2 2010]]='S. ONS Q1-2 2010'!D129</f>
        <v>1</v>
      </c>
      <c r="I128" s="109" t="b">
        <f>ONS2010Q2[[#This Row],[Headcount Q1 2010]]='S. ONS Q1-2 2010'!E129</f>
        <v>1</v>
      </c>
      <c r="K128" s="109" t="b">
        <f>ONS2010Q2[[#This Row],[Full Time Equivalent Q1 2010]]='S. ONS Q1-2 2010'!F129</f>
        <v>1</v>
      </c>
    </row>
    <row r="129" spans="1:13" x14ac:dyDescent="0.25">
      <c r="A129" t="s">
        <v>295</v>
      </c>
      <c r="B129" t="s">
        <v>144</v>
      </c>
      <c r="C129" t="s">
        <v>144</v>
      </c>
      <c r="D129">
        <v>2080</v>
      </c>
      <c r="E129" s="109" t="b">
        <f>ONS2010Q2[[#This Row],[Headcount Q2 2010]]='S. ONS Q1-2 2010'!C130</f>
        <v>1</v>
      </c>
      <c r="F129">
        <v>1990</v>
      </c>
      <c r="G129" s="109" t="b">
        <f>ONS2010Q2[[#This Row],[Full Time Equivalent Q2 2010]]='S. ONS Q1-2 2010'!D130</f>
        <v>1</v>
      </c>
      <c r="H129">
        <v>2150</v>
      </c>
      <c r="I129" s="109" t="b">
        <f>ONS2010Q2[[#This Row],[Headcount Q1 2010]]='S. ONS Q1-2 2010'!E130</f>
        <v>1</v>
      </c>
      <c r="J129">
        <v>2060</v>
      </c>
      <c r="K129" s="109" t="b">
        <f>ONS2010Q2[[#This Row],[Full Time Equivalent Q1 2010]]='S. ONS Q1-2 2010'!F130</f>
        <v>1</v>
      </c>
      <c r="L129">
        <v>-70</v>
      </c>
      <c r="M129">
        <v>-60</v>
      </c>
    </row>
    <row r="130" spans="1:13" x14ac:dyDescent="0.25">
      <c r="C130" t="s">
        <v>407</v>
      </c>
      <c r="E130" s="109" t="b">
        <f>ONS2010Q2[[#This Row],[Headcount Q2 2010]]='S. ONS Q1-2 2010'!C131</f>
        <v>1</v>
      </c>
      <c r="G130" s="109" t="b">
        <f>ONS2010Q2[[#This Row],[Full Time Equivalent Q2 2010]]='S. ONS Q1-2 2010'!D131</f>
        <v>1</v>
      </c>
      <c r="I130" s="109" t="b">
        <f>ONS2010Q2[[#This Row],[Headcount Q1 2010]]='S. ONS Q1-2 2010'!E131</f>
        <v>1</v>
      </c>
      <c r="K130" s="109" t="b">
        <f>ONS2010Q2[[#This Row],[Full Time Equivalent Q1 2010]]='S. ONS Q1-2 2010'!F131</f>
        <v>1</v>
      </c>
    </row>
    <row r="131" spans="1:13" x14ac:dyDescent="0.25">
      <c r="A131">
        <v>35</v>
      </c>
      <c r="B131" t="s">
        <v>296</v>
      </c>
      <c r="E131" s="109" t="b">
        <f>ONS2010Q2[[#This Row],[Headcount Q2 2010]]='S. ONS Q1-2 2010'!C132</f>
        <v>1</v>
      </c>
      <c r="G131" s="109" t="b">
        <f>ONS2010Q2[[#This Row],[Full Time Equivalent Q2 2010]]='S. ONS Q1-2 2010'!D132</f>
        <v>1</v>
      </c>
      <c r="I131" s="109" t="b">
        <f>ONS2010Q2[[#This Row],[Headcount Q1 2010]]='S. ONS Q1-2 2010'!E132</f>
        <v>1</v>
      </c>
      <c r="K131" s="109" t="b">
        <f>ONS2010Q2[[#This Row],[Full Time Equivalent Q1 2010]]='S. ONS Q1-2 2010'!F132</f>
        <v>1</v>
      </c>
    </row>
    <row r="132" spans="1:13" x14ac:dyDescent="0.25">
      <c r="A132">
        <v>35</v>
      </c>
      <c r="B132" t="s">
        <v>297</v>
      </c>
      <c r="C132" t="s">
        <v>296</v>
      </c>
      <c r="D132">
        <v>180</v>
      </c>
      <c r="E132" s="109" t="b">
        <f>ONS2010Q2[[#This Row],[Headcount Q2 2010]]='S. ONS Q1-2 2010'!C133</f>
        <v>1</v>
      </c>
      <c r="F132">
        <v>180</v>
      </c>
      <c r="G132" s="109" t="b">
        <f>ONS2010Q2[[#This Row],[Full Time Equivalent Q2 2010]]='S. ONS Q1-2 2010'!D133</f>
        <v>1</v>
      </c>
      <c r="H132">
        <v>0</v>
      </c>
      <c r="I132" s="109" t="b">
        <f>ONS2010Q2[[#This Row],[Headcount Q1 2010]]='S. ONS Q1-2 2010'!E133</f>
        <v>1</v>
      </c>
      <c r="J132">
        <v>0</v>
      </c>
      <c r="K132" s="109" t="b">
        <f>ONS2010Q2[[#This Row],[Full Time Equivalent Q1 2010]]='S. ONS Q1-2 2010'!F133</f>
        <v>1</v>
      </c>
      <c r="L132">
        <v>180</v>
      </c>
      <c r="M132">
        <v>180</v>
      </c>
    </row>
    <row r="133" spans="1:13" x14ac:dyDescent="0.25">
      <c r="C133" t="s">
        <v>407</v>
      </c>
      <c r="E133" s="109" t="b">
        <f>ONS2010Q2[[#This Row],[Headcount Q2 2010]]='S. ONS Q1-2 2010'!C134</f>
        <v>1</v>
      </c>
      <c r="G133" s="109" t="b">
        <f>ONS2010Q2[[#This Row],[Full Time Equivalent Q2 2010]]='S. ONS Q1-2 2010'!D134</f>
        <v>1</v>
      </c>
      <c r="I133" s="109" t="b">
        <f>ONS2010Q2[[#This Row],[Headcount Q1 2010]]='S. ONS Q1-2 2010'!E134</f>
        <v>1</v>
      </c>
      <c r="K133" s="109" t="b">
        <f>ONS2010Q2[[#This Row],[Full Time Equivalent Q1 2010]]='S. ONS Q1-2 2010'!F134</f>
        <v>1</v>
      </c>
    </row>
    <row r="134" spans="1:13" x14ac:dyDescent="0.25">
      <c r="A134">
        <v>21</v>
      </c>
      <c r="B134" t="s">
        <v>83</v>
      </c>
      <c r="E134" s="109" t="b">
        <f>ONS2010Q2[[#This Row],[Headcount Q2 2010]]='S. ONS Q1-2 2010'!C135</f>
        <v>1</v>
      </c>
      <c r="G134" s="109" t="b">
        <f>ONS2010Q2[[#This Row],[Full Time Equivalent Q2 2010]]='S. ONS Q1-2 2010'!D135</f>
        <v>1</v>
      </c>
      <c r="I134" s="109" t="b">
        <f>ONS2010Q2[[#This Row],[Headcount Q1 2010]]='S. ONS Q1-2 2010'!E135</f>
        <v>1</v>
      </c>
      <c r="K134" s="109" t="b">
        <f>ONS2010Q2[[#This Row],[Full Time Equivalent Q1 2010]]='S. ONS Q1-2 2010'!F135</f>
        <v>1</v>
      </c>
    </row>
    <row r="135" spans="1:13" x14ac:dyDescent="0.25">
      <c r="A135" t="s">
        <v>298</v>
      </c>
      <c r="B135" t="s">
        <v>83</v>
      </c>
      <c r="C135" t="s">
        <v>83</v>
      </c>
      <c r="D135">
        <v>5840</v>
      </c>
      <c r="E135" s="109" t="b">
        <f>ONS2010Q2[[#This Row],[Headcount Q2 2010]]='S. ONS Q1-2 2010'!C136</f>
        <v>1</v>
      </c>
      <c r="F135">
        <v>5590</v>
      </c>
      <c r="G135" s="109" t="b">
        <f>ONS2010Q2[[#This Row],[Full Time Equivalent Q2 2010]]='S. ONS Q1-2 2010'!D136</f>
        <v>1</v>
      </c>
      <c r="H135">
        <v>5840</v>
      </c>
      <c r="I135" s="109" t="b">
        <f>ONS2010Q2[[#This Row],[Headcount Q1 2010]]='S. ONS Q1-2 2010'!E136</f>
        <v>1</v>
      </c>
      <c r="J135">
        <v>5580</v>
      </c>
      <c r="K135" s="109" t="b">
        <f>ONS2010Q2[[#This Row],[Full Time Equivalent Q1 2010]]='S. ONS Q1-2 2010'!F136</f>
        <v>1</v>
      </c>
      <c r="L135" t="s">
        <v>8</v>
      </c>
      <c r="M135" t="s">
        <v>8</v>
      </c>
    </row>
    <row r="136" spans="1:13" x14ac:dyDescent="0.25">
      <c r="C136" t="s">
        <v>407</v>
      </c>
      <c r="E136" s="109" t="b">
        <f>ONS2010Q2[[#This Row],[Headcount Q2 2010]]='S. ONS Q1-2 2010'!C137</f>
        <v>1</v>
      </c>
      <c r="G136" s="109" t="b">
        <f>ONS2010Q2[[#This Row],[Full Time Equivalent Q2 2010]]='S. ONS Q1-2 2010'!D137</f>
        <v>1</v>
      </c>
      <c r="I136" s="109" t="b">
        <f>ONS2010Q2[[#This Row],[Headcount Q1 2010]]='S. ONS Q1-2 2010'!E137</f>
        <v>1</v>
      </c>
      <c r="K136" s="109" t="b">
        <f>ONS2010Q2[[#This Row],[Full Time Equivalent Q1 2010]]='S. ONS Q1-2 2010'!F137</f>
        <v>1</v>
      </c>
    </row>
    <row r="137" spans="1:13" x14ac:dyDescent="0.25">
      <c r="A137">
        <v>23</v>
      </c>
      <c r="B137" t="s">
        <v>84</v>
      </c>
      <c r="E137" s="109" t="b">
        <f>ONS2010Q2[[#This Row],[Headcount Q2 2010]]='S. ONS Q1-2 2010'!C138</f>
        <v>1</v>
      </c>
      <c r="G137" s="109" t="b">
        <f>ONS2010Q2[[#This Row],[Full Time Equivalent Q2 2010]]='S. ONS Q1-2 2010'!D138</f>
        <v>1</v>
      </c>
      <c r="I137" s="109" t="b">
        <f>ONS2010Q2[[#This Row],[Headcount Q1 2010]]='S. ONS Q1-2 2010'!E138</f>
        <v>1</v>
      </c>
      <c r="K137" s="109" t="b">
        <f>ONS2010Q2[[#This Row],[Full Time Equivalent Q1 2010]]='S. ONS Q1-2 2010'!F138</f>
        <v>1</v>
      </c>
    </row>
    <row r="138" spans="1:13" x14ac:dyDescent="0.25">
      <c r="A138" t="s">
        <v>299</v>
      </c>
      <c r="B138" t="s">
        <v>188</v>
      </c>
      <c r="C138" t="s">
        <v>402</v>
      </c>
      <c r="D138">
        <v>2140</v>
      </c>
      <c r="E138" s="109" t="b">
        <f>ONS2010Q2[[#This Row],[Headcount Q2 2010]]='S. ONS Q1-2 2010'!C139</f>
        <v>1</v>
      </c>
      <c r="F138">
        <v>2070</v>
      </c>
      <c r="G138" s="109" t="b">
        <f>ONS2010Q2[[#This Row],[Full Time Equivalent Q2 2010]]='S. ONS Q1-2 2010'!D139</f>
        <v>1</v>
      </c>
      <c r="H138">
        <v>2140</v>
      </c>
      <c r="I138" s="109" t="b">
        <f>ONS2010Q2[[#This Row],[Headcount Q1 2010]]='S. ONS Q1-2 2010'!E139</f>
        <v>1</v>
      </c>
      <c r="J138">
        <v>2080</v>
      </c>
      <c r="K138" s="109" t="b">
        <f>ONS2010Q2[[#This Row],[Full Time Equivalent Q1 2010]]='S. ONS Q1-2 2010'!F139</f>
        <v>1</v>
      </c>
      <c r="L138" t="s">
        <v>8</v>
      </c>
      <c r="M138" t="s">
        <v>8</v>
      </c>
    </row>
    <row r="139" spans="1:13" x14ac:dyDescent="0.25">
      <c r="A139" t="s">
        <v>300</v>
      </c>
      <c r="B139" t="s">
        <v>85</v>
      </c>
      <c r="C139" t="s">
        <v>85</v>
      </c>
      <c r="D139">
        <v>6580</v>
      </c>
      <c r="E139" s="109" t="b">
        <f>ONS2010Q2[[#This Row],[Headcount Q2 2010]]='S. ONS Q1-2 2010'!C140</f>
        <v>1</v>
      </c>
      <c r="F139">
        <v>6020</v>
      </c>
      <c r="G139" s="109" t="b">
        <f>ONS2010Q2[[#This Row],[Full Time Equivalent Q2 2010]]='S. ONS Q1-2 2010'!D140</f>
        <v>1</v>
      </c>
      <c r="H139">
        <v>6430</v>
      </c>
      <c r="I139" s="109" t="b">
        <f>ONS2010Q2[[#This Row],[Headcount Q1 2010]]='S. ONS Q1-2 2010'!E140</f>
        <v>1</v>
      </c>
      <c r="J139">
        <v>5910</v>
      </c>
      <c r="K139" s="109" t="b">
        <f>ONS2010Q2[[#This Row],[Full Time Equivalent Q1 2010]]='S. ONS Q1-2 2010'!F140</f>
        <v>1</v>
      </c>
      <c r="L139">
        <v>150</v>
      </c>
      <c r="M139">
        <v>110</v>
      </c>
    </row>
    <row r="140" spans="1:13" x14ac:dyDescent="0.25">
      <c r="A140" t="s">
        <v>301</v>
      </c>
      <c r="B140" t="s">
        <v>86</v>
      </c>
      <c r="C140" t="s">
        <v>86</v>
      </c>
      <c r="D140">
        <v>2660</v>
      </c>
      <c r="E140" s="109" t="b">
        <f>ONS2010Q2[[#This Row],[Headcount Q2 2010]]='S. ONS Q1-2 2010'!C141</f>
        <v>1</v>
      </c>
      <c r="F140">
        <v>2490</v>
      </c>
      <c r="G140" s="109" t="b">
        <f>ONS2010Q2[[#This Row],[Full Time Equivalent Q2 2010]]='S. ONS Q1-2 2010'!D141</f>
        <v>1</v>
      </c>
      <c r="H140">
        <v>2670</v>
      </c>
      <c r="I140" s="109" t="b">
        <f>ONS2010Q2[[#This Row],[Headcount Q1 2010]]='S. ONS Q1-2 2010'!E141</f>
        <v>1</v>
      </c>
      <c r="J140">
        <v>2510</v>
      </c>
      <c r="K140" s="109" t="b">
        <f>ONS2010Q2[[#This Row],[Full Time Equivalent Q1 2010]]='S. ONS Q1-2 2010'!F141</f>
        <v>1</v>
      </c>
      <c r="L140">
        <v>-10</v>
      </c>
      <c r="M140">
        <v>-20</v>
      </c>
    </row>
    <row r="141" spans="1:13" x14ac:dyDescent="0.25">
      <c r="A141" t="s">
        <v>302</v>
      </c>
      <c r="B141" t="s">
        <v>87</v>
      </c>
      <c r="C141" t="s">
        <v>87</v>
      </c>
      <c r="D141">
        <v>290</v>
      </c>
      <c r="E141" s="109" t="b">
        <f>ONS2010Q2[[#This Row],[Headcount Q2 2010]]='S. ONS Q1-2 2010'!C142</f>
        <v>1</v>
      </c>
      <c r="F141">
        <v>280</v>
      </c>
      <c r="G141" s="109" t="b">
        <f>ONS2010Q2[[#This Row],[Full Time Equivalent Q2 2010]]='S. ONS Q1-2 2010'!D142</f>
        <v>1</v>
      </c>
      <c r="H141">
        <v>330</v>
      </c>
      <c r="I141" s="109" t="b">
        <f>ONS2010Q2[[#This Row],[Headcount Q1 2010]]='S. ONS Q1-2 2010'!E142</f>
        <v>1</v>
      </c>
      <c r="J141">
        <v>310</v>
      </c>
      <c r="K141" s="109" t="b">
        <f>ONS2010Q2[[#This Row],[Full Time Equivalent Q1 2010]]='S. ONS Q1-2 2010'!F142</f>
        <v>1</v>
      </c>
      <c r="L141">
        <v>-40</v>
      </c>
      <c r="M141">
        <v>-30</v>
      </c>
    </row>
    <row r="142" spans="1:13" x14ac:dyDescent="0.25">
      <c r="A142" t="s">
        <v>303</v>
      </c>
      <c r="B142" t="s">
        <v>88</v>
      </c>
      <c r="C142" t="s">
        <v>88</v>
      </c>
      <c r="D142">
        <v>3840</v>
      </c>
      <c r="E142" s="109" t="b">
        <f>ONS2010Q2[[#This Row],[Headcount Q2 2010]]='S. ONS Q1-2 2010'!C143</f>
        <v>1</v>
      </c>
      <c r="F142">
        <v>3750</v>
      </c>
      <c r="G142" s="109" t="b">
        <f>ONS2010Q2[[#This Row],[Full Time Equivalent Q2 2010]]='S. ONS Q1-2 2010'!D143</f>
        <v>1</v>
      </c>
      <c r="H142">
        <v>3830</v>
      </c>
      <c r="I142" s="109" t="b">
        <f>ONS2010Q2[[#This Row],[Headcount Q1 2010]]='S. ONS Q1-2 2010'!E143</f>
        <v>1</v>
      </c>
      <c r="J142">
        <v>3750</v>
      </c>
      <c r="K142" s="109" t="b">
        <f>ONS2010Q2[[#This Row],[Full Time Equivalent Q1 2010]]='S. ONS Q1-2 2010'!F143</f>
        <v>1</v>
      </c>
      <c r="L142" t="s">
        <v>8</v>
      </c>
      <c r="M142">
        <v>0</v>
      </c>
    </row>
    <row r="143" spans="1:13" x14ac:dyDescent="0.25">
      <c r="A143" t="s">
        <v>304</v>
      </c>
      <c r="B143" t="s">
        <v>89</v>
      </c>
      <c r="C143" t="s">
        <v>89</v>
      </c>
      <c r="D143">
        <v>1230</v>
      </c>
      <c r="E143" s="109" t="b">
        <f>ONS2010Q2[[#This Row],[Headcount Q2 2010]]='S. ONS Q1-2 2010'!C144</f>
        <v>1</v>
      </c>
      <c r="F143">
        <v>1180</v>
      </c>
      <c r="G143" s="109" t="b">
        <f>ONS2010Q2[[#This Row],[Full Time Equivalent Q2 2010]]='S. ONS Q1-2 2010'!D144</f>
        <v>1</v>
      </c>
      <c r="H143">
        <v>1230</v>
      </c>
      <c r="I143" s="109" t="b">
        <f>ONS2010Q2[[#This Row],[Headcount Q1 2010]]='S. ONS Q1-2 2010'!E144</f>
        <v>1</v>
      </c>
      <c r="J143">
        <v>1180</v>
      </c>
      <c r="K143" s="109" t="b">
        <f>ONS2010Q2[[#This Row],[Full Time Equivalent Q1 2010]]='S. ONS Q1-2 2010'!F144</f>
        <v>1</v>
      </c>
      <c r="L143" t="s">
        <v>8</v>
      </c>
      <c r="M143" t="s">
        <v>8</v>
      </c>
    </row>
    <row r="144" spans="1:13" x14ac:dyDescent="0.25">
      <c r="A144" t="s">
        <v>305</v>
      </c>
      <c r="B144" t="s">
        <v>90</v>
      </c>
      <c r="C144" t="s">
        <v>90</v>
      </c>
      <c r="D144">
        <v>300</v>
      </c>
      <c r="E144" s="109" t="b">
        <f>ONS2010Q2[[#This Row],[Headcount Q2 2010]]='S. ONS Q1-2 2010'!C145</f>
        <v>1</v>
      </c>
      <c r="F144">
        <v>290</v>
      </c>
      <c r="G144" s="109" t="b">
        <f>ONS2010Q2[[#This Row],[Full Time Equivalent Q2 2010]]='S. ONS Q1-2 2010'!D145</f>
        <v>1</v>
      </c>
      <c r="H144">
        <v>300</v>
      </c>
      <c r="I144" s="109" t="b">
        <f>ONS2010Q2[[#This Row],[Headcount Q1 2010]]='S. ONS Q1-2 2010'!E145</f>
        <v>1</v>
      </c>
      <c r="J144">
        <v>300</v>
      </c>
      <c r="K144" s="109" t="b">
        <f>ONS2010Q2[[#This Row],[Full Time Equivalent Q1 2010]]='S. ONS Q1-2 2010'!F145</f>
        <v>1</v>
      </c>
      <c r="L144" t="s">
        <v>8</v>
      </c>
      <c r="M144">
        <v>-10</v>
      </c>
    </row>
    <row r="145" spans="1:258" x14ac:dyDescent="0.25">
      <c r="A145" t="s">
        <v>306</v>
      </c>
      <c r="B145" t="s">
        <v>91</v>
      </c>
      <c r="C145" t="s">
        <v>91</v>
      </c>
      <c r="D145">
        <v>150</v>
      </c>
      <c r="E145" s="109" t="b">
        <f>ONS2010Q2[[#This Row],[Headcount Q2 2010]]='S. ONS Q1-2 2010'!C146</f>
        <v>1</v>
      </c>
      <c r="F145">
        <v>140</v>
      </c>
      <c r="G145" s="109" t="b">
        <f>ONS2010Q2[[#This Row],[Full Time Equivalent Q2 2010]]='S. ONS Q1-2 2010'!D146</f>
        <v>1</v>
      </c>
      <c r="H145">
        <v>150</v>
      </c>
      <c r="I145" s="109" t="b">
        <f>ONS2010Q2[[#This Row],[Headcount Q1 2010]]='S. ONS Q1-2 2010'!E146</f>
        <v>1</v>
      </c>
      <c r="J145">
        <v>140</v>
      </c>
      <c r="K145" s="109" t="b">
        <f>ONS2010Q2[[#This Row],[Full Time Equivalent Q1 2010]]='S. ONS Q1-2 2010'!F146</f>
        <v>1</v>
      </c>
      <c r="L145" t="s">
        <v>8</v>
      </c>
      <c r="M145" t="s">
        <v>8</v>
      </c>
    </row>
    <row r="146" spans="1:258" x14ac:dyDescent="0.25">
      <c r="A146" t="s">
        <v>307</v>
      </c>
      <c r="B146" t="s">
        <v>92</v>
      </c>
      <c r="C146" t="s">
        <v>92</v>
      </c>
      <c r="D146">
        <v>2480</v>
      </c>
      <c r="E146" s="109" t="b">
        <f>ONS2010Q2[[#This Row],[Headcount Q2 2010]]='S. ONS Q1-2 2010'!C147</f>
        <v>1</v>
      </c>
      <c r="F146">
        <v>2390</v>
      </c>
      <c r="G146" s="109" t="b">
        <f>ONS2010Q2[[#This Row],[Full Time Equivalent Q2 2010]]='S. ONS Q1-2 2010'!D147</f>
        <v>1</v>
      </c>
      <c r="H146">
        <v>2530</v>
      </c>
      <c r="I146" s="109" t="b">
        <f>ONS2010Q2[[#This Row],[Headcount Q1 2010]]='S. ONS Q1-2 2010'!E147</f>
        <v>1</v>
      </c>
      <c r="J146">
        <v>2450</v>
      </c>
      <c r="K146" s="109" t="b">
        <f>ONS2010Q2[[#This Row],[Full Time Equivalent Q1 2010]]='S. ONS Q1-2 2010'!F147</f>
        <v>1</v>
      </c>
      <c r="L146">
        <v>-50</v>
      </c>
      <c r="M146">
        <v>-50</v>
      </c>
    </row>
    <row r="147" spans="1:258" x14ac:dyDescent="0.25">
      <c r="C147" t="s">
        <v>407</v>
      </c>
      <c r="E147" s="109" t="b">
        <f>ONS2010Q2[[#This Row],[Headcount Q2 2010]]='S. ONS Q1-2 2010'!C148</f>
        <v>1</v>
      </c>
      <c r="G147" s="109" t="b">
        <f>ONS2010Q2[[#This Row],[Full Time Equivalent Q2 2010]]='S. ONS Q1-2 2010'!D148</f>
        <v>1</v>
      </c>
      <c r="I147" s="109" t="b">
        <f>ONS2010Q2[[#This Row],[Headcount Q1 2010]]='S. ONS Q1-2 2010'!E148</f>
        <v>1</v>
      </c>
      <c r="K147" s="109" t="b">
        <f>ONS2010Q2[[#This Row],[Full Time Equivalent Q1 2010]]='S. ONS Q1-2 2010'!F148</f>
        <v>1</v>
      </c>
    </row>
    <row r="148" spans="1:258" x14ac:dyDescent="0.25">
      <c r="A148">
        <v>32</v>
      </c>
      <c r="B148" t="s">
        <v>146</v>
      </c>
      <c r="E148" s="109" t="b">
        <f>ONS2010Q2[[#This Row],[Headcount Q2 2010]]='S. ONS Q1-2 2010'!C149</f>
        <v>1</v>
      </c>
      <c r="G148" s="109" t="b">
        <f>ONS2010Q2[[#This Row],[Full Time Equivalent Q2 2010]]='S. ONS Q1-2 2010'!D149</f>
        <v>1</v>
      </c>
      <c r="I148" s="109" t="b">
        <f>ONS2010Q2[[#This Row],[Headcount Q1 2010]]='S. ONS Q1-2 2010'!E149</f>
        <v>1</v>
      </c>
      <c r="K148" s="109" t="b">
        <f>ONS2010Q2[[#This Row],[Full Time Equivalent Q1 2010]]='S. ONS Q1-2 2010'!F149</f>
        <v>1</v>
      </c>
    </row>
    <row r="149" spans="1:258" x14ac:dyDescent="0.25">
      <c r="A149" t="s">
        <v>308</v>
      </c>
      <c r="B149" t="s">
        <v>147</v>
      </c>
      <c r="C149" t="s">
        <v>146</v>
      </c>
      <c r="D149">
        <v>4110</v>
      </c>
      <c r="E149" s="109" t="b">
        <f>ONS2010Q2[[#This Row],[Headcount Q2 2010]]='S. ONS Q1-2 2010'!C150</f>
        <v>1</v>
      </c>
      <c r="F149">
        <v>3340</v>
      </c>
      <c r="G149" s="109" t="b">
        <f>ONS2010Q2[[#This Row],[Full Time Equivalent Q2 2010]]='S. ONS Q1-2 2010'!D150</f>
        <v>1</v>
      </c>
      <c r="H149">
        <v>4110</v>
      </c>
      <c r="I149" s="109" t="b">
        <f>ONS2010Q2[[#This Row],[Headcount Q1 2010]]='S. ONS Q1-2 2010'!E150</f>
        <v>1</v>
      </c>
      <c r="J149">
        <v>3340</v>
      </c>
      <c r="K149" s="109" t="b">
        <f>ONS2010Q2[[#This Row],[Full Time Equivalent Q1 2010]]='S. ONS Q1-2 2010'!F150</f>
        <v>1</v>
      </c>
      <c r="L149" t="s">
        <v>8</v>
      </c>
      <c r="M149" t="s">
        <v>8</v>
      </c>
    </row>
    <row r="150" spans="1:258" x14ac:dyDescent="0.25">
      <c r="C150" t="s">
        <v>407</v>
      </c>
      <c r="E150" s="109" t="b">
        <f>ONS2010Q2[[#This Row],[Headcount Q2 2010]]='S. ONS Q1-2 2010'!C151</f>
        <v>1</v>
      </c>
      <c r="G150" s="109" t="b">
        <f>ONS2010Q2[[#This Row],[Full Time Equivalent Q2 2010]]='S. ONS Q1-2 2010'!D151</f>
        <v>1</v>
      </c>
      <c r="I150" s="109" t="b">
        <f>ONS2010Q2[[#This Row],[Headcount Q1 2010]]='S. ONS Q1-2 2010'!E151</f>
        <v>1</v>
      </c>
      <c r="K150" s="109" t="b">
        <f>ONS2010Q2[[#This Row],[Full Time Equivalent Q1 2010]]='S. ONS Q1-2 2010'!F151</f>
        <v>1</v>
      </c>
    </row>
    <row r="151" spans="1:258" x14ac:dyDescent="0.25">
      <c r="A151">
        <v>24</v>
      </c>
      <c r="B151" t="s">
        <v>148</v>
      </c>
      <c r="E151" s="109" t="b">
        <f>ONS2010Q2[[#This Row],[Headcount Q2 2010]]='S. ONS Q1-2 2010'!C152</f>
        <v>1</v>
      </c>
      <c r="G151" s="109" t="b">
        <f>ONS2010Q2[[#This Row],[Full Time Equivalent Q2 2010]]='S. ONS Q1-2 2010'!D152</f>
        <v>1</v>
      </c>
      <c r="I151" s="109" t="b">
        <f>ONS2010Q2[[#This Row],[Headcount Q1 2010]]='S. ONS Q1-2 2010'!E152</f>
        <v>1</v>
      </c>
      <c r="K151" s="109" t="b">
        <f>ONS2010Q2[[#This Row],[Full Time Equivalent Q1 2010]]='S. ONS Q1-2 2010'!F152</f>
        <v>1</v>
      </c>
    </row>
    <row r="152" spans="1:258" x14ac:dyDescent="0.25">
      <c r="A152" t="s">
        <v>309</v>
      </c>
      <c r="B152" t="s">
        <v>189</v>
      </c>
      <c r="C152" t="s">
        <v>93</v>
      </c>
      <c r="D152">
        <v>13200</v>
      </c>
      <c r="E152" s="109" t="b">
        <f>ONS2010Q2[[#This Row],[Headcount Q2 2010]]='S. ONS Q1-2 2010'!C153</f>
        <v>1</v>
      </c>
      <c r="F152">
        <v>12330</v>
      </c>
      <c r="G152" s="109" t="b">
        <f>ONS2010Q2[[#This Row],[Full Time Equivalent Q2 2010]]='S. ONS Q1-2 2010'!D153</f>
        <v>1</v>
      </c>
      <c r="H152">
        <v>13090</v>
      </c>
      <c r="I152" s="109" t="b">
        <f>ONS2010Q2[[#This Row],[Headcount Q1 2010]]='S. ONS Q1-2 2010'!E153</f>
        <v>1</v>
      </c>
      <c r="J152">
        <v>12240</v>
      </c>
      <c r="K152" s="109" t="b">
        <f>ONS2010Q2[[#This Row],[Full Time Equivalent Q1 2010]]='S. ONS Q1-2 2010'!F153</f>
        <v>1</v>
      </c>
      <c r="L152">
        <v>110</v>
      </c>
      <c r="M152">
        <v>90</v>
      </c>
    </row>
    <row r="153" spans="1:258" x14ac:dyDescent="0.25">
      <c r="A153" t="s">
        <v>310</v>
      </c>
      <c r="B153" t="s">
        <v>94</v>
      </c>
      <c r="C153" t="s">
        <v>94</v>
      </c>
      <c r="D153">
        <v>88960</v>
      </c>
      <c r="E153" s="109" t="b">
        <f>ONS2010Q2[[#This Row],[Headcount Q2 2010]]='S. ONS Q1-2 2010'!C154</f>
        <v>1</v>
      </c>
      <c r="F153">
        <v>80190</v>
      </c>
      <c r="G153" s="109" t="b">
        <f>ONS2010Q2[[#This Row],[Full Time Equivalent Q2 2010]]='S. ONS Q1-2 2010'!D154</f>
        <v>1</v>
      </c>
      <c r="H153">
        <v>91410</v>
      </c>
      <c r="I153" s="109" t="b">
        <f>ONS2010Q2[[#This Row],[Headcount Q1 2010]]='S. ONS Q1-2 2010'!E154</f>
        <v>1</v>
      </c>
      <c r="J153">
        <v>82650</v>
      </c>
      <c r="K153" s="109" t="b">
        <f>ONS2010Q2[[#This Row],[Full Time Equivalent Q1 2010]]='S. ONS Q1-2 2010'!F154</f>
        <v>1</v>
      </c>
      <c r="L153">
        <v>-2450</v>
      </c>
      <c r="M153">
        <v>-2460</v>
      </c>
    </row>
    <row r="154" spans="1:258" x14ac:dyDescent="0.25">
      <c r="A154" t="s">
        <v>311</v>
      </c>
      <c r="B154" t="s">
        <v>312</v>
      </c>
      <c r="C154" t="s">
        <v>312</v>
      </c>
      <c r="D154">
        <v>15520</v>
      </c>
      <c r="E154" s="109" t="b">
        <f>ONS2010Q2[[#This Row],[Headcount Q2 2010]]='S. ONS Q1-2 2010'!C155</f>
        <v>1</v>
      </c>
      <c r="F154">
        <v>13910</v>
      </c>
      <c r="G154" s="109" t="b">
        <f>ONS2010Q2[[#This Row],[Full Time Equivalent Q2 2010]]='S. ONS Q1-2 2010'!D155</f>
        <v>1</v>
      </c>
      <c r="H154">
        <v>15580</v>
      </c>
      <c r="I154" s="109" t="b">
        <f>ONS2010Q2[[#This Row],[Headcount Q1 2010]]='S. ONS Q1-2 2010'!E155</f>
        <v>1</v>
      </c>
      <c r="J154">
        <v>13970</v>
      </c>
      <c r="K154" s="109" t="b">
        <f>ONS2010Q2[[#This Row],[Full Time Equivalent Q1 2010]]='S. ONS Q1-2 2010'!F155</f>
        <v>1</v>
      </c>
      <c r="L154">
        <v>-60</v>
      </c>
      <c r="M154">
        <v>-60</v>
      </c>
    </row>
    <row r="155" spans="1:258" x14ac:dyDescent="0.25">
      <c r="A155" t="s">
        <v>313</v>
      </c>
      <c r="B155" t="s">
        <v>190</v>
      </c>
      <c r="C155" t="s">
        <v>190</v>
      </c>
      <c r="D155">
        <v>9430</v>
      </c>
      <c r="E155" s="109" t="b">
        <f>ONS2010Q2[[#This Row],[Headcount Q2 2010]]='S. ONS Q1-2 2010'!C156</f>
        <v>1</v>
      </c>
      <c r="F155">
        <v>8330</v>
      </c>
      <c r="G155" s="109" t="b">
        <f>ONS2010Q2[[#This Row],[Full Time Equivalent Q2 2010]]='S. ONS Q1-2 2010'!D156</f>
        <v>1</v>
      </c>
      <c r="H155">
        <v>9590</v>
      </c>
      <c r="I155" s="109" t="b">
        <f>ONS2010Q2[[#This Row],[Headcount Q1 2010]]='S. ONS Q1-2 2010'!E156</f>
        <v>1</v>
      </c>
      <c r="J155">
        <v>8470</v>
      </c>
      <c r="K155" s="109" t="b">
        <f>ONS2010Q2[[#This Row],[Full Time Equivalent Q1 2010]]='S. ONS Q1-2 2010'!F156</f>
        <v>1</v>
      </c>
      <c r="L155">
        <v>-150</v>
      </c>
      <c r="M155">
        <v>-140</v>
      </c>
    </row>
    <row r="156" spans="1:258" x14ac:dyDescent="0.25">
      <c r="A156" t="s">
        <v>314</v>
      </c>
      <c r="B156" t="s">
        <v>95</v>
      </c>
      <c r="C156" t="s">
        <v>95</v>
      </c>
      <c r="D156">
        <v>3850</v>
      </c>
      <c r="E156" s="109" t="b">
        <f>ONS2010Q2[[#This Row],[Headcount Q2 2010]]='S. ONS Q1-2 2010'!C157</f>
        <v>1</v>
      </c>
      <c r="F156">
        <v>3590</v>
      </c>
      <c r="G156" s="109" t="b">
        <f>ONS2010Q2[[#This Row],[Full Time Equivalent Q2 2010]]='S. ONS Q1-2 2010'!D157</f>
        <v>1</v>
      </c>
      <c r="H156">
        <v>3860</v>
      </c>
      <c r="I156" s="109" t="b">
        <f>ONS2010Q2[[#This Row],[Headcount Q1 2010]]='S. ONS Q1-2 2010'!E157</f>
        <v>1</v>
      </c>
      <c r="J156">
        <v>3610</v>
      </c>
      <c r="K156" s="109" t="b">
        <f>ONS2010Q2[[#This Row],[Full Time Equivalent Q1 2010]]='S. ONS Q1-2 2010'!F157</f>
        <v>1</v>
      </c>
      <c r="L156">
        <v>-10</v>
      </c>
      <c r="M156">
        <v>-10</v>
      </c>
    </row>
    <row r="157" spans="1:258" x14ac:dyDescent="0.25">
      <c r="C157" t="s">
        <v>407</v>
      </c>
      <c r="E157" s="109" t="b">
        <f>ONS2010Q2[[#This Row],[Headcount Q2 2010]]='S. ONS Q1-2 2010'!C158</f>
        <v>1</v>
      </c>
      <c r="G157" s="109" t="b">
        <f>ONS2010Q2[[#This Row],[Full Time Equivalent Q2 2010]]='S. ONS Q1-2 2010'!D158</f>
        <v>1</v>
      </c>
      <c r="I157" s="109" t="b">
        <f>ONS2010Q2[[#This Row],[Headcount Q1 2010]]='S. ONS Q1-2 2010'!E158</f>
        <v>1</v>
      </c>
      <c r="K157" s="109" t="b">
        <f>ONS2010Q2[[#This Row],[Full Time Equivalent Q1 2010]]='S. ONS Q1-2 2010'!F158</f>
        <v>1</v>
      </c>
    </row>
    <row r="158" spans="1:258" x14ac:dyDescent="0.25">
      <c r="A158">
        <v>26</v>
      </c>
      <c r="B158" t="s">
        <v>153</v>
      </c>
      <c r="E158" s="109" t="b">
        <f>ONS2010Q2[[#This Row],[Headcount Q2 2010]]='S. ONS Q1-2 2010'!C159</f>
        <v>1</v>
      </c>
      <c r="G158" s="109" t="b">
        <f>ONS2010Q2[[#This Row],[Full Time Equivalent Q2 2010]]='S. ONS Q1-2 2010'!D159</f>
        <v>1</v>
      </c>
      <c r="I158" s="109" t="b">
        <f>ONS2010Q2[[#This Row],[Headcount Q1 2010]]='S. ONS Q1-2 2010'!E159</f>
        <v>1</v>
      </c>
      <c r="K158" s="109" t="b">
        <f>ONS2010Q2[[#This Row],[Full Time Equivalent Q1 2010]]='S. ONS Q1-2 2010'!F159</f>
        <v>1</v>
      </c>
    </row>
    <row r="159" spans="1:258" x14ac:dyDescent="0.25">
      <c r="A159" t="s">
        <v>315</v>
      </c>
      <c r="B159" t="s">
        <v>316</v>
      </c>
      <c r="C159" t="s">
        <v>154</v>
      </c>
      <c r="D159">
        <v>5680</v>
      </c>
      <c r="E159" s="109" t="b">
        <f>ONS2010Q2[[#This Row],[Headcount Q2 2010]]='S. ONS Q1-2 2010'!C160</f>
        <v>1</v>
      </c>
      <c r="F159">
        <v>5430</v>
      </c>
      <c r="G159" s="109" t="b">
        <f>ONS2010Q2[[#This Row],[Full Time Equivalent Q2 2010]]='S. ONS Q1-2 2010'!D160</f>
        <v>1</v>
      </c>
      <c r="H159">
        <v>5740</v>
      </c>
      <c r="I159" s="109" t="b">
        <f>ONS2010Q2[[#This Row],[Headcount Q1 2010]]='S. ONS Q1-2 2010'!E160</f>
        <v>1</v>
      </c>
      <c r="J159">
        <v>5490</v>
      </c>
      <c r="K159" s="109" t="b">
        <f>ONS2010Q2[[#This Row],[Full Time Equivalent Q1 2010]]='S. ONS Q1-2 2010'!F160</f>
        <v>1</v>
      </c>
      <c r="L159">
        <v>-60</v>
      </c>
      <c r="M159">
        <v>-60</v>
      </c>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6"/>
      <c r="IF159" s="56"/>
      <c r="IG159" s="56"/>
      <c r="IH159" s="56"/>
      <c r="II159" s="56"/>
      <c r="IJ159" s="56"/>
      <c r="IK159" s="56"/>
      <c r="IL159" s="56"/>
      <c r="IM159" s="56"/>
      <c r="IN159" s="56"/>
      <c r="IO159" s="56"/>
      <c r="IP159" s="56"/>
      <c r="IQ159" s="56"/>
      <c r="IR159" s="56"/>
      <c r="IS159" s="56"/>
      <c r="IT159" s="56"/>
      <c r="IU159" s="56"/>
      <c r="IV159" s="56"/>
      <c r="IW159" s="56"/>
      <c r="IX159" s="56"/>
    </row>
    <row r="160" spans="1:258" x14ac:dyDescent="0.25">
      <c r="A160" t="s">
        <v>317</v>
      </c>
      <c r="B160" t="s">
        <v>107</v>
      </c>
      <c r="C160" t="s">
        <v>107</v>
      </c>
      <c r="D160">
        <v>60</v>
      </c>
      <c r="E160" s="109" t="b">
        <f>ONS2010Q2[[#This Row],[Headcount Q2 2010]]='S. ONS Q1-2 2010'!C161</f>
        <v>1</v>
      </c>
      <c r="F160">
        <v>60</v>
      </c>
      <c r="G160" s="109" t="b">
        <f>ONS2010Q2[[#This Row],[Full Time Equivalent Q2 2010]]='S. ONS Q1-2 2010'!D161</f>
        <v>1</v>
      </c>
      <c r="H160">
        <v>60</v>
      </c>
      <c r="I160" s="109" t="b">
        <f>ONS2010Q2[[#This Row],[Headcount Q1 2010]]='S. ONS Q1-2 2010'!E161</f>
        <v>1</v>
      </c>
      <c r="J160">
        <v>60</v>
      </c>
      <c r="K160" s="109" t="b">
        <f>ONS2010Q2[[#This Row],[Full Time Equivalent Q1 2010]]='S. ONS Q1-2 2010'!F161</f>
        <v>1</v>
      </c>
      <c r="L160" t="s">
        <v>8</v>
      </c>
      <c r="M160" t="s">
        <v>8</v>
      </c>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6"/>
      <c r="IF160" s="56"/>
      <c r="IG160" s="56"/>
      <c r="IH160" s="56"/>
      <c r="II160" s="56"/>
      <c r="IJ160" s="56"/>
      <c r="IK160" s="56"/>
      <c r="IL160" s="56"/>
      <c r="IM160" s="56"/>
      <c r="IN160" s="56"/>
      <c r="IO160" s="56"/>
      <c r="IP160" s="56"/>
      <c r="IQ160" s="56"/>
      <c r="IR160" s="56"/>
      <c r="IS160" s="56"/>
      <c r="IT160" s="56"/>
      <c r="IU160" s="56"/>
      <c r="IV160" s="56"/>
      <c r="IW160" s="56"/>
      <c r="IX160" s="56"/>
    </row>
    <row r="161" spans="1:258" x14ac:dyDescent="0.25">
      <c r="A161" t="s">
        <v>318</v>
      </c>
      <c r="B161" t="s">
        <v>96</v>
      </c>
      <c r="C161" t="s">
        <v>96</v>
      </c>
      <c r="D161">
        <v>1850</v>
      </c>
      <c r="E161" s="109" t="b">
        <f>ONS2010Q2[[#This Row],[Headcount Q2 2010]]='S. ONS Q1-2 2010'!C162</f>
        <v>1</v>
      </c>
      <c r="F161">
        <v>1740</v>
      </c>
      <c r="G161" s="109" t="b">
        <f>ONS2010Q2[[#This Row],[Full Time Equivalent Q2 2010]]='S. ONS Q1-2 2010'!D162</f>
        <v>1</v>
      </c>
      <c r="H161">
        <v>1870</v>
      </c>
      <c r="I161" s="109" t="b">
        <f>ONS2010Q2[[#This Row],[Headcount Q1 2010]]='S. ONS Q1-2 2010'!E162</f>
        <v>1</v>
      </c>
      <c r="J161">
        <v>1760</v>
      </c>
      <c r="K161" s="109" t="b">
        <f>ONS2010Q2[[#This Row],[Full Time Equivalent Q1 2010]]='S. ONS Q1-2 2010'!F162</f>
        <v>1</v>
      </c>
      <c r="L161">
        <v>-20</v>
      </c>
      <c r="M161">
        <v>-20</v>
      </c>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c r="EA161" s="56"/>
      <c r="EB161" s="56"/>
      <c r="EC161" s="56"/>
      <c r="ED161" s="56"/>
      <c r="EE161" s="56"/>
      <c r="EF161" s="56"/>
      <c r="EG161" s="56"/>
      <c r="EH161" s="56"/>
      <c r="EI161" s="56"/>
      <c r="EJ161" s="56"/>
      <c r="EK161" s="56"/>
      <c r="EL161" s="56"/>
      <c r="EM161" s="56"/>
      <c r="EN161" s="56"/>
      <c r="EO161" s="56"/>
      <c r="EP161" s="56"/>
      <c r="EQ161" s="56"/>
      <c r="ER161" s="56"/>
      <c r="ES161" s="56"/>
      <c r="ET161" s="56"/>
      <c r="EU161" s="56"/>
      <c r="EV161" s="56"/>
      <c r="EW161" s="56"/>
      <c r="EX161" s="56"/>
      <c r="EY161" s="56"/>
      <c r="EZ161" s="56"/>
      <c r="FA161" s="56"/>
      <c r="FB161" s="56"/>
      <c r="FC161" s="56"/>
      <c r="FD161" s="56"/>
      <c r="FE161" s="56"/>
      <c r="FF161" s="56"/>
      <c r="FG161" s="56"/>
      <c r="FH161" s="56"/>
      <c r="FI161" s="56"/>
      <c r="FJ161" s="56"/>
      <c r="FK161" s="56"/>
      <c r="FL161" s="56"/>
      <c r="FM161" s="56"/>
      <c r="FN161" s="56"/>
      <c r="FO161" s="56"/>
      <c r="FP161" s="56"/>
      <c r="FQ161" s="56"/>
      <c r="FR161" s="56"/>
      <c r="FS161" s="56"/>
      <c r="FT161" s="56"/>
      <c r="FU161" s="56"/>
      <c r="FV161" s="56"/>
      <c r="FW161" s="56"/>
      <c r="FX161" s="56"/>
      <c r="FY161" s="56"/>
      <c r="FZ161" s="56"/>
      <c r="GA161" s="56"/>
      <c r="GB161" s="56"/>
      <c r="GC161" s="56"/>
      <c r="GD161" s="56"/>
      <c r="GE161" s="56"/>
      <c r="GF161" s="56"/>
      <c r="GG161" s="56"/>
      <c r="GH161" s="56"/>
      <c r="GI161" s="56"/>
      <c r="GJ161" s="56"/>
      <c r="GK161" s="56"/>
      <c r="GL161" s="56"/>
      <c r="GM161" s="56"/>
      <c r="GN161" s="56"/>
      <c r="GO161" s="56"/>
      <c r="GP161" s="56"/>
      <c r="GQ161" s="56"/>
      <c r="GR161" s="56"/>
      <c r="GS161" s="56"/>
      <c r="GT161" s="56"/>
      <c r="GU161" s="56"/>
      <c r="GV161" s="56"/>
      <c r="GW161" s="56"/>
      <c r="GX161" s="56"/>
      <c r="GY161" s="56"/>
      <c r="GZ161" s="56"/>
      <c r="HA161" s="56"/>
      <c r="HB161" s="56"/>
      <c r="HC161" s="56"/>
      <c r="HD161" s="56"/>
      <c r="HE161" s="56"/>
      <c r="HF161" s="56"/>
      <c r="HG161" s="56"/>
      <c r="HH161" s="56"/>
      <c r="HI161" s="56"/>
      <c r="HJ161" s="56"/>
      <c r="HK161" s="56"/>
      <c r="HL161" s="56"/>
      <c r="HM161" s="56"/>
      <c r="HN161" s="56"/>
      <c r="HO161" s="56"/>
      <c r="HP161" s="56"/>
      <c r="HQ161" s="56"/>
      <c r="HR161" s="56"/>
      <c r="HS161" s="56"/>
      <c r="HT161" s="56"/>
      <c r="HU161" s="56"/>
      <c r="HV161" s="56"/>
      <c r="HW161" s="56"/>
      <c r="HX161" s="56"/>
      <c r="HY161" s="56"/>
      <c r="HZ161" s="56"/>
      <c r="IA161" s="56"/>
      <c r="IB161" s="56"/>
      <c r="IC161" s="56"/>
      <c r="ID161" s="56"/>
      <c r="IE161" s="56"/>
      <c r="IF161" s="56"/>
      <c r="IG161" s="56"/>
      <c r="IH161" s="56"/>
      <c r="II161" s="56"/>
      <c r="IJ161" s="56"/>
      <c r="IK161" s="56"/>
      <c r="IL161" s="56"/>
      <c r="IM161" s="56"/>
      <c r="IN161" s="56"/>
      <c r="IO161" s="56"/>
      <c r="IP161" s="56"/>
      <c r="IQ161" s="56"/>
      <c r="IR161" s="56"/>
      <c r="IS161" s="56"/>
      <c r="IT161" s="56"/>
      <c r="IU161" s="56"/>
      <c r="IV161" s="56"/>
      <c r="IW161" s="56"/>
      <c r="IX161" s="56"/>
    </row>
    <row r="162" spans="1:258" x14ac:dyDescent="0.25">
      <c r="A162" t="s">
        <v>319</v>
      </c>
      <c r="B162" t="s">
        <v>156</v>
      </c>
      <c r="C162" t="s">
        <v>390</v>
      </c>
      <c r="D162">
        <v>330</v>
      </c>
      <c r="E162" s="109" t="b">
        <f>ONS2010Q2[[#This Row],[Headcount Q2 2010]]='S. ONS Q1-2 2010'!C163</f>
        <v>1</v>
      </c>
      <c r="F162">
        <v>310</v>
      </c>
      <c r="G162" s="109" t="b">
        <f>ONS2010Q2[[#This Row],[Full Time Equivalent Q2 2010]]='S. ONS Q1-2 2010'!D163</f>
        <v>1</v>
      </c>
      <c r="H162">
        <v>330</v>
      </c>
      <c r="I162" s="109" t="b">
        <f>ONS2010Q2[[#This Row],[Headcount Q1 2010]]='S. ONS Q1-2 2010'!E163</f>
        <v>1</v>
      </c>
      <c r="J162">
        <v>310</v>
      </c>
      <c r="K162" s="109" t="b">
        <f>ONS2010Q2[[#This Row],[Full Time Equivalent Q1 2010]]='S. ONS Q1-2 2010'!F163</f>
        <v>1</v>
      </c>
      <c r="L162" t="s">
        <v>8</v>
      </c>
      <c r="M162" t="s">
        <v>8</v>
      </c>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c r="IN162" s="56"/>
      <c r="IO162" s="56"/>
      <c r="IP162" s="56"/>
      <c r="IQ162" s="56"/>
      <c r="IR162" s="56"/>
      <c r="IS162" s="56"/>
      <c r="IT162" s="56"/>
      <c r="IU162" s="56"/>
      <c r="IV162" s="56"/>
      <c r="IW162" s="56"/>
      <c r="IX162" s="56"/>
    </row>
    <row r="163" spans="1:258" x14ac:dyDescent="0.25">
      <c r="A163" t="s">
        <v>320</v>
      </c>
      <c r="B163" t="s">
        <v>97</v>
      </c>
      <c r="C163" t="s">
        <v>97</v>
      </c>
      <c r="D163">
        <v>210</v>
      </c>
      <c r="E163" s="109" t="b">
        <f>ONS2010Q2[[#This Row],[Headcount Q2 2010]]='S. ONS Q1-2 2010'!C164</f>
        <v>1</v>
      </c>
      <c r="F163">
        <v>200</v>
      </c>
      <c r="G163" s="109" t="b">
        <f>ONS2010Q2[[#This Row],[Full Time Equivalent Q2 2010]]='S. ONS Q1-2 2010'!D164</f>
        <v>1</v>
      </c>
      <c r="H163">
        <v>220</v>
      </c>
      <c r="I163" s="109" t="b">
        <f>ONS2010Q2[[#This Row],[Headcount Q1 2010]]='S. ONS Q1-2 2010'!E164</f>
        <v>1</v>
      </c>
      <c r="J163">
        <v>210</v>
      </c>
      <c r="K163" s="109" t="b">
        <f>ONS2010Q2[[#This Row],[Full Time Equivalent Q1 2010]]='S. ONS Q1-2 2010'!F164</f>
        <v>1</v>
      </c>
      <c r="L163">
        <v>-10</v>
      </c>
      <c r="M163">
        <v>-10</v>
      </c>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N163" s="56"/>
      <c r="IO163" s="56"/>
      <c r="IP163" s="56"/>
      <c r="IQ163" s="56"/>
      <c r="IR163" s="56"/>
      <c r="IS163" s="56"/>
      <c r="IT163" s="56"/>
      <c r="IU163" s="56"/>
      <c r="IV163" s="56"/>
      <c r="IW163" s="56"/>
      <c r="IX163" s="56"/>
    </row>
    <row r="164" spans="1:258" x14ac:dyDescent="0.25">
      <c r="A164" t="s">
        <v>321</v>
      </c>
      <c r="B164" t="s">
        <v>98</v>
      </c>
      <c r="C164" t="s">
        <v>98</v>
      </c>
      <c r="D164">
        <v>1150</v>
      </c>
      <c r="E164" s="109" t="b">
        <f>ONS2010Q2[[#This Row],[Headcount Q2 2010]]='S. ONS Q1-2 2010'!C165</f>
        <v>1</v>
      </c>
      <c r="F164">
        <v>1080</v>
      </c>
      <c r="G164" s="109" t="b">
        <f>ONS2010Q2[[#This Row],[Full Time Equivalent Q2 2010]]='S. ONS Q1-2 2010'!D165</f>
        <v>1</v>
      </c>
      <c r="H164">
        <v>1000</v>
      </c>
      <c r="I164" s="109" t="b">
        <f>ONS2010Q2[[#This Row],[Headcount Q1 2010]]='S. ONS Q1-2 2010'!E165</f>
        <v>1</v>
      </c>
      <c r="J164">
        <v>950</v>
      </c>
      <c r="K164" s="109" t="b">
        <f>ONS2010Q2[[#This Row],[Full Time Equivalent Q1 2010]]='S. ONS Q1-2 2010'!F165</f>
        <v>1</v>
      </c>
      <c r="L164">
        <v>150</v>
      </c>
      <c r="M164">
        <v>130</v>
      </c>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c r="IN164" s="56"/>
      <c r="IO164" s="56"/>
      <c r="IP164" s="56"/>
      <c r="IQ164" s="56"/>
      <c r="IR164" s="56"/>
      <c r="IS164" s="56"/>
      <c r="IT164" s="56"/>
      <c r="IU164" s="56"/>
      <c r="IV164" s="56"/>
      <c r="IW164" s="56"/>
      <c r="IX164" s="56"/>
    </row>
    <row r="165" spans="1:258" x14ac:dyDescent="0.25">
      <c r="A165" t="s">
        <v>322</v>
      </c>
      <c r="B165" t="s">
        <v>99</v>
      </c>
      <c r="C165" t="s">
        <v>99</v>
      </c>
      <c r="D165">
        <v>150</v>
      </c>
      <c r="E165" s="109" t="b">
        <f>ONS2010Q2[[#This Row],[Headcount Q2 2010]]='S. ONS Q1-2 2010'!C166</f>
        <v>1</v>
      </c>
      <c r="F165">
        <v>140</v>
      </c>
      <c r="G165" s="109" t="b">
        <f>ONS2010Q2[[#This Row],[Full Time Equivalent Q2 2010]]='S. ONS Q1-2 2010'!D166</f>
        <v>1</v>
      </c>
      <c r="H165">
        <v>150</v>
      </c>
      <c r="I165" s="109" t="b">
        <f>ONS2010Q2[[#This Row],[Headcount Q1 2010]]='S. ONS Q1-2 2010'!E166</f>
        <v>1</v>
      </c>
      <c r="J165">
        <v>150</v>
      </c>
      <c r="K165" s="109" t="b">
        <f>ONS2010Q2[[#This Row],[Full Time Equivalent Q1 2010]]='S. ONS Q1-2 2010'!F166</f>
        <v>1</v>
      </c>
      <c r="L165" t="s">
        <v>8</v>
      </c>
      <c r="M165" t="s">
        <v>8</v>
      </c>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c r="IL165" s="56"/>
      <c r="IM165" s="56"/>
      <c r="IN165" s="56"/>
      <c r="IO165" s="56"/>
      <c r="IP165" s="56"/>
      <c r="IQ165" s="56"/>
      <c r="IR165" s="56"/>
      <c r="IS165" s="56"/>
      <c r="IT165" s="56"/>
      <c r="IU165" s="56"/>
      <c r="IV165" s="56"/>
      <c r="IW165" s="56"/>
      <c r="IX165" s="56"/>
    </row>
    <row r="166" spans="1:258" x14ac:dyDescent="0.25">
      <c r="A166" t="s">
        <v>323</v>
      </c>
      <c r="B166" t="s">
        <v>100</v>
      </c>
      <c r="C166" t="s">
        <v>100</v>
      </c>
      <c r="D166">
        <v>150</v>
      </c>
      <c r="E166" s="109" t="b">
        <f>ONS2010Q2[[#This Row],[Headcount Q2 2010]]='S. ONS Q1-2 2010'!C167</f>
        <v>1</v>
      </c>
      <c r="F166">
        <v>150</v>
      </c>
      <c r="G166" s="109" t="b">
        <f>ONS2010Q2[[#This Row],[Full Time Equivalent Q2 2010]]='S. ONS Q1-2 2010'!D167</f>
        <v>1</v>
      </c>
      <c r="H166">
        <v>160</v>
      </c>
      <c r="I166" s="109" t="b">
        <f>ONS2010Q2[[#This Row],[Headcount Q1 2010]]='S. ONS Q1-2 2010'!E167</f>
        <v>1</v>
      </c>
      <c r="J166">
        <v>150</v>
      </c>
      <c r="K166" s="109" t="b">
        <f>ONS2010Q2[[#This Row],[Full Time Equivalent Q1 2010]]='S. ONS Q1-2 2010'!F167</f>
        <v>1</v>
      </c>
      <c r="L166">
        <v>-10</v>
      </c>
      <c r="M166" t="s">
        <v>8</v>
      </c>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c r="IN166" s="56"/>
      <c r="IO166" s="56"/>
      <c r="IP166" s="56"/>
      <c r="IQ166" s="56"/>
      <c r="IR166" s="56"/>
      <c r="IS166" s="56"/>
      <c r="IT166" s="56"/>
      <c r="IU166" s="56"/>
      <c r="IV166" s="56"/>
      <c r="IW166" s="56"/>
      <c r="IX166" s="56"/>
    </row>
    <row r="167" spans="1:258" x14ac:dyDescent="0.25">
      <c r="A167" t="s">
        <v>324</v>
      </c>
      <c r="B167" t="s">
        <v>101</v>
      </c>
      <c r="C167" t="s">
        <v>391</v>
      </c>
      <c r="D167">
        <v>1370</v>
      </c>
      <c r="E167" s="109" t="b">
        <f>ONS2010Q2[[#This Row],[Headcount Q2 2010]]='S. ONS Q1-2 2010'!C168</f>
        <v>1</v>
      </c>
      <c r="F167">
        <v>1270</v>
      </c>
      <c r="G167" s="109" t="b">
        <f>ONS2010Q2[[#This Row],[Full Time Equivalent Q2 2010]]='S. ONS Q1-2 2010'!D168</f>
        <v>1</v>
      </c>
      <c r="H167">
        <v>1360</v>
      </c>
      <c r="I167" s="109" t="b">
        <f>ONS2010Q2[[#This Row],[Headcount Q1 2010]]='S. ONS Q1-2 2010'!E168</f>
        <v>1</v>
      </c>
      <c r="J167">
        <v>1260</v>
      </c>
      <c r="K167" s="109" t="b">
        <f>ONS2010Q2[[#This Row],[Full Time Equivalent Q1 2010]]='S. ONS Q1-2 2010'!F168</f>
        <v>1</v>
      </c>
      <c r="L167">
        <v>10</v>
      </c>
      <c r="M167">
        <v>10</v>
      </c>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c r="IO167" s="56"/>
      <c r="IP167" s="56"/>
      <c r="IQ167" s="56"/>
      <c r="IR167" s="56"/>
      <c r="IS167" s="56"/>
      <c r="IT167" s="56"/>
      <c r="IU167" s="56"/>
      <c r="IV167" s="56"/>
      <c r="IW167" s="56"/>
      <c r="IX167" s="56"/>
    </row>
    <row r="168" spans="1:258" x14ac:dyDescent="0.25">
      <c r="A168" t="s">
        <v>325</v>
      </c>
      <c r="B168" t="s">
        <v>102</v>
      </c>
      <c r="C168" t="s">
        <v>102</v>
      </c>
      <c r="D168">
        <v>1670</v>
      </c>
      <c r="E168" s="109" t="b">
        <f>ONS2010Q2[[#This Row],[Headcount Q2 2010]]='S. ONS Q1-2 2010'!C169</f>
        <v>1</v>
      </c>
      <c r="F168">
        <v>1520</v>
      </c>
      <c r="G168" s="109" t="b">
        <f>ONS2010Q2[[#This Row],[Full Time Equivalent Q2 2010]]='S. ONS Q1-2 2010'!D169</f>
        <v>1</v>
      </c>
      <c r="H168">
        <v>1630</v>
      </c>
      <c r="I168" s="109" t="b">
        <f>ONS2010Q2[[#This Row],[Headcount Q1 2010]]='S. ONS Q1-2 2010'!E169</f>
        <v>1</v>
      </c>
      <c r="J168">
        <v>1490</v>
      </c>
      <c r="K168" s="109" t="b">
        <f>ONS2010Q2[[#This Row],[Full Time Equivalent Q1 2010]]='S. ONS Q1-2 2010'!F169</f>
        <v>1</v>
      </c>
      <c r="L168">
        <v>40</v>
      </c>
      <c r="M168">
        <v>30</v>
      </c>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c r="IN168" s="56"/>
      <c r="IO168" s="56"/>
      <c r="IP168" s="56"/>
      <c r="IQ168" s="56"/>
      <c r="IR168" s="56"/>
      <c r="IS168" s="56"/>
      <c r="IT168" s="56"/>
      <c r="IU168" s="56"/>
      <c r="IV168" s="56"/>
      <c r="IW168" s="56"/>
      <c r="IX168" s="56"/>
    </row>
    <row r="169" spans="1:258" x14ac:dyDescent="0.25">
      <c r="A169" t="s">
        <v>326</v>
      </c>
      <c r="B169" t="s">
        <v>158</v>
      </c>
      <c r="C169" t="s">
        <v>158</v>
      </c>
      <c r="D169">
        <v>4070</v>
      </c>
      <c r="E169" s="109" t="b">
        <f>ONS2010Q2[[#This Row],[Headcount Q2 2010]]='S. ONS Q1-2 2010'!C170</f>
        <v>1</v>
      </c>
      <c r="F169">
        <v>3970</v>
      </c>
      <c r="G169" s="109" t="b">
        <f>ONS2010Q2[[#This Row],[Full Time Equivalent Q2 2010]]='S. ONS Q1-2 2010'!D170</f>
        <v>1</v>
      </c>
      <c r="H169">
        <v>4060</v>
      </c>
      <c r="I169" s="109" t="b">
        <f>ONS2010Q2[[#This Row],[Headcount Q1 2010]]='S. ONS Q1-2 2010'!E170</f>
        <v>1</v>
      </c>
      <c r="J169">
        <v>3960</v>
      </c>
      <c r="K169" s="109" t="b">
        <f>ONS2010Q2[[#This Row],[Full Time Equivalent Q1 2010]]='S. ONS Q1-2 2010'!F170</f>
        <v>1</v>
      </c>
      <c r="L169">
        <v>10</v>
      </c>
      <c r="M169">
        <v>10</v>
      </c>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c r="IL169" s="56"/>
      <c r="IM169" s="56"/>
      <c r="IN169" s="56"/>
      <c r="IO169" s="56"/>
      <c r="IP169" s="56"/>
      <c r="IQ169" s="56"/>
      <c r="IR169" s="56"/>
      <c r="IS169" s="56"/>
      <c r="IT169" s="56"/>
      <c r="IU169" s="56"/>
      <c r="IV169" s="56"/>
      <c r="IW169" s="56"/>
      <c r="IX169" s="56"/>
    </row>
    <row r="170" spans="1:258" x14ac:dyDescent="0.25">
      <c r="A170" t="s">
        <v>327</v>
      </c>
      <c r="B170" t="s">
        <v>103</v>
      </c>
      <c r="C170" t="s">
        <v>103</v>
      </c>
      <c r="D170">
        <v>260</v>
      </c>
      <c r="E170" s="109" t="b">
        <f>ONS2010Q2[[#This Row],[Headcount Q2 2010]]='S. ONS Q1-2 2010'!C171</f>
        <v>1</v>
      </c>
      <c r="F170">
        <v>250</v>
      </c>
      <c r="G170" s="109" t="b">
        <f>ONS2010Q2[[#This Row],[Full Time Equivalent Q2 2010]]='S. ONS Q1-2 2010'!D171</f>
        <v>1</v>
      </c>
      <c r="H170">
        <v>250</v>
      </c>
      <c r="I170" s="109" t="b">
        <f>ONS2010Q2[[#This Row],[Headcount Q1 2010]]='S. ONS Q1-2 2010'!E171</f>
        <v>1</v>
      </c>
      <c r="J170">
        <v>240</v>
      </c>
      <c r="K170" s="109" t="b">
        <f>ONS2010Q2[[#This Row],[Full Time Equivalent Q1 2010]]='S. ONS Q1-2 2010'!F171</f>
        <v>1</v>
      </c>
      <c r="L170">
        <v>10</v>
      </c>
      <c r="M170">
        <v>10</v>
      </c>
      <c r="N170" s="61"/>
      <c r="O170" s="57"/>
      <c r="P170" s="61"/>
      <c r="Q170" s="57"/>
      <c r="R170" s="61"/>
      <c r="S170" s="57"/>
      <c r="T170" s="61"/>
      <c r="U170" s="57"/>
      <c r="V170" s="61"/>
      <c r="W170" s="57"/>
      <c r="X170" s="61"/>
      <c r="Y170" s="57"/>
      <c r="Z170" s="61"/>
      <c r="AA170" s="57"/>
      <c r="AB170" s="61"/>
      <c r="AC170" s="57"/>
      <c r="AD170" s="61"/>
      <c r="AE170" s="57"/>
      <c r="AF170" s="61"/>
      <c r="AG170" s="57"/>
      <c r="AH170" s="61"/>
      <c r="AI170" s="57"/>
      <c r="AJ170" s="61"/>
      <c r="AK170" s="57"/>
      <c r="AL170" s="61"/>
      <c r="AM170" s="57"/>
      <c r="AN170" s="61"/>
      <c r="AO170" s="57"/>
      <c r="AP170" s="61"/>
      <c r="AQ170" s="57"/>
      <c r="AR170" s="61"/>
      <c r="AS170" s="57"/>
      <c r="AT170" s="61"/>
      <c r="AU170" s="57"/>
      <c r="AV170" s="61"/>
      <c r="AW170" s="57"/>
      <c r="AX170" s="61"/>
      <c r="AY170" s="57"/>
      <c r="AZ170" s="61"/>
      <c r="BA170" s="57"/>
      <c r="BB170" s="61"/>
      <c r="BC170" s="57"/>
      <c r="BD170" s="61"/>
      <c r="BE170" s="57"/>
      <c r="BF170" s="61"/>
      <c r="BG170" s="57"/>
      <c r="BH170" s="61"/>
      <c r="BI170" s="57"/>
      <c r="BJ170" s="61"/>
      <c r="BK170" s="57"/>
      <c r="BL170" s="61"/>
      <c r="BM170" s="57"/>
      <c r="BN170" s="61"/>
      <c r="BO170" s="57"/>
      <c r="BP170" s="61"/>
      <c r="BQ170" s="57"/>
      <c r="BR170" s="61"/>
      <c r="BS170" s="57"/>
      <c r="BT170" s="61"/>
      <c r="BU170" s="57"/>
      <c r="BV170" s="61"/>
      <c r="BW170" s="57"/>
      <c r="BX170" s="61"/>
      <c r="BY170" s="57"/>
      <c r="BZ170" s="61"/>
      <c r="CA170" s="57"/>
      <c r="CB170" s="61"/>
      <c r="CC170" s="57"/>
      <c r="CD170" s="61"/>
      <c r="CE170" s="57"/>
      <c r="CF170" s="61"/>
      <c r="CG170" s="57"/>
      <c r="CH170" s="61"/>
      <c r="CI170" s="57"/>
      <c r="CJ170" s="61"/>
      <c r="CK170" s="57"/>
      <c r="CL170" s="61"/>
      <c r="CM170" s="57"/>
      <c r="CN170" s="61"/>
      <c r="CO170" s="57"/>
      <c r="CP170" s="61"/>
      <c r="CQ170" s="57"/>
      <c r="CR170" s="61"/>
      <c r="CS170" s="57"/>
      <c r="CT170" s="61"/>
      <c r="CU170" s="57"/>
      <c r="CV170" s="61"/>
      <c r="CW170" s="57"/>
      <c r="CX170" s="61"/>
      <c r="CY170" s="57"/>
      <c r="CZ170" s="61"/>
      <c r="DA170" s="57"/>
      <c r="DB170" s="61"/>
      <c r="DC170" s="57"/>
      <c r="DD170" s="61"/>
      <c r="DE170" s="57"/>
      <c r="DF170" s="61"/>
      <c r="DG170" s="57"/>
      <c r="DH170" s="61"/>
      <c r="DI170" s="57"/>
      <c r="DJ170" s="61"/>
      <c r="DK170" s="57"/>
      <c r="DL170" s="61"/>
      <c r="DM170" s="57"/>
      <c r="DN170" s="61"/>
      <c r="DO170" s="57"/>
      <c r="DP170" s="61"/>
      <c r="DQ170" s="57"/>
      <c r="DR170" s="61"/>
      <c r="DS170" s="57"/>
      <c r="DT170" s="61"/>
      <c r="DU170" s="57"/>
      <c r="DV170" s="61"/>
      <c r="DW170" s="57"/>
      <c r="DX170" s="61"/>
      <c r="DY170" s="57"/>
      <c r="DZ170" s="61"/>
      <c r="EA170" s="57"/>
      <c r="EB170" s="61"/>
      <c r="EC170" s="57"/>
      <c r="ED170" s="61"/>
      <c r="EE170" s="57"/>
      <c r="EF170" s="61"/>
      <c r="EG170" s="57"/>
      <c r="EH170" s="61"/>
      <c r="EI170" s="57"/>
      <c r="EJ170" s="61"/>
      <c r="EK170" s="57"/>
      <c r="EL170" s="61"/>
      <c r="EM170" s="57"/>
      <c r="EN170" s="61"/>
      <c r="EO170" s="57"/>
      <c r="EP170" s="61"/>
      <c r="EQ170" s="57"/>
      <c r="ER170" s="61"/>
      <c r="ES170" s="57"/>
      <c r="ET170" s="61"/>
      <c r="EU170" s="57"/>
      <c r="EV170" s="61"/>
      <c r="EW170" s="57"/>
      <c r="EX170" s="61"/>
      <c r="EY170" s="57"/>
      <c r="EZ170" s="61"/>
      <c r="FA170" s="57"/>
      <c r="FB170" s="61"/>
      <c r="FC170" s="57"/>
      <c r="FD170" s="61"/>
      <c r="FE170" s="57"/>
      <c r="FF170" s="61"/>
      <c r="FG170" s="57"/>
      <c r="FH170" s="61"/>
      <c r="FI170" s="57"/>
      <c r="FJ170" s="61"/>
      <c r="FK170" s="57"/>
      <c r="FL170" s="61"/>
      <c r="FM170" s="57"/>
      <c r="FN170" s="61"/>
      <c r="FO170" s="57"/>
      <c r="FP170" s="61"/>
      <c r="FQ170" s="57"/>
      <c r="FR170" s="61"/>
      <c r="FS170" s="57"/>
      <c r="FT170" s="61"/>
      <c r="FU170" s="57"/>
      <c r="FV170" s="61"/>
      <c r="FW170" s="57"/>
      <c r="FX170" s="61"/>
      <c r="FY170" s="57"/>
      <c r="FZ170" s="61"/>
      <c r="GA170" s="57"/>
      <c r="GB170" s="61"/>
      <c r="GC170" s="57"/>
      <c r="GD170" s="61"/>
      <c r="GE170" s="57"/>
      <c r="GF170" s="61"/>
      <c r="GG170" s="57"/>
      <c r="GH170" s="61"/>
      <c r="GI170" s="57"/>
      <c r="GJ170" s="61"/>
      <c r="GK170" s="57"/>
      <c r="GL170" s="61"/>
      <c r="GM170" s="57"/>
      <c r="GN170" s="61"/>
      <c r="GO170" s="57"/>
      <c r="GP170" s="61"/>
      <c r="GQ170" s="57"/>
      <c r="GR170" s="61"/>
      <c r="GS170" s="57"/>
      <c r="GT170" s="61"/>
      <c r="GU170" s="57"/>
      <c r="GV170" s="61"/>
      <c r="GW170" s="57"/>
      <c r="GX170" s="61"/>
      <c r="GY170" s="57"/>
      <c r="GZ170" s="61"/>
      <c r="HA170" s="57"/>
      <c r="HB170" s="61"/>
      <c r="HC170" s="57"/>
      <c r="HD170" s="61"/>
      <c r="HE170" s="57"/>
      <c r="HF170" s="61"/>
      <c r="HG170" s="57"/>
      <c r="HH170" s="61"/>
      <c r="HI170" s="57"/>
      <c r="HJ170" s="61"/>
      <c r="HK170" s="57"/>
      <c r="HL170" s="61"/>
      <c r="HM170" s="57"/>
      <c r="HN170" s="61"/>
      <c r="HO170" s="57"/>
      <c r="HP170" s="61"/>
      <c r="HQ170" s="57"/>
      <c r="HR170" s="61"/>
      <c r="HS170" s="57"/>
      <c r="HT170" s="61"/>
      <c r="HU170" s="57"/>
      <c r="HV170" s="61"/>
      <c r="HW170" s="57"/>
      <c r="HX170" s="61"/>
      <c r="HY170" s="57"/>
      <c r="HZ170" s="61"/>
      <c r="IA170" s="57"/>
      <c r="IB170" s="61"/>
      <c r="IC170" s="57"/>
      <c r="ID170" s="61"/>
      <c r="IE170" s="57"/>
      <c r="IF170" s="61"/>
      <c r="IG170" s="57"/>
      <c r="IH170" s="61"/>
      <c r="II170" s="57"/>
      <c r="IJ170" s="61"/>
      <c r="IK170" s="57"/>
      <c r="IL170" s="61"/>
      <c r="IM170" s="57"/>
      <c r="IN170" s="61"/>
      <c r="IO170" s="57"/>
      <c r="IP170" s="61"/>
      <c r="IQ170" s="57"/>
      <c r="IR170" s="61"/>
      <c r="IS170" s="57"/>
      <c r="IT170" s="61"/>
      <c r="IU170" s="57"/>
      <c r="IV170" s="61"/>
      <c r="IW170" s="57"/>
      <c r="IX170" s="61"/>
    </row>
    <row r="171" spans="1:258" x14ac:dyDescent="0.25">
      <c r="A171" t="s">
        <v>328</v>
      </c>
      <c r="B171" t="s">
        <v>104</v>
      </c>
      <c r="C171" t="s">
        <v>104</v>
      </c>
      <c r="D171">
        <v>40</v>
      </c>
      <c r="E171" s="109" t="b">
        <f>ONS2010Q2[[#This Row],[Headcount Q2 2010]]='S. ONS Q1-2 2010'!C172</f>
        <v>1</v>
      </c>
      <c r="F171">
        <v>40</v>
      </c>
      <c r="G171" s="109" t="b">
        <f>ONS2010Q2[[#This Row],[Full Time Equivalent Q2 2010]]='S. ONS Q1-2 2010'!D172</f>
        <v>1</v>
      </c>
      <c r="H171">
        <v>50</v>
      </c>
      <c r="I171" s="109" t="b">
        <f>ONS2010Q2[[#This Row],[Headcount Q1 2010]]='S. ONS Q1-2 2010'!E172</f>
        <v>1</v>
      </c>
      <c r="J171">
        <v>40</v>
      </c>
      <c r="K171" s="109" t="b">
        <f>ONS2010Q2[[#This Row],[Full Time Equivalent Q1 2010]]='S. ONS Q1-2 2010'!F172</f>
        <v>1</v>
      </c>
      <c r="L171">
        <v>-10</v>
      </c>
      <c r="M171">
        <v>-10</v>
      </c>
      <c r="N171" s="61"/>
      <c r="O171" s="57"/>
      <c r="P171" s="61"/>
      <c r="Q171" s="57"/>
      <c r="R171" s="61"/>
      <c r="S171" s="57"/>
      <c r="T171" s="61"/>
      <c r="U171" s="57"/>
      <c r="V171" s="61"/>
      <c r="W171" s="57"/>
      <c r="X171" s="61"/>
      <c r="Y171" s="57"/>
      <c r="Z171" s="61"/>
      <c r="AA171" s="57"/>
      <c r="AB171" s="61"/>
      <c r="AC171" s="57"/>
      <c r="AD171" s="61"/>
      <c r="AE171" s="57"/>
      <c r="AF171" s="61"/>
      <c r="AG171" s="57"/>
      <c r="AH171" s="61"/>
      <c r="AI171" s="57"/>
      <c r="AJ171" s="61"/>
      <c r="AK171" s="57"/>
      <c r="AL171" s="61"/>
      <c r="AM171" s="57"/>
      <c r="AN171" s="61"/>
      <c r="AO171" s="57"/>
      <c r="AP171" s="61"/>
      <c r="AQ171" s="57"/>
      <c r="AR171" s="61"/>
      <c r="AS171" s="57"/>
      <c r="AT171" s="61"/>
      <c r="AU171" s="57"/>
      <c r="AV171" s="61"/>
      <c r="AW171" s="57"/>
      <c r="AX171" s="61"/>
      <c r="AY171" s="57"/>
      <c r="AZ171" s="61"/>
      <c r="BA171" s="57"/>
      <c r="BB171" s="61"/>
      <c r="BC171" s="57"/>
      <c r="BD171" s="61"/>
      <c r="BE171" s="57"/>
      <c r="BF171" s="61"/>
      <c r="BG171" s="57"/>
      <c r="BH171" s="61"/>
      <c r="BI171" s="57"/>
      <c r="BJ171" s="61"/>
      <c r="BK171" s="57"/>
      <c r="BL171" s="61"/>
      <c r="BM171" s="57"/>
      <c r="BN171" s="61"/>
      <c r="BO171" s="57"/>
      <c r="BP171" s="61"/>
      <c r="BQ171" s="57"/>
      <c r="BR171" s="61"/>
      <c r="BS171" s="57"/>
      <c r="BT171" s="61"/>
      <c r="BU171" s="57"/>
      <c r="BV171" s="61"/>
      <c r="BW171" s="57"/>
      <c r="BX171" s="61"/>
      <c r="BY171" s="57"/>
      <c r="BZ171" s="61"/>
      <c r="CA171" s="57"/>
      <c r="CB171" s="61"/>
      <c r="CC171" s="57"/>
      <c r="CD171" s="61"/>
      <c r="CE171" s="57"/>
      <c r="CF171" s="61"/>
      <c r="CG171" s="57"/>
      <c r="CH171" s="61"/>
      <c r="CI171" s="57"/>
      <c r="CJ171" s="61"/>
      <c r="CK171" s="57"/>
      <c r="CL171" s="61"/>
      <c r="CM171" s="57"/>
      <c r="CN171" s="61"/>
      <c r="CO171" s="57"/>
      <c r="CP171" s="61"/>
      <c r="CQ171" s="57"/>
      <c r="CR171" s="61"/>
      <c r="CS171" s="57"/>
      <c r="CT171" s="61"/>
      <c r="CU171" s="57"/>
      <c r="CV171" s="61"/>
      <c r="CW171" s="57"/>
      <c r="CX171" s="61"/>
      <c r="CY171" s="57"/>
      <c r="CZ171" s="61"/>
      <c r="DA171" s="57"/>
      <c r="DB171" s="61"/>
      <c r="DC171" s="57"/>
      <c r="DD171" s="61"/>
      <c r="DE171" s="57"/>
      <c r="DF171" s="61"/>
      <c r="DG171" s="57"/>
      <c r="DH171" s="61"/>
      <c r="DI171" s="57"/>
      <c r="DJ171" s="61"/>
      <c r="DK171" s="57"/>
      <c r="DL171" s="61"/>
      <c r="DM171" s="57"/>
      <c r="DN171" s="61"/>
      <c r="DO171" s="57"/>
      <c r="DP171" s="61"/>
      <c r="DQ171" s="57"/>
      <c r="DR171" s="61"/>
      <c r="DS171" s="57"/>
      <c r="DT171" s="61"/>
      <c r="DU171" s="57"/>
      <c r="DV171" s="61"/>
      <c r="DW171" s="57"/>
      <c r="DX171" s="61"/>
      <c r="DY171" s="57"/>
      <c r="DZ171" s="61"/>
      <c r="EA171" s="57"/>
      <c r="EB171" s="61"/>
      <c r="EC171" s="57"/>
      <c r="ED171" s="61"/>
      <c r="EE171" s="57"/>
      <c r="EF171" s="61"/>
      <c r="EG171" s="57"/>
      <c r="EH171" s="61"/>
      <c r="EI171" s="57"/>
      <c r="EJ171" s="61"/>
      <c r="EK171" s="57"/>
      <c r="EL171" s="61"/>
      <c r="EM171" s="57"/>
      <c r="EN171" s="61"/>
      <c r="EO171" s="57"/>
      <c r="EP171" s="61"/>
      <c r="EQ171" s="57"/>
      <c r="ER171" s="61"/>
      <c r="ES171" s="57"/>
      <c r="ET171" s="61"/>
      <c r="EU171" s="57"/>
      <c r="EV171" s="61"/>
      <c r="EW171" s="57"/>
      <c r="EX171" s="61"/>
      <c r="EY171" s="57"/>
      <c r="EZ171" s="61"/>
      <c r="FA171" s="57"/>
      <c r="FB171" s="61"/>
      <c r="FC171" s="57"/>
      <c r="FD171" s="61"/>
      <c r="FE171" s="57"/>
      <c r="FF171" s="61"/>
      <c r="FG171" s="57"/>
      <c r="FH171" s="61"/>
      <c r="FI171" s="57"/>
      <c r="FJ171" s="61"/>
      <c r="FK171" s="57"/>
      <c r="FL171" s="61"/>
      <c r="FM171" s="57"/>
      <c r="FN171" s="61"/>
      <c r="FO171" s="57"/>
      <c r="FP171" s="61"/>
      <c r="FQ171" s="57"/>
      <c r="FR171" s="61"/>
      <c r="FS171" s="57"/>
      <c r="FT171" s="61"/>
      <c r="FU171" s="57"/>
      <c r="FV171" s="61"/>
      <c r="FW171" s="57"/>
      <c r="FX171" s="61"/>
      <c r="FY171" s="57"/>
      <c r="FZ171" s="61"/>
      <c r="GA171" s="57"/>
      <c r="GB171" s="61"/>
      <c r="GC171" s="57"/>
      <c r="GD171" s="61"/>
      <c r="GE171" s="57"/>
      <c r="GF171" s="61"/>
      <c r="GG171" s="57"/>
      <c r="GH171" s="61"/>
      <c r="GI171" s="57"/>
      <c r="GJ171" s="61"/>
      <c r="GK171" s="57"/>
      <c r="GL171" s="61"/>
      <c r="GM171" s="57"/>
      <c r="GN171" s="61"/>
      <c r="GO171" s="57"/>
      <c r="GP171" s="61"/>
      <c r="GQ171" s="57"/>
      <c r="GR171" s="61"/>
      <c r="GS171" s="57"/>
      <c r="GT171" s="61"/>
      <c r="GU171" s="57"/>
      <c r="GV171" s="61"/>
      <c r="GW171" s="57"/>
      <c r="GX171" s="61"/>
      <c r="GY171" s="57"/>
      <c r="GZ171" s="61"/>
      <c r="HA171" s="57"/>
      <c r="HB171" s="61"/>
      <c r="HC171" s="57"/>
      <c r="HD171" s="61"/>
      <c r="HE171" s="57"/>
      <c r="HF171" s="61"/>
      <c r="HG171" s="57"/>
      <c r="HH171" s="61"/>
      <c r="HI171" s="57"/>
      <c r="HJ171" s="61"/>
      <c r="HK171" s="57"/>
      <c r="HL171" s="61"/>
      <c r="HM171" s="57"/>
      <c r="HN171" s="61"/>
      <c r="HO171" s="57"/>
      <c r="HP171" s="61"/>
      <c r="HQ171" s="57"/>
      <c r="HR171" s="61"/>
      <c r="HS171" s="57"/>
      <c r="HT171" s="61"/>
      <c r="HU171" s="57"/>
      <c r="HV171" s="61"/>
      <c r="HW171" s="57"/>
      <c r="HX171" s="61"/>
      <c r="HY171" s="57"/>
      <c r="HZ171" s="61"/>
      <c r="IA171" s="57"/>
      <c r="IB171" s="61"/>
      <c r="IC171" s="57"/>
      <c r="ID171" s="61"/>
      <c r="IE171" s="57"/>
      <c r="IF171" s="61"/>
      <c r="IG171" s="57"/>
      <c r="IH171" s="61"/>
      <c r="II171" s="57"/>
      <c r="IJ171" s="61"/>
      <c r="IK171" s="57"/>
      <c r="IL171" s="61"/>
      <c r="IM171" s="57"/>
      <c r="IN171" s="61"/>
      <c r="IO171" s="57"/>
      <c r="IP171" s="61"/>
      <c r="IQ171" s="57"/>
      <c r="IR171" s="61"/>
      <c r="IS171" s="57"/>
      <c r="IT171" s="61"/>
      <c r="IU171" s="57"/>
      <c r="IV171" s="61"/>
      <c r="IW171" s="57"/>
      <c r="IX171" s="61"/>
    </row>
    <row r="172" spans="1:258" x14ac:dyDescent="0.25">
      <c r="A172" t="s">
        <v>329</v>
      </c>
      <c r="B172" t="s">
        <v>105</v>
      </c>
      <c r="C172" t="s">
        <v>105</v>
      </c>
      <c r="D172">
        <v>170</v>
      </c>
      <c r="E172" s="109" t="b">
        <f>ONS2010Q2[[#This Row],[Headcount Q2 2010]]='S. ONS Q1-2 2010'!C173</f>
        <v>1</v>
      </c>
      <c r="F172">
        <v>170</v>
      </c>
      <c r="G172" s="109" t="b">
        <f>ONS2010Q2[[#This Row],[Full Time Equivalent Q2 2010]]='S. ONS Q1-2 2010'!D173</f>
        <v>1</v>
      </c>
      <c r="H172">
        <v>170</v>
      </c>
      <c r="I172" s="109" t="b">
        <f>ONS2010Q2[[#This Row],[Headcount Q1 2010]]='S. ONS Q1-2 2010'!E173</f>
        <v>1</v>
      </c>
      <c r="J172">
        <v>170</v>
      </c>
      <c r="K172" s="109" t="b">
        <f>ONS2010Q2[[#This Row],[Full Time Equivalent Q1 2010]]='S. ONS Q1-2 2010'!F173</f>
        <v>1</v>
      </c>
      <c r="L172" t="s">
        <v>8</v>
      </c>
      <c r="M172" t="s">
        <v>8</v>
      </c>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c r="IL172" s="56"/>
      <c r="IM172" s="56"/>
      <c r="IN172" s="56"/>
      <c r="IO172" s="56"/>
      <c r="IP172" s="56"/>
      <c r="IQ172" s="56"/>
      <c r="IR172" s="56"/>
      <c r="IS172" s="56"/>
      <c r="IT172" s="56"/>
      <c r="IU172" s="56"/>
      <c r="IV172" s="56"/>
      <c r="IW172" s="56"/>
      <c r="IX172" s="56"/>
    </row>
    <row r="173" spans="1:258" x14ac:dyDescent="0.25">
      <c r="A173" t="s">
        <v>330</v>
      </c>
      <c r="B173" t="s">
        <v>106</v>
      </c>
      <c r="C173" t="s">
        <v>106</v>
      </c>
      <c r="D173">
        <v>320</v>
      </c>
      <c r="E173" s="109" t="b">
        <f>ONS2010Q2[[#This Row],[Headcount Q2 2010]]='S. ONS Q1-2 2010'!C174</f>
        <v>1</v>
      </c>
      <c r="F173">
        <v>320</v>
      </c>
      <c r="G173" s="109" t="b">
        <f>ONS2010Q2[[#This Row],[Full Time Equivalent Q2 2010]]='S. ONS Q1-2 2010'!D174</f>
        <v>1</v>
      </c>
      <c r="H173">
        <v>320</v>
      </c>
      <c r="I173" s="109" t="b">
        <f>ONS2010Q2[[#This Row],[Headcount Q1 2010]]='S. ONS Q1-2 2010'!E174</f>
        <v>1</v>
      </c>
      <c r="J173">
        <v>310</v>
      </c>
      <c r="K173" s="109" t="b">
        <f>ONS2010Q2[[#This Row],[Full Time Equivalent Q1 2010]]='S. ONS Q1-2 2010'!F174</f>
        <v>1</v>
      </c>
      <c r="L173" t="s">
        <v>8</v>
      </c>
      <c r="M173" t="s">
        <v>8</v>
      </c>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6"/>
      <c r="IF173" s="56"/>
      <c r="IG173" s="56"/>
      <c r="IH173" s="56"/>
      <c r="II173" s="56"/>
      <c r="IJ173" s="56"/>
      <c r="IK173" s="56"/>
      <c r="IL173" s="56"/>
      <c r="IM173" s="56"/>
      <c r="IN173" s="56"/>
      <c r="IO173" s="56"/>
      <c r="IP173" s="56"/>
      <c r="IQ173" s="56"/>
      <c r="IR173" s="56"/>
      <c r="IS173" s="56"/>
      <c r="IT173" s="56"/>
      <c r="IU173" s="56"/>
      <c r="IV173" s="56"/>
      <c r="IW173" s="56"/>
      <c r="IX173" s="56"/>
    </row>
    <row r="174" spans="1:258" x14ac:dyDescent="0.25">
      <c r="A174" t="s">
        <v>331</v>
      </c>
      <c r="B174" t="s">
        <v>159</v>
      </c>
      <c r="C174" t="s">
        <v>159</v>
      </c>
      <c r="D174">
        <v>50</v>
      </c>
      <c r="E174" s="109" t="b">
        <f>ONS2010Q2[[#This Row],[Headcount Q2 2010]]='S. ONS Q1-2 2010'!C175</f>
        <v>1</v>
      </c>
      <c r="F174">
        <v>50</v>
      </c>
      <c r="G174" s="109" t="b">
        <f>ONS2010Q2[[#This Row],[Full Time Equivalent Q2 2010]]='S. ONS Q1-2 2010'!D175</f>
        <v>1</v>
      </c>
      <c r="H174">
        <v>50</v>
      </c>
      <c r="I174" s="109" t="b">
        <f>ONS2010Q2[[#This Row],[Headcount Q1 2010]]='S. ONS Q1-2 2010'!E175</f>
        <v>1</v>
      </c>
      <c r="J174">
        <v>50</v>
      </c>
      <c r="K174" s="109" t="b">
        <f>ONS2010Q2[[#This Row],[Full Time Equivalent Q1 2010]]='S. ONS Q1-2 2010'!F175</f>
        <v>1</v>
      </c>
      <c r="L174">
        <v>0</v>
      </c>
      <c r="M174">
        <v>0</v>
      </c>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c r="IN174" s="56"/>
      <c r="IO174" s="56"/>
      <c r="IP174" s="56"/>
      <c r="IQ174" s="56"/>
      <c r="IR174" s="56"/>
      <c r="IS174" s="56"/>
      <c r="IT174" s="56"/>
      <c r="IU174" s="56"/>
      <c r="IV174" s="56"/>
      <c r="IW174" s="56"/>
      <c r="IX174" s="56"/>
    </row>
    <row r="175" spans="1:258" x14ac:dyDescent="0.25">
      <c r="A175" t="s">
        <v>332</v>
      </c>
      <c r="B175" t="s">
        <v>333</v>
      </c>
      <c r="C175" t="s">
        <v>108</v>
      </c>
      <c r="D175">
        <v>180</v>
      </c>
      <c r="E175" s="109" t="b">
        <f>ONS2010Q2[[#This Row],[Headcount Q2 2010]]='S. ONS Q1-2 2010'!C176</f>
        <v>1</v>
      </c>
      <c r="F175">
        <v>170</v>
      </c>
      <c r="G175" s="109" t="b">
        <f>ONS2010Q2[[#This Row],[Full Time Equivalent Q2 2010]]='S. ONS Q1-2 2010'!D176</f>
        <v>1</v>
      </c>
      <c r="H175">
        <v>180</v>
      </c>
      <c r="I175" s="109" t="b">
        <f>ONS2010Q2[[#This Row],[Headcount Q1 2010]]='S. ONS Q1-2 2010'!E176</f>
        <v>1</v>
      </c>
      <c r="J175">
        <v>170</v>
      </c>
      <c r="K175" s="109" t="b">
        <f>ONS2010Q2[[#This Row],[Full Time Equivalent Q1 2010]]='S. ONS Q1-2 2010'!F176</f>
        <v>1</v>
      </c>
      <c r="L175" t="s">
        <v>8</v>
      </c>
      <c r="M175" t="s">
        <v>8</v>
      </c>
      <c r="N175" s="56"/>
      <c r="O175" s="56"/>
    </row>
    <row r="176" spans="1:258" x14ac:dyDescent="0.25">
      <c r="A176" t="s">
        <v>334</v>
      </c>
      <c r="B176" t="s">
        <v>193</v>
      </c>
      <c r="C176" t="s">
        <v>193</v>
      </c>
      <c r="D176">
        <v>10</v>
      </c>
      <c r="E176" s="109" t="b">
        <f>ONS2010Q2[[#This Row],[Headcount Q2 2010]]='S. ONS Q1-2 2010'!C177</f>
        <v>1</v>
      </c>
      <c r="F176">
        <v>10</v>
      </c>
      <c r="G176" s="109" t="b">
        <f>ONS2010Q2[[#This Row],[Full Time Equivalent Q2 2010]]='S. ONS Q1-2 2010'!D177</f>
        <v>1</v>
      </c>
      <c r="H176">
        <v>10</v>
      </c>
      <c r="I176" s="109" t="b">
        <f>ONS2010Q2[[#This Row],[Headcount Q1 2010]]='S. ONS Q1-2 2010'!E177</f>
        <v>1</v>
      </c>
      <c r="J176">
        <v>10</v>
      </c>
      <c r="K176" s="109" t="b">
        <f>ONS2010Q2[[#This Row],[Full Time Equivalent Q1 2010]]='S. ONS Q1-2 2010'!F177</f>
        <v>1</v>
      </c>
      <c r="L176">
        <v>0</v>
      </c>
      <c r="M176">
        <v>0</v>
      </c>
      <c r="N176" s="56"/>
      <c r="O176" s="56"/>
    </row>
    <row r="177" spans="1:15" x14ac:dyDescent="0.25">
      <c r="C177" t="s">
        <v>407</v>
      </c>
      <c r="E177" s="109" t="b">
        <f>ONS2010Q2[[#This Row],[Headcount Q2 2010]]='S. ONS Q1-2 2010'!C178</f>
        <v>1</v>
      </c>
      <c r="G177" s="109" t="b">
        <f>ONS2010Q2[[#This Row],[Full Time Equivalent Q2 2010]]='S. ONS Q1-2 2010'!D178</f>
        <v>1</v>
      </c>
      <c r="I177" s="109" t="b">
        <f>ONS2010Q2[[#This Row],[Headcount Q1 2010]]='S. ONS Q1-2 2010'!E178</f>
        <v>1</v>
      </c>
      <c r="K177" s="109" t="b">
        <f>ONS2010Q2[[#This Row],[Full Time Equivalent Q1 2010]]='S. ONS Q1-2 2010'!F178</f>
        <v>1</v>
      </c>
      <c r="N177" s="64"/>
      <c r="O177" s="64"/>
    </row>
    <row r="178" spans="1:15" x14ac:dyDescent="0.25">
      <c r="A178">
        <v>27</v>
      </c>
      <c r="B178" t="s">
        <v>109</v>
      </c>
      <c r="E178" s="109" t="b">
        <f>ONS2010Q2[[#This Row],[Headcount Q2 2010]]='S. ONS Q1-2 2010'!C179</f>
        <v>1</v>
      </c>
      <c r="G178" s="109" t="b">
        <f>ONS2010Q2[[#This Row],[Full Time Equivalent Q2 2010]]='S. ONS Q1-2 2010'!D179</f>
        <v>1</v>
      </c>
      <c r="I178" s="109" t="b">
        <f>ONS2010Q2[[#This Row],[Headcount Q1 2010]]='S. ONS Q1-2 2010'!E179</f>
        <v>1</v>
      </c>
      <c r="K178" s="109" t="b">
        <f>ONS2010Q2[[#This Row],[Full Time Equivalent Q1 2010]]='S. ONS Q1-2 2010'!F179</f>
        <v>1</v>
      </c>
      <c r="N178" s="56"/>
      <c r="O178" s="56"/>
    </row>
    <row r="179" spans="1:15" x14ac:dyDescent="0.25">
      <c r="A179" t="s">
        <v>335</v>
      </c>
      <c r="B179" t="s">
        <v>110</v>
      </c>
      <c r="C179" t="s">
        <v>110</v>
      </c>
      <c r="D179">
        <v>6120</v>
      </c>
      <c r="E179" s="109" t="b">
        <f>ONS2010Q2[[#This Row],[Headcount Q2 2010]]='S. ONS Q1-2 2010'!C180</f>
        <v>1</v>
      </c>
      <c r="F179">
        <v>5810</v>
      </c>
      <c r="G179" s="109" t="b">
        <f>ONS2010Q2[[#This Row],[Full Time Equivalent Q2 2010]]='S. ONS Q1-2 2010'!D180</f>
        <v>1</v>
      </c>
      <c r="H179">
        <v>6200</v>
      </c>
      <c r="I179" s="109" t="b">
        <f>ONS2010Q2[[#This Row],[Headcount Q1 2010]]='S. ONS Q1-2 2010'!E180</f>
        <v>1</v>
      </c>
      <c r="J179">
        <v>5890</v>
      </c>
      <c r="K179" s="109" t="b">
        <f>ONS2010Q2[[#This Row],[Full Time Equivalent Q1 2010]]='S. ONS Q1-2 2010'!F180</f>
        <v>1</v>
      </c>
      <c r="L179">
        <v>-80</v>
      </c>
      <c r="M179">
        <v>-90</v>
      </c>
      <c r="N179" s="56"/>
      <c r="O179" s="56"/>
    </row>
    <row r="180" spans="1:15" x14ac:dyDescent="0.25">
      <c r="A180" t="s">
        <v>336</v>
      </c>
      <c r="B180" t="s">
        <v>111</v>
      </c>
      <c r="C180" t="s">
        <v>392</v>
      </c>
      <c r="D180">
        <v>100</v>
      </c>
      <c r="E180" s="109" t="b">
        <f>ONS2010Q2[[#This Row],[Headcount Q2 2010]]='S. ONS Q1-2 2010'!C181</f>
        <v>1</v>
      </c>
      <c r="F180">
        <v>100</v>
      </c>
      <c r="G180" s="109" t="b">
        <f>ONS2010Q2[[#This Row],[Full Time Equivalent Q2 2010]]='S. ONS Q1-2 2010'!D181</f>
        <v>1</v>
      </c>
      <c r="H180">
        <v>100</v>
      </c>
      <c r="I180" s="109" t="b">
        <f>ONS2010Q2[[#This Row],[Headcount Q1 2010]]='S. ONS Q1-2 2010'!E181</f>
        <v>1</v>
      </c>
      <c r="J180">
        <v>100</v>
      </c>
      <c r="K180" s="109" t="b">
        <f>ONS2010Q2[[#This Row],[Full Time Equivalent Q1 2010]]='S. ONS Q1-2 2010'!F181</f>
        <v>1</v>
      </c>
      <c r="L180">
        <v>0</v>
      </c>
      <c r="M180">
        <v>0</v>
      </c>
      <c r="N180" s="65"/>
      <c r="O180" s="65"/>
    </row>
    <row r="181" spans="1:15" x14ac:dyDescent="0.25">
      <c r="A181" s="67" t="s">
        <v>162</v>
      </c>
      <c r="B181" s="99" t="s">
        <v>162</v>
      </c>
      <c r="C181" s="99" t="s">
        <v>162</v>
      </c>
      <c r="D181">
        <v>520710</v>
      </c>
      <c r="E181" s="644">
        <v>520710</v>
      </c>
      <c r="F181" s="60">
        <v>485310</v>
      </c>
      <c r="G181" s="109" t="b">
        <f>ONS2010Q2[[#This Row],[Full Time Equivalent Q2 2010]]='S. ONS Q1-2 2010'!D182</f>
        <v>0</v>
      </c>
      <c r="H181" s="60">
        <v>528160</v>
      </c>
      <c r="I181" s="109" t="b">
        <f>ONS2010Q2[[#This Row],[Headcount Q1 2010]]='S. ONS Q1-2 2010'!E182</f>
        <v>0</v>
      </c>
      <c r="J181" s="60">
        <v>492590</v>
      </c>
      <c r="K181" s="645" t="b">
        <f>ONS2010Q2[[#This Row],[Full Time Equivalent Q1 2010]]='S. ONS Q1-2 2010'!F182</f>
        <v>0</v>
      </c>
      <c r="L181" s="68">
        <v>-7450</v>
      </c>
      <c r="M181" s="68">
        <v>-7290</v>
      </c>
    </row>
    <row r="182" spans="1:15" x14ac:dyDescent="0.25">
      <c r="A182" s="56"/>
      <c r="D182" s="58"/>
      <c r="E182" s="59"/>
      <c r="F182" s="59"/>
      <c r="G182" s="59"/>
      <c r="H182" s="59"/>
      <c r="I182" s="59"/>
      <c r="J182" s="59"/>
      <c r="K182" s="100"/>
      <c r="L182" s="56"/>
      <c r="M182" s="56"/>
    </row>
    <row r="183" spans="1:15" x14ac:dyDescent="0.25">
      <c r="A183" s="56"/>
      <c r="B183" s="56"/>
      <c r="C183" s="56"/>
      <c r="D183" s="56"/>
      <c r="E183" s="56"/>
      <c r="F183" s="56"/>
      <c r="G183" s="56"/>
      <c r="H183" s="70" t="s">
        <v>163</v>
      </c>
      <c r="I183" s="69"/>
      <c r="J183" s="69"/>
      <c r="K183" s="100"/>
      <c r="L183" s="56"/>
      <c r="M183" s="56"/>
    </row>
    <row r="184" spans="1:15" x14ac:dyDescent="0.25">
      <c r="A184" s="66"/>
      <c r="B184" s="831"/>
      <c r="C184" s="831"/>
      <c r="D184" s="831"/>
      <c r="E184" s="831"/>
      <c r="F184" s="831"/>
      <c r="G184" s="831"/>
      <c r="H184" s="831"/>
      <c r="I184" s="56"/>
      <c r="J184" s="56"/>
      <c r="K184" s="77"/>
      <c r="L184" s="56"/>
      <c r="M184" s="56"/>
    </row>
    <row r="185" spans="1:15" x14ac:dyDescent="0.25">
      <c r="A185" s="56"/>
      <c r="B185" s="831" t="s">
        <v>337</v>
      </c>
      <c r="C185" s="831"/>
      <c r="D185" s="831"/>
      <c r="E185" s="831"/>
      <c r="F185" s="831"/>
      <c r="G185" s="831"/>
      <c r="H185" s="831"/>
      <c r="I185" s="56"/>
      <c r="J185" s="56"/>
      <c r="K185" s="77"/>
      <c r="L185" s="56"/>
      <c r="M185" s="56"/>
    </row>
    <row r="186" spans="1:15" ht="60.75" x14ac:dyDescent="0.25">
      <c r="A186" s="56"/>
      <c r="B186" s="71" t="s">
        <v>195</v>
      </c>
      <c r="C186" s="71"/>
      <c r="D186" s="71"/>
      <c r="E186" s="71"/>
      <c r="F186" s="71"/>
      <c r="G186" s="71"/>
      <c r="H186" s="71"/>
      <c r="I186" s="56"/>
      <c r="J186" s="56"/>
      <c r="K186" s="77"/>
      <c r="L186" s="56"/>
      <c r="M186" s="56"/>
    </row>
    <row r="187" spans="1:15" x14ac:dyDescent="0.25">
      <c r="A187" s="56"/>
      <c r="B187" s="72" t="s">
        <v>196</v>
      </c>
      <c r="C187" s="73"/>
      <c r="D187" s="73"/>
      <c r="E187" s="73"/>
      <c r="F187" s="73"/>
      <c r="G187" s="73"/>
      <c r="H187" s="73"/>
      <c r="I187" s="56"/>
      <c r="J187" s="56"/>
      <c r="K187" s="77"/>
      <c r="L187" s="56"/>
      <c r="M187" s="56"/>
    </row>
    <row r="188" spans="1:15" x14ac:dyDescent="0.25">
      <c r="A188" s="56"/>
      <c r="B188" s="74" t="s">
        <v>197</v>
      </c>
      <c r="C188" s="56"/>
      <c r="D188" s="56"/>
      <c r="E188" s="56"/>
      <c r="F188" s="56"/>
      <c r="G188" s="56"/>
      <c r="H188" s="56"/>
      <c r="I188" s="56"/>
      <c r="J188" s="56"/>
      <c r="K188" s="77"/>
      <c r="L188" s="56"/>
      <c r="M188" s="56"/>
    </row>
    <row r="189" spans="1:15" x14ac:dyDescent="0.25">
      <c r="A189" s="56"/>
      <c r="B189" s="75" t="s">
        <v>338</v>
      </c>
      <c r="C189" s="56"/>
      <c r="D189" s="56"/>
      <c r="E189" s="56"/>
      <c r="F189" s="56"/>
      <c r="G189" s="56"/>
      <c r="H189" s="56"/>
      <c r="I189" s="56"/>
      <c r="J189" s="56"/>
      <c r="K189" s="77"/>
      <c r="L189" s="56"/>
      <c r="M189" s="56"/>
    </row>
    <row r="190" spans="1:15" x14ac:dyDescent="0.25">
      <c r="A190" s="56"/>
      <c r="B190" s="75" t="s">
        <v>339</v>
      </c>
      <c r="C190" s="56"/>
      <c r="D190" s="56"/>
      <c r="E190" s="56"/>
      <c r="F190" s="56"/>
      <c r="G190" s="56"/>
      <c r="H190" s="56"/>
      <c r="I190" s="56"/>
      <c r="J190" s="56"/>
      <c r="K190" s="77"/>
      <c r="L190" s="56"/>
      <c r="M190" s="56"/>
    </row>
    <row r="191" spans="1:15" x14ac:dyDescent="0.25">
      <c r="B191" s="75" t="s">
        <v>340</v>
      </c>
      <c r="C191" s="56"/>
    </row>
    <row r="192" spans="1:15" x14ac:dyDescent="0.25">
      <c r="B192" s="75" t="s">
        <v>341</v>
      </c>
      <c r="C192" s="56"/>
    </row>
    <row r="193" spans="2:3" x14ac:dyDescent="0.25">
      <c r="B193" s="76" t="s">
        <v>342</v>
      </c>
      <c r="C193" s="56"/>
    </row>
    <row r="194" spans="2:3" x14ac:dyDescent="0.25">
      <c r="B194" s="76" t="s">
        <v>343</v>
      </c>
      <c r="C194" s="56"/>
    </row>
    <row r="195" spans="2:3" x14ac:dyDescent="0.25">
      <c r="B195" s="76" t="s">
        <v>344</v>
      </c>
      <c r="C195" s="56"/>
    </row>
    <row r="196" spans="2:3" x14ac:dyDescent="0.25">
      <c r="B196" s="75" t="s">
        <v>345</v>
      </c>
      <c r="C196" s="56"/>
    </row>
    <row r="202" spans="2:3" x14ac:dyDescent="0.25">
      <c r="B202" s="63"/>
      <c r="C202" s="56"/>
    </row>
    <row r="203" spans="2:3" x14ac:dyDescent="0.25">
      <c r="B203" s="63"/>
      <c r="C203" s="56"/>
    </row>
    <row r="204" spans="2:3" x14ac:dyDescent="0.25">
      <c r="B204" s="62"/>
      <c r="C204" s="56"/>
    </row>
    <row r="205" spans="2:3" x14ac:dyDescent="0.25">
      <c r="B205" s="62"/>
      <c r="C205" s="56"/>
    </row>
    <row r="206" spans="2:3" x14ac:dyDescent="0.25">
      <c r="B206" s="56"/>
      <c r="C206" s="61"/>
    </row>
    <row r="207" spans="2:3" x14ac:dyDescent="0.25">
      <c r="B207" s="73"/>
      <c r="C207" s="61"/>
    </row>
  </sheetData>
  <mergeCells count="6">
    <mergeCell ref="B185:H185"/>
    <mergeCell ref="B2:H3"/>
    <mergeCell ref="D5:E5"/>
    <mergeCell ref="F5:G5"/>
    <mergeCell ref="H5:I5"/>
    <mergeCell ref="B184:H184"/>
  </mergeCells>
  <pageMargins left="0.7" right="0.7" top="0.75" bottom="0.75" header="0.3" footer="0.3"/>
  <pageSetup paperSize="9" orientation="portrait"/>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IV201"/>
  <sheetViews>
    <sheetView topLeftCell="A25" zoomScale="70" zoomScaleNormal="70" zoomScalePageLayoutView="70" workbookViewId="0">
      <selection activeCell="J48" sqref="J48"/>
    </sheetView>
  </sheetViews>
  <sheetFormatPr defaultColWidth="8.85546875" defaultRowHeight="15" x14ac:dyDescent="0.25"/>
  <cols>
    <col min="1" max="1" width="11.140625" customWidth="1"/>
    <col min="2" max="2" width="10.42578125" customWidth="1"/>
    <col min="3" max="3" width="28.5703125" bestFit="1" customWidth="1"/>
    <col min="4" max="6" width="10.42578125" customWidth="1"/>
    <col min="7" max="7" width="30.5703125" bestFit="1" customWidth="1"/>
    <col min="8" max="8" width="8.85546875" customWidth="1"/>
    <col min="9" max="9" width="17.85546875" customWidth="1"/>
    <col min="10" max="10" width="8.85546875" customWidth="1"/>
    <col min="11" max="11" width="16" bestFit="1" customWidth="1"/>
  </cols>
  <sheetData>
    <row r="2" spans="1:19" x14ac:dyDescent="0.25">
      <c r="A2" s="813" t="s">
        <v>346</v>
      </c>
      <c r="B2" s="813"/>
      <c r="C2" s="813"/>
      <c r="D2" s="813"/>
      <c r="E2" s="813"/>
      <c r="F2" s="813"/>
      <c r="G2" s="813"/>
    </row>
    <row r="3" spans="1:19" x14ac:dyDescent="0.25">
      <c r="A3" s="813"/>
      <c r="B3" s="813"/>
      <c r="C3" s="813"/>
      <c r="D3" s="813"/>
      <c r="E3" s="813"/>
      <c r="F3" s="813"/>
      <c r="G3" s="813"/>
    </row>
    <row r="4" spans="1:19" x14ac:dyDescent="0.25">
      <c r="A4" s="79"/>
      <c r="B4" s="80"/>
      <c r="C4" s="80"/>
      <c r="D4" s="80"/>
      <c r="E4" s="80"/>
      <c r="F4" s="80"/>
      <c r="G4" s="80"/>
    </row>
    <row r="5" spans="1:19" x14ac:dyDescent="0.25">
      <c r="B5" s="77"/>
      <c r="C5" s="814" t="s">
        <v>413</v>
      </c>
      <c r="D5" s="815"/>
      <c r="E5" s="817"/>
      <c r="F5" s="817"/>
      <c r="G5" s="838" t="s">
        <v>202</v>
      </c>
      <c r="H5" s="838"/>
      <c r="I5" s="838"/>
      <c r="K5" s="817" t="s">
        <v>116</v>
      </c>
      <c r="L5" s="816"/>
    </row>
    <row r="6" spans="1:19" ht="26.25" x14ac:dyDescent="0.25">
      <c r="A6" s="7" t="s">
        <v>483</v>
      </c>
      <c r="B6" s="110" t="s">
        <v>484</v>
      </c>
      <c r="C6" s="82" t="s">
        <v>485</v>
      </c>
      <c r="D6" s="288" t="s">
        <v>497</v>
      </c>
      <c r="E6" s="504" t="s">
        <v>762</v>
      </c>
      <c r="F6" s="154" t="s">
        <v>496</v>
      </c>
      <c r="G6" s="154" t="s">
        <v>486</v>
      </c>
      <c r="H6" s="154" t="s">
        <v>498</v>
      </c>
      <c r="I6" s="504" t="s">
        <v>763</v>
      </c>
      <c r="J6" s="154" t="s">
        <v>499</v>
      </c>
      <c r="K6" s="82" t="s">
        <v>764</v>
      </c>
      <c r="L6" s="82" t="s">
        <v>765</v>
      </c>
    </row>
    <row r="7" spans="1:19" x14ac:dyDescent="0.25">
      <c r="A7" s="84" t="s">
        <v>117</v>
      </c>
      <c r="B7" s="110"/>
      <c r="C7" s="85"/>
      <c r="D7" s="85" t="b">
        <f>ONS2010Q3[[#This Row],[Headcount Q3 2010]]='S. ONS Q2-3 2010'!C8</f>
        <v>1</v>
      </c>
      <c r="E7" s="85"/>
      <c r="F7" s="85" t="b">
        <f>ONS2010Q3[[#This Row],[FTE Q3 2010]]='S. ONS Q2-3 2010'!D8</f>
        <v>1</v>
      </c>
      <c r="G7" s="85"/>
      <c r="H7" s="85" t="b">
        <f>ONS2010Q3[[#This Row],[Headcount Q2 2010]]='S. ONS Q2-3 2010'!E8</f>
        <v>1</v>
      </c>
      <c r="I7" s="85"/>
      <c r="J7" s="85" t="b">
        <f>ONS2010Q3[[#This Row],[FTE Q2 2010]]='S. ONS Q2-3 2010'!F8</f>
        <v>1</v>
      </c>
      <c r="K7" s="85"/>
      <c r="L7" s="85"/>
    </row>
    <row r="8" spans="1:19" x14ac:dyDescent="0.25">
      <c r="A8" s="86" t="s">
        <v>2</v>
      </c>
      <c r="B8" s="110" t="s">
        <v>2</v>
      </c>
      <c r="C8" s="156">
        <v>8470</v>
      </c>
      <c r="D8" s="226" t="b">
        <f>ONS2010Q3[[#This Row],[Headcount Q3 2010]]='S. ONS Q2-3 2010'!C9</f>
        <v>1</v>
      </c>
      <c r="E8" s="156">
        <v>7850</v>
      </c>
      <c r="F8" s="226" t="b">
        <f>ONS2010Q3[[#This Row],[FTE Q3 2010]]='S. ONS Q2-3 2010'!D9</f>
        <v>1</v>
      </c>
      <c r="G8" s="156">
        <v>8570</v>
      </c>
      <c r="H8" s="226" t="b">
        <f>ONS2010Q3[[#This Row],[Headcount Q2 2010]]='S. ONS Q2-3 2010'!E9</f>
        <v>1</v>
      </c>
      <c r="I8" s="156">
        <v>7950</v>
      </c>
      <c r="J8" s="226" t="b">
        <f>ONS2010Q3[[#This Row],[FTE Q2 2010]]='S. ONS Q2-3 2010'!F9</f>
        <v>1</v>
      </c>
      <c r="K8" s="157">
        <v>-100</v>
      </c>
      <c r="L8" s="157">
        <v>-100</v>
      </c>
    </row>
    <row r="9" spans="1:19" x14ac:dyDescent="0.25">
      <c r="A9" s="86" t="s">
        <v>3</v>
      </c>
      <c r="B9" s="110" t="s">
        <v>3</v>
      </c>
      <c r="C9" s="156">
        <v>40</v>
      </c>
      <c r="D9" s="226" t="b">
        <f>ONS2010Q3[[#This Row],[Headcount Q3 2010]]='S. ONS Q2-3 2010'!C10</f>
        <v>1</v>
      </c>
      <c r="E9" s="156">
        <v>40</v>
      </c>
      <c r="F9" s="226" t="b">
        <f>ONS2010Q3[[#This Row],[FTE Q3 2010]]='S. ONS Q2-3 2010'!D10</f>
        <v>1</v>
      </c>
      <c r="G9" s="156">
        <v>40</v>
      </c>
      <c r="H9" s="226" t="b">
        <f>ONS2010Q3[[#This Row],[Headcount Q2 2010]]='S. ONS Q2-3 2010'!E10</f>
        <v>1</v>
      </c>
      <c r="I9" s="156">
        <v>40</v>
      </c>
      <c r="J9" s="226" t="b">
        <f>ONS2010Q3[[#This Row],[FTE Q2 2010]]='S. ONS Q2-3 2010'!F10</f>
        <v>1</v>
      </c>
      <c r="K9" s="157" t="s">
        <v>8</v>
      </c>
      <c r="L9" s="157" t="s">
        <v>8</v>
      </c>
    </row>
    <row r="10" spans="1:19" x14ac:dyDescent="0.25">
      <c r="A10" s="86" t="s">
        <v>4</v>
      </c>
      <c r="B10" s="110" t="s">
        <v>4</v>
      </c>
      <c r="C10" s="156">
        <v>50</v>
      </c>
      <c r="D10" s="226" t="b">
        <f>ONS2010Q3[[#This Row],[Headcount Q3 2010]]='S. ONS Q2-3 2010'!C11</f>
        <v>1</v>
      </c>
      <c r="E10" s="156">
        <v>50</v>
      </c>
      <c r="F10" s="226" t="b">
        <f>ONS2010Q3[[#This Row],[FTE Q3 2010]]='S. ONS Q2-3 2010'!D11</f>
        <v>1</v>
      </c>
      <c r="G10" s="156">
        <v>40</v>
      </c>
      <c r="H10" s="226" t="b">
        <f>ONS2010Q3[[#This Row],[Headcount Q2 2010]]='S. ONS Q2-3 2010'!E11</f>
        <v>1</v>
      </c>
      <c r="I10" s="156">
        <v>40</v>
      </c>
      <c r="J10" s="226" t="b">
        <f>ONS2010Q3[[#This Row],[FTE Q2 2010]]='S. ONS Q2-3 2010'!F11</f>
        <v>1</v>
      </c>
      <c r="K10" s="157" t="s">
        <v>8</v>
      </c>
      <c r="L10" s="157" t="s">
        <v>8</v>
      </c>
    </row>
    <row r="11" spans="1:19" x14ac:dyDescent="0.25">
      <c r="A11" s="86" t="s">
        <v>6</v>
      </c>
      <c r="B11" s="110" t="s">
        <v>6</v>
      </c>
      <c r="C11" s="156">
        <v>310</v>
      </c>
      <c r="D11" s="226" t="b">
        <f>ONS2010Q3[[#This Row],[Headcount Q3 2010]]='S. ONS Q2-3 2010'!C12</f>
        <v>1</v>
      </c>
      <c r="E11" s="156">
        <v>300</v>
      </c>
      <c r="F11" s="226" t="b">
        <f>ONS2010Q3[[#This Row],[FTE Q3 2010]]='S. ONS Q2-3 2010'!D12</f>
        <v>1</v>
      </c>
      <c r="G11" s="156">
        <v>330</v>
      </c>
      <c r="H11" s="226" t="b">
        <f>ONS2010Q3[[#This Row],[Headcount Q2 2010]]='S. ONS Q2-3 2010'!E12</f>
        <v>1</v>
      </c>
      <c r="I11" s="156">
        <v>330</v>
      </c>
      <c r="J11" s="226" t="b">
        <f>ONS2010Q3[[#This Row],[FTE Q2 2010]]='S. ONS Q2-3 2010'!F12</f>
        <v>1</v>
      </c>
      <c r="K11" s="157">
        <v>-30</v>
      </c>
      <c r="L11" s="157">
        <v>-30</v>
      </c>
    </row>
    <row r="12" spans="1:19" x14ac:dyDescent="0.25">
      <c r="A12" s="86" t="s">
        <v>7</v>
      </c>
      <c r="B12" s="110" t="s">
        <v>7</v>
      </c>
      <c r="C12" s="156">
        <v>900</v>
      </c>
      <c r="D12" s="226" t="b">
        <f>ONS2010Q3[[#This Row],[Headcount Q3 2010]]='S. ONS Q2-3 2010'!C13</f>
        <v>1</v>
      </c>
      <c r="E12" s="156">
        <v>860</v>
      </c>
      <c r="F12" s="226" t="b">
        <f>ONS2010Q3[[#This Row],[FTE Q3 2010]]='S. ONS Q2-3 2010'!D13</f>
        <v>1</v>
      </c>
      <c r="G12" s="156">
        <v>910</v>
      </c>
      <c r="H12" s="226" t="b">
        <f>ONS2010Q3[[#This Row],[Headcount Q2 2010]]='S. ONS Q2-3 2010'!E13</f>
        <v>1</v>
      </c>
      <c r="I12" s="156">
        <v>860</v>
      </c>
      <c r="J12" s="226" t="b">
        <f>ONS2010Q3[[#This Row],[FTE Q2 2010]]='S. ONS Q2-3 2010'!F13</f>
        <v>1</v>
      </c>
      <c r="K12" s="157" t="s">
        <v>8</v>
      </c>
      <c r="L12" s="157" t="s">
        <v>8</v>
      </c>
    </row>
    <row r="13" spans="1:19" x14ac:dyDescent="0.25">
      <c r="A13" s="86" t="s">
        <v>414</v>
      </c>
      <c r="B13" s="110" t="s">
        <v>5</v>
      </c>
      <c r="C13" s="156">
        <v>50</v>
      </c>
      <c r="D13" s="226" t="b">
        <f>ONS2010Q3[[#This Row],[Headcount Q3 2010]]='S. ONS Q2-3 2010'!C14</f>
        <v>1</v>
      </c>
      <c r="E13" s="156">
        <v>50</v>
      </c>
      <c r="F13" s="226" t="b">
        <f>ONS2010Q3[[#This Row],[FTE Q3 2010]]='S. ONS Q2-3 2010'!D14</f>
        <v>1</v>
      </c>
      <c r="G13" s="156">
        <v>50</v>
      </c>
      <c r="H13" s="226" t="b">
        <f>ONS2010Q3[[#This Row],[Headcount Q2 2010]]='S. ONS Q2-3 2010'!E14</f>
        <v>1</v>
      </c>
      <c r="I13" s="156">
        <v>50</v>
      </c>
      <c r="J13" s="226" t="b">
        <f>ONS2010Q3[[#This Row],[FTE Q2 2010]]='S. ONS Q2-3 2010'!F14</f>
        <v>1</v>
      </c>
      <c r="K13" s="157">
        <v>0</v>
      </c>
      <c r="L13" s="157">
        <v>0</v>
      </c>
    </row>
    <row r="14" spans="1:19" x14ac:dyDescent="0.25">
      <c r="A14" s="86"/>
      <c r="B14" s="110" t="s">
        <v>407</v>
      </c>
      <c r="C14" s="85"/>
      <c r="D14" s="85" t="b">
        <f>ONS2010Q3[[#This Row],[Headcount Q3 2010]]='S. ONS Q2-3 2010'!C15</f>
        <v>1</v>
      </c>
      <c r="E14" s="85"/>
      <c r="F14" s="85" t="b">
        <f>ONS2010Q3[[#This Row],[FTE Q3 2010]]='S. ONS Q2-3 2010'!D15</f>
        <v>1</v>
      </c>
      <c r="G14" s="85"/>
      <c r="H14" s="85" t="b">
        <f>ONS2010Q3[[#This Row],[Headcount Q2 2010]]='S. ONS Q2-3 2010'!E15</f>
        <v>1</v>
      </c>
      <c r="I14" s="85"/>
      <c r="J14" s="85" t="b">
        <f>ONS2010Q3[[#This Row],[FTE Q2 2010]]='S. ONS Q2-3 2010'!F15</f>
        <v>1</v>
      </c>
      <c r="K14" s="87"/>
      <c r="L14" s="87"/>
    </row>
    <row r="15" spans="1:19" x14ac:dyDescent="0.25">
      <c r="A15" s="84" t="s">
        <v>176</v>
      </c>
      <c r="B15" s="110"/>
      <c r="C15" s="85"/>
      <c r="D15" s="85" t="b">
        <f>ONS2010Q3[[#This Row],[Headcount Q3 2010]]='S. ONS Q2-3 2010'!C16</f>
        <v>1</v>
      </c>
      <c r="E15" s="85"/>
      <c r="F15" s="85" t="b">
        <f>ONS2010Q3[[#This Row],[FTE Q3 2010]]='S. ONS Q2-3 2010'!D16</f>
        <v>1</v>
      </c>
      <c r="G15" s="85"/>
      <c r="H15" s="85" t="b">
        <f>ONS2010Q3[[#This Row],[Headcount Q2 2010]]='S. ONS Q2-3 2010'!E16</f>
        <v>1</v>
      </c>
      <c r="I15" s="85"/>
      <c r="J15" s="85" t="b">
        <f>ONS2010Q3[[#This Row],[FTE Q2 2010]]='S. ONS Q2-3 2010'!F16</f>
        <v>1</v>
      </c>
      <c r="K15" s="87"/>
      <c r="L15" s="87"/>
    </row>
    <row r="16" spans="1:19" x14ac:dyDescent="0.25">
      <c r="A16" s="86" t="s">
        <v>351</v>
      </c>
      <c r="B16" s="110" t="s">
        <v>408</v>
      </c>
      <c r="C16" s="160">
        <v>3900</v>
      </c>
      <c r="D16" s="226" t="b">
        <f>ONS2010Q3[[#This Row],[Headcount Q3 2010]]='S. ONS Q2-3 2010'!C17</f>
        <v>1</v>
      </c>
      <c r="E16" s="160">
        <v>3760</v>
      </c>
      <c r="F16" s="226" t="b">
        <f>ONS2010Q3[[#This Row],[FTE Q3 2010]]='S. ONS Q2-3 2010'!D17</f>
        <v>1</v>
      </c>
      <c r="G16" s="160">
        <v>4000</v>
      </c>
      <c r="H16" s="226" t="b">
        <f>ONS2010Q3[[#This Row],[Headcount Q2 2010]]='S. ONS Q2-3 2010'!E17</f>
        <v>1</v>
      </c>
      <c r="I16" s="160">
        <v>3860</v>
      </c>
      <c r="J16" s="226" t="b">
        <f>ONS2010Q3[[#This Row],[FTE Q2 2010]]='S. ONS Q2-3 2010'!F17</f>
        <v>1</v>
      </c>
      <c r="K16" s="161">
        <v>-100</v>
      </c>
      <c r="L16" s="161">
        <v>-100</v>
      </c>
      <c r="N16" s="158"/>
      <c r="O16" s="158"/>
      <c r="P16" s="158"/>
      <c r="Q16" s="158"/>
      <c r="R16" s="159"/>
      <c r="S16" s="159"/>
    </row>
    <row r="17" spans="1:19" x14ac:dyDescent="0.25">
      <c r="A17" s="86" t="s">
        <v>9</v>
      </c>
      <c r="B17" s="110" t="s">
        <v>9</v>
      </c>
      <c r="C17" s="160">
        <v>940</v>
      </c>
      <c r="D17" s="226" t="b">
        <f>ONS2010Q3[[#This Row],[Headcount Q3 2010]]='S. ONS Q2-3 2010'!C18</f>
        <v>1</v>
      </c>
      <c r="E17" s="160">
        <v>880</v>
      </c>
      <c r="F17" s="226" t="b">
        <f>ONS2010Q3[[#This Row],[FTE Q3 2010]]='S. ONS Q2-3 2010'!D18</f>
        <v>1</v>
      </c>
      <c r="G17" s="160">
        <v>960</v>
      </c>
      <c r="H17" s="226" t="b">
        <f>ONS2010Q3[[#This Row],[Headcount Q2 2010]]='S. ONS Q2-3 2010'!E18</f>
        <v>1</v>
      </c>
      <c r="I17" s="160">
        <v>900</v>
      </c>
      <c r="J17" s="226" t="b">
        <f>ONS2010Q3[[#This Row],[FTE Q2 2010]]='S. ONS Q2-3 2010'!F18</f>
        <v>1</v>
      </c>
      <c r="K17" s="161">
        <v>-20</v>
      </c>
      <c r="L17" s="161">
        <v>-20</v>
      </c>
      <c r="N17" s="158"/>
      <c r="O17" s="158"/>
      <c r="P17" s="158"/>
      <c r="Q17" s="158"/>
      <c r="R17" s="159"/>
      <c r="S17" s="159"/>
    </row>
    <row r="18" spans="1:19" x14ac:dyDescent="0.25">
      <c r="A18" s="86" t="s">
        <v>10</v>
      </c>
      <c r="B18" s="110" t="s">
        <v>385</v>
      </c>
      <c r="C18" s="160">
        <v>1160</v>
      </c>
      <c r="D18" s="226" t="b">
        <f>ONS2010Q3[[#This Row],[Headcount Q3 2010]]='S. ONS Q2-3 2010'!C19</f>
        <v>1</v>
      </c>
      <c r="E18" s="160">
        <v>1060</v>
      </c>
      <c r="F18" s="226" t="b">
        <f>ONS2010Q3[[#This Row],[FTE Q3 2010]]='S. ONS Q2-3 2010'!D19</f>
        <v>1</v>
      </c>
      <c r="G18" s="160">
        <v>1180</v>
      </c>
      <c r="H18" s="226" t="b">
        <f>ONS2010Q3[[#This Row],[Headcount Q2 2010]]='S. ONS Q2-3 2010'!E19</f>
        <v>1</v>
      </c>
      <c r="I18" s="160">
        <v>1070</v>
      </c>
      <c r="J18" s="226" t="b">
        <f>ONS2010Q3[[#This Row],[FTE Q2 2010]]='S. ONS Q2-3 2010'!F19</f>
        <v>1</v>
      </c>
      <c r="K18" s="161">
        <v>-20</v>
      </c>
      <c r="L18" s="161">
        <v>-10</v>
      </c>
      <c r="N18" s="158"/>
      <c r="O18" s="158"/>
      <c r="P18" s="158"/>
      <c r="Q18" s="158"/>
      <c r="R18" s="159"/>
      <c r="S18" s="159"/>
    </row>
    <row r="19" spans="1:19" x14ac:dyDescent="0.25">
      <c r="A19" s="86" t="s">
        <v>11</v>
      </c>
      <c r="B19" s="110" t="s">
        <v>11</v>
      </c>
      <c r="C19" s="160">
        <v>2630</v>
      </c>
      <c r="D19" s="226" t="b">
        <f>ONS2010Q3[[#This Row],[Headcount Q3 2010]]='S. ONS Q2-3 2010'!C20</f>
        <v>1</v>
      </c>
      <c r="E19" s="160">
        <v>2510</v>
      </c>
      <c r="F19" s="226" t="b">
        <f>ONS2010Q3[[#This Row],[FTE Q3 2010]]='S. ONS Q2-3 2010'!D20</f>
        <v>1</v>
      </c>
      <c r="G19" s="160">
        <v>2660</v>
      </c>
      <c r="H19" s="226" t="b">
        <f>ONS2010Q3[[#This Row],[Headcount Q2 2010]]='S. ONS Q2-3 2010'!E20</f>
        <v>1</v>
      </c>
      <c r="I19" s="160">
        <v>2530</v>
      </c>
      <c r="J19" s="226" t="b">
        <f>ONS2010Q3[[#This Row],[FTE Q2 2010]]='S. ONS Q2-3 2010'!F20</f>
        <v>1</v>
      </c>
      <c r="K19" s="161">
        <v>-30</v>
      </c>
      <c r="L19" s="161">
        <v>-30</v>
      </c>
      <c r="N19" s="158"/>
      <c r="O19" s="158"/>
      <c r="P19" s="158"/>
      <c r="Q19" s="158"/>
      <c r="R19" s="159"/>
      <c r="S19" s="159"/>
    </row>
    <row r="20" spans="1:19" x14ac:dyDescent="0.25">
      <c r="A20" s="86" t="s">
        <v>12</v>
      </c>
      <c r="B20" s="110" t="s">
        <v>12</v>
      </c>
      <c r="C20" s="160">
        <v>640</v>
      </c>
      <c r="D20" s="226" t="b">
        <f>ONS2010Q3[[#This Row],[Headcount Q3 2010]]='S. ONS Q2-3 2010'!C21</f>
        <v>1</v>
      </c>
      <c r="E20" s="160">
        <v>620</v>
      </c>
      <c r="F20" s="226" t="b">
        <f>ONS2010Q3[[#This Row],[FTE Q3 2010]]='S. ONS Q2-3 2010'!D21</f>
        <v>1</v>
      </c>
      <c r="G20" s="160">
        <v>650</v>
      </c>
      <c r="H20" s="226" t="b">
        <f>ONS2010Q3[[#This Row],[Headcount Q2 2010]]='S. ONS Q2-3 2010'!E21</f>
        <v>1</v>
      </c>
      <c r="I20" s="160">
        <v>630</v>
      </c>
      <c r="J20" s="226" t="b">
        <f>ONS2010Q3[[#This Row],[FTE Q2 2010]]='S. ONS Q2-3 2010'!F21</f>
        <v>1</v>
      </c>
      <c r="K20" s="161">
        <v>-10</v>
      </c>
      <c r="L20" s="161">
        <v>-10</v>
      </c>
      <c r="N20" s="158"/>
      <c r="O20" s="158"/>
      <c r="P20" s="158"/>
      <c r="Q20" s="158"/>
      <c r="R20" s="159"/>
      <c r="S20" s="159"/>
    </row>
    <row r="21" spans="1:19" x14ac:dyDescent="0.25">
      <c r="A21" s="86" t="s">
        <v>13</v>
      </c>
      <c r="B21" s="110" t="s">
        <v>13</v>
      </c>
      <c r="C21" s="160">
        <v>420</v>
      </c>
      <c r="D21" s="226" t="b">
        <f>ONS2010Q3[[#This Row],[Headcount Q3 2010]]='S. ONS Q2-3 2010'!C22</f>
        <v>1</v>
      </c>
      <c r="E21" s="160">
        <v>410</v>
      </c>
      <c r="F21" s="226" t="b">
        <f>ONS2010Q3[[#This Row],[FTE Q3 2010]]='S. ONS Q2-3 2010'!D22</f>
        <v>1</v>
      </c>
      <c r="G21" s="160">
        <v>400</v>
      </c>
      <c r="H21" s="226" t="b">
        <f>ONS2010Q3[[#This Row],[Headcount Q2 2010]]='S. ONS Q2-3 2010'!E22</f>
        <v>1</v>
      </c>
      <c r="I21" s="160">
        <v>390</v>
      </c>
      <c r="J21" s="226" t="b">
        <f>ONS2010Q3[[#This Row],[FTE Q2 2010]]='S. ONS Q2-3 2010'!F22</f>
        <v>1</v>
      </c>
      <c r="K21" s="161">
        <v>20</v>
      </c>
      <c r="L21" s="161">
        <v>20</v>
      </c>
      <c r="N21" s="158"/>
      <c r="O21" s="158"/>
      <c r="P21" s="158"/>
      <c r="Q21" s="158"/>
      <c r="R21" s="159"/>
      <c r="S21" s="159"/>
    </row>
    <row r="22" spans="1:19" x14ac:dyDescent="0.25">
      <c r="A22" s="86" t="s">
        <v>14</v>
      </c>
      <c r="B22" s="110" t="s">
        <v>14</v>
      </c>
      <c r="C22" s="160">
        <v>50</v>
      </c>
      <c r="D22" s="226" t="b">
        <f>ONS2010Q3[[#This Row],[Headcount Q3 2010]]='S. ONS Q2-3 2010'!C23</f>
        <v>1</v>
      </c>
      <c r="E22" s="160">
        <v>50</v>
      </c>
      <c r="F22" s="226" t="b">
        <f>ONS2010Q3[[#This Row],[FTE Q3 2010]]='S. ONS Q2-3 2010'!D23</f>
        <v>1</v>
      </c>
      <c r="G22" s="160">
        <v>50</v>
      </c>
      <c r="H22" s="226" t="b">
        <f>ONS2010Q3[[#This Row],[Headcount Q2 2010]]='S. ONS Q2-3 2010'!E23</f>
        <v>1</v>
      </c>
      <c r="I22" s="160">
        <v>50</v>
      </c>
      <c r="J22" s="226" t="b">
        <f>ONS2010Q3[[#This Row],[FTE Q2 2010]]='S. ONS Q2-3 2010'!F23</f>
        <v>1</v>
      </c>
      <c r="K22" s="161" t="s">
        <v>8</v>
      </c>
      <c r="L22" s="161" t="s">
        <v>8</v>
      </c>
      <c r="N22" s="158"/>
      <c r="O22" s="158"/>
      <c r="P22" s="158"/>
      <c r="Q22" s="158"/>
      <c r="R22" s="159"/>
      <c r="S22" s="159"/>
    </row>
    <row r="23" spans="1:19" x14ac:dyDescent="0.25">
      <c r="A23" s="86" t="s">
        <v>15</v>
      </c>
      <c r="B23" s="110" t="s">
        <v>15</v>
      </c>
      <c r="C23" s="160">
        <v>70</v>
      </c>
      <c r="D23" s="226" t="b">
        <f>ONS2010Q3[[#This Row],[Headcount Q3 2010]]='S. ONS Q2-3 2010'!C24</f>
        <v>1</v>
      </c>
      <c r="E23" s="160">
        <v>70</v>
      </c>
      <c r="F23" s="226" t="b">
        <f>ONS2010Q3[[#This Row],[FTE Q3 2010]]='S. ONS Q2-3 2010'!D24</f>
        <v>1</v>
      </c>
      <c r="G23" s="160">
        <v>70</v>
      </c>
      <c r="H23" s="226" t="b">
        <f>ONS2010Q3[[#This Row],[Headcount Q2 2010]]='S. ONS Q2-3 2010'!E24</f>
        <v>1</v>
      </c>
      <c r="I23" s="160">
        <v>70</v>
      </c>
      <c r="J23" s="226" t="b">
        <f>ONS2010Q3[[#This Row],[FTE Q2 2010]]='S. ONS Q2-3 2010'!F24</f>
        <v>1</v>
      </c>
      <c r="K23" s="161" t="s">
        <v>8</v>
      </c>
      <c r="L23" s="161">
        <v>0</v>
      </c>
      <c r="N23" s="158"/>
      <c r="O23" s="158"/>
      <c r="P23" s="158"/>
      <c r="Q23" s="158"/>
      <c r="R23" s="159"/>
      <c r="S23" s="159"/>
    </row>
    <row r="24" spans="1:19" x14ac:dyDescent="0.25">
      <c r="A24" s="86" t="s">
        <v>16</v>
      </c>
      <c r="B24" s="110" t="s">
        <v>16</v>
      </c>
      <c r="C24" s="160">
        <v>900</v>
      </c>
      <c r="D24" s="226" t="b">
        <f>ONS2010Q3[[#This Row],[Headcount Q3 2010]]='S. ONS Q2-3 2010'!C25</f>
        <v>1</v>
      </c>
      <c r="E24" s="160">
        <v>840</v>
      </c>
      <c r="F24" s="226" t="b">
        <f>ONS2010Q3[[#This Row],[FTE Q3 2010]]='S. ONS Q2-3 2010'!D25</f>
        <v>1</v>
      </c>
      <c r="G24" s="160">
        <v>910</v>
      </c>
      <c r="H24" s="226" t="b">
        <f>ONS2010Q3[[#This Row],[Headcount Q2 2010]]='S. ONS Q2-3 2010'!E25</f>
        <v>1</v>
      </c>
      <c r="I24" s="160">
        <v>860</v>
      </c>
      <c r="J24" s="226" t="b">
        <f>ONS2010Q3[[#This Row],[FTE Q2 2010]]='S. ONS Q2-3 2010'!F25</f>
        <v>1</v>
      </c>
      <c r="K24" s="161">
        <v>-10</v>
      </c>
      <c r="L24" s="161">
        <v>-10</v>
      </c>
      <c r="N24" s="158"/>
      <c r="O24" s="158"/>
      <c r="P24" s="158"/>
      <c r="Q24" s="158"/>
      <c r="R24" s="159"/>
      <c r="S24" s="159"/>
    </row>
    <row r="25" spans="1:19" x14ac:dyDescent="0.25">
      <c r="A25" s="86" t="s">
        <v>353</v>
      </c>
      <c r="B25" s="110" t="s">
        <v>423</v>
      </c>
      <c r="C25" s="160">
        <v>1870</v>
      </c>
      <c r="D25" s="226" t="b">
        <f>ONS2010Q3[[#This Row],[Headcount Q3 2010]]='S. ONS Q2-3 2010'!C26</f>
        <v>1</v>
      </c>
      <c r="E25" s="160">
        <v>1820</v>
      </c>
      <c r="F25" s="226" t="b">
        <f>ONS2010Q3[[#This Row],[FTE Q3 2010]]='S. ONS Q2-3 2010'!D26</f>
        <v>1</v>
      </c>
      <c r="G25" s="160">
        <v>1900</v>
      </c>
      <c r="H25" s="226" t="b">
        <f>ONS2010Q3[[#This Row],[Headcount Q2 2010]]='S. ONS Q2-3 2010'!E26</f>
        <v>1</v>
      </c>
      <c r="I25" s="160">
        <v>1840</v>
      </c>
      <c r="J25" s="226" t="b">
        <f>ONS2010Q3[[#This Row],[FTE Q2 2010]]='S. ONS Q2-3 2010'!F26</f>
        <v>1</v>
      </c>
      <c r="K25" s="161">
        <v>-30</v>
      </c>
      <c r="L25" s="161">
        <v>-30</v>
      </c>
      <c r="N25" s="158"/>
      <c r="O25" s="158"/>
      <c r="P25" s="158"/>
      <c r="Q25" s="158"/>
      <c r="R25" s="159"/>
      <c r="S25" s="159"/>
    </row>
    <row r="26" spans="1:19" x14ac:dyDescent="0.25">
      <c r="A26" s="86"/>
      <c r="B26" s="110" t="s">
        <v>407</v>
      </c>
      <c r="C26" s="85"/>
      <c r="D26" s="85" t="b">
        <f>ONS2010Q3[[#This Row],[Headcount Q3 2010]]='S. ONS Q2-3 2010'!C27</f>
        <v>1</v>
      </c>
      <c r="E26" s="85"/>
      <c r="F26" s="85" t="b">
        <f>ONS2010Q3[[#This Row],[FTE Q3 2010]]='S. ONS Q2-3 2010'!D27</f>
        <v>1</v>
      </c>
      <c r="G26" s="85"/>
      <c r="H26" s="85" t="b">
        <f>ONS2010Q3[[#This Row],[Headcount Q2 2010]]='S. ONS Q2-3 2010'!E27</f>
        <v>1</v>
      </c>
      <c r="I26" s="85"/>
      <c r="J26" s="85" t="b">
        <f>ONS2010Q3[[#This Row],[FTE Q2 2010]]='S. ONS Q2-3 2010'!F27</f>
        <v>1</v>
      </c>
      <c r="K26" s="87"/>
      <c r="L26" s="87"/>
    </row>
    <row r="27" spans="1:19" x14ac:dyDescent="0.25">
      <c r="A27" s="84" t="s">
        <v>17</v>
      </c>
      <c r="B27" s="110"/>
      <c r="C27" s="85"/>
      <c r="D27" s="85" t="b">
        <f>ONS2010Q3[[#This Row],[Headcount Q3 2010]]='S. ONS Q2-3 2010'!C28</f>
        <v>1</v>
      </c>
      <c r="E27" s="88"/>
      <c r="F27" s="88" t="b">
        <f>ONS2010Q3[[#This Row],[FTE Q3 2010]]='S. ONS Q2-3 2010'!D28</f>
        <v>1</v>
      </c>
      <c r="G27" s="85"/>
      <c r="H27" s="85" t="b">
        <f>ONS2010Q3[[#This Row],[Headcount Q2 2010]]='S. ONS Q2-3 2010'!E28</f>
        <v>1</v>
      </c>
      <c r="I27" s="88"/>
      <c r="J27" s="88" t="b">
        <f>ONS2010Q3[[#This Row],[FTE Q2 2010]]='S. ONS Q2-3 2010'!F28</f>
        <v>1</v>
      </c>
      <c r="K27" s="87"/>
      <c r="L27" s="87"/>
    </row>
    <row r="28" spans="1:19" x14ac:dyDescent="0.25">
      <c r="A28" s="86" t="s">
        <v>354</v>
      </c>
      <c r="B28" s="110" t="s">
        <v>124</v>
      </c>
      <c r="C28" s="162">
        <v>1670</v>
      </c>
      <c r="D28" s="226" t="b">
        <f>ONS2010Q3[[#This Row],[Headcount Q3 2010]]='S. ONS Q2-3 2010'!C29</f>
        <v>1</v>
      </c>
      <c r="E28" s="162">
        <v>1620</v>
      </c>
      <c r="F28" s="226" t="b">
        <f>ONS2010Q3[[#This Row],[FTE Q3 2010]]='S. ONS Q2-3 2010'!D29</f>
        <v>1</v>
      </c>
      <c r="G28" s="162">
        <v>1640</v>
      </c>
      <c r="H28" s="226" t="b">
        <f>ONS2010Q3[[#This Row],[Headcount Q2 2010]]='S. ONS Q2-3 2010'!E29</f>
        <v>1</v>
      </c>
      <c r="I28" s="162">
        <v>1600</v>
      </c>
      <c r="J28" s="226" t="b">
        <f>ONS2010Q3[[#This Row],[FTE Q2 2010]]='S. ONS Q2-3 2010'!F29</f>
        <v>1</v>
      </c>
      <c r="K28" s="163">
        <v>20</v>
      </c>
      <c r="L28" s="163">
        <v>20</v>
      </c>
    </row>
    <row r="29" spans="1:19" x14ac:dyDescent="0.25">
      <c r="A29" s="86"/>
      <c r="B29" s="110" t="s">
        <v>407</v>
      </c>
      <c r="C29" s="85"/>
      <c r="D29" s="85" t="b">
        <f>ONS2010Q3[[#This Row],[Headcount Q3 2010]]='S. ONS Q2-3 2010'!C30</f>
        <v>1</v>
      </c>
      <c r="E29" s="85"/>
      <c r="F29" s="85" t="b">
        <f>ONS2010Q3[[#This Row],[FTE Q3 2010]]='S. ONS Q2-3 2010'!D30</f>
        <v>1</v>
      </c>
      <c r="G29" s="85"/>
      <c r="H29" s="85" t="b">
        <f>ONS2010Q3[[#This Row],[Headcount Q2 2010]]='S. ONS Q2-3 2010'!E30</f>
        <v>1</v>
      </c>
      <c r="I29" s="85"/>
      <c r="J29" s="85" t="b">
        <f>ONS2010Q3[[#This Row],[FTE Q2 2010]]='S. ONS Q2-3 2010'!F30</f>
        <v>1</v>
      </c>
      <c r="K29" s="87"/>
      <c r="L29" s="87"/>
    </row>
    <row r="30" spans="1:19" x14ac:dyDescent="0.25">
      <c r="A30" s="84" t="s">
        <v>18</v>
      </c>
      <c r="B30" s="110"/>
      <c r="C30" s="85"/>
      <c r="D30" s="85" t="b">
        <f>ONS2010Q3[[#This Row],[Headcount Q3 2010]]='S. ONS Q2-3 2010'!C31</f>
        <v>1</v>
      </c>
      <c r="E30" s="85"/>
      <c r="F30" s="85" t="b">
        <f>ONS2010Q3[[#This Row],[FTE Q3 2010]]='S. ONS Q2-3 2010'!D31</f>
        <v>1</v>
      </c>
      <c r="G30" s="85"/>
      <c r="H30" s="85" t="b">
        <f>ONS2010Q3[[#This Row],[Headcount Q2 2010]]='S. ONS Q2-3 2010'!E31</f>
        <v>1</v>
      </c>
      <c r="I30" s="85"/>
      <c r="J30" s="85" t="b">
        <f>ONS2010Q3[[#This Row],[FTE Q2 2010]]='S. ONS Q2-3 2010'!F31</f>
        <v>1</v>
      </c>
      <c r="K30" s="87"/>
      <c r="L30" s="87"/>
    </row>
    <row r="31" spans="1:19" x14ac:dyDescent="0.25">
      <c r="A31" s="86" t="s">
        <v>19</v>
      </c>
      <c r="B31" s="110" t="s">
        <v>19</v>
      </c>
      <c r="C31" s="164">
        <v>860</v>
      </c>
      <c r="D31" s="226" t="b">
        <f>ONS2010Q3[[#This Row],[Headcount Q3 2010]]='S. ONS Q2-3 2010'!C32</f>
        <v>1</v>
      </c>
      <c r="E31" s="164">
        <v>830</v>
      </c>
      <c r="F31" s="226" t="b">
        <f>ONS2010Q3[[#This Row],[FTE Q3 2010]]='S. ONS Q2-3 2010'!D32</f>
        <v>1</v>
      </c>
      <c r="G31" s="164">
        <v>950</v>
      </c>
      <c r="H31" s="226" t="b">
        <f>ONS2010Q3[[#This Row],[Headcount Q2 2010]]='S. ONS Q2-3 2010'!E32</f>
        <v>1</v>
      </c>
      <c r="I31" s="164">
        <v>920</v>
      </c>
      <c r="J31" s="226" t="b">
        <f>ONS2010Q3[[#This Row],[FTE Q2 2010]]='S. ONS Q2-3 2010'!F32</f>
        <v>1</v>
      </c>
      <c r="K31" s="165">
        <v>-80</v>
      </c>
      <c r="L31" s="165">
        <v>-80</v>
      </c>
    </row>
    <row r="32" spans="1:19" x14ac:dyDescent="0.25">
      <c r="A32" s="86" t="s">
        <v>20</v>
      </c>
      <c r="B32" s="110" t="s">
        <v>20</v>
      </c>
      <c r="C32" s="164">
        <v>230</v>
      </c>
      <c r="D32" s="226" t="b">
        <f>ONS2010Q3[[#This Row],[Headcount Q3 2010]]='S. ONS Q2-3 2010'!C33</f>
        <v>1</v>
      </c>
      <c r="E32" s="164">
        <v>220</v>
      </c>
      <c r="F32" s="226" t="b">
        <f>ONS2010Q3[[#This Row],[FTE Q3 2010]]='S. ONS Q2-3 2010'!D33</f>
        <v>1</v>
      </c>
      <c r="G32" s="164">
        <v>240</v>
      </c>
      <c r="H32" s="226" t="b">
        <f>ONS2010Q3[[#This Row],[Headcount Q2 2010]]='S. ONS Q2-3 2010'!E33</f>
        <v>1</v>
      </c>
      <c r="I32" s="164">
        <v>220</v>
      </c>
      <c r="J32" s="226" t="b">
        <f>ONS2010Q3[[#This Row],[FTE Q2 2010]]='S. ONS Q2-3 2010'!F33</f>
        <v>1</v>
      </c>
      <c r="K32" s="165">
        <v>-10</v>
      </c>
      <c r="L32" s="165">
        <v>-10</v>
      </c>
    </row>
    <row r="33" spans="1:12" x14ac:dyDescent="0.25">
      <c r="A33" s="86" t="s">
        <v>125</v>
      </c>
      <c r="B33" s="110" t="s">
        <v>21</v>
      </c>
      <c r="C33" s="164">
        <v>110</v>
      </c>
      <c r="D33" s="226" t="b">
        <f>ONS2010Q3[[#This Row],[Headcount Q3 2010]]='S. ONS Q2-3 2010'!C34</f>
        <v>1</v>
      </c>
      <c r="E33" s="164">
        <v>110</v>
      </c>
      <c r="F33" s="226" t="b">
        <f>ONS2010Q3[[#This Row],[FTE Q3 2010]]='S. ONS Q2-3 2010'!D34</f>
        <v>1</v>
      </c>
      <c r="G33" s="164">
        <v>70</v>
      </c>
      <c r="H33" s="226" t="b">
        <f>ONS2010Q3[[#This Row],[Headcount Q2 2010]]='S. ONS Q2-3 2010'!E34</f>
        <v>1</v>
      </c>
      <c r="I33" s="164">
        <v>70</v>
      </c>
      <c r="J33" s="226" t="b">
        <f>ONS2010Q3[[#This Row],[FTE Q2 2010]]='S. ONS Q2-3 2010'!F34</f>
        <v>1</v>
      </c>
      <c r="K33" s="165">
        <v>40</v>
      </c>
      <c r="L33" s="165">
        <v>40</v>
      </c>
    </row>
    <row r="34" spans="1:12" x14ac:dyDescent="0.25">
      <c r="A34" s="86" t="s">
        <v>356</v>
      </c>
      <c r="B34" s="110" t="s">
        <v>424</v>
      </c>
      <c r="C34" s="164">
        <v>380</v>
      </c>
      <c r="D34" s="226" t="b">
        <f>ONS2010Q3[[#This Row],[Headcount Q3 2010]]='S. ONS Q2-3 2010'!C35</f>
        <v>1</v>
      </c>
      <c r="E34" s="164">
        <v>360</v>
      </c>
      <c r="F34" s="226" t="b">
        <f>ONS2010Q3[[#This Row],[FTE Q3 2010]]='S. ONS Q2-3 2010'!D35</f>
        <v>1</v>
      </c>
      <c r="G34" s="164">
        <v>390</v>
      </c>
      <c r="H34" s="226" t="b">
        <f>ONS2010Q3[[#This Row],[Headcount Q2 2010]]='S. ONS Q2-3 2010'!E35</f>
        <v>1</v>
      </c>
      <c r="I34" s="164">
        <v>390</v>
      </c>
      <c r="J34" s="226" t="b">
        <f>ONS2010Q3[[#This Row],[FTE Q2 2010]]='S. ONS Q2-3 2010'!F35</f>
        <v>1</v>
      </c>
      <c r="K34" s="165">
        <v>-20</v>
      </c>
      <c r="L34" s="165">
        <v>-20</v>
      </c>
    </row>
    <row r="35" spans="1:12" x14ac:dyDescent="0.25">
      <c r="A35" s="89"/>
      <c r="B35" s="110" t="s">
        <v>407</v>
      </c>
      <c r="C35" s="85"/>
      <c r="D35" s="85" t="b">
        <f>ONS2010Q3[[#This Row],[Headcount Q3 2010]]='S. ONS Q2-3 2010'!C36</f>
        <v>1</v>
      </c>
      <c r="E35" s="85"/>
      <c r="F35" s="85" t="b">
        <f>ONS2010Q3[[#This Row],[FTE Q3 2010]]='S. ONS Q2-3 2010'!D36</f>
        <v>1</v>
      </c>
      <c r="G35" s="85"/>
      <c r="H35" s="85" t="b">
        <f>ONS2010Q3[[#This Row],[Headcount Q2 2010]]='S. ONS Q2-3 2010'!E36</f>
        <v>1</v>
      </c>
      <c r="I35" s="85"/>
      <c r="J35" s="85" t="b">
        <f>ONS2010Q3[[#This Row],[FTE Q2 2010]]='S. ONS Q2-3 2010'!F36</f>
        <v>1</v>
      </c>
      <c r="K35" s="87"/>
      <c r="L35" s="87"/>
    </row>
    <row r="36" spans="1:12" x14ac:dyDescent="0.25">
      <c r="A36" s="84" t="s">
        <v>31</v>
      </c>
      <c r="B36" s="110"/>
      <c r="C36" s="85"/>
      <c r="D36" s="85" t="b">
        <f>ONS2010Q3[[#This Row],[Headcount Q3 2010]]='S. ONS Q2-3 2010'!C37</f>
        <v>1</v>
      </c>
      <c r="E36" s="85"/>
      <c r="F36" s="85" t="b">
        <f>ONS2010Q3[[#This Row],[FTE Q3 2010]]='S. ONS Q2-3 2010'!D37</f>
        <v>1</v>
      </c>
      <c r="G36" s="85"/>
      <c r="H36" s="85" t="b">
        <f>ONS2010Q3[[#This Row],[Headcount Q2 2010]]='S. ONS Q2-3 2010'!E37</f>
        <v>1</v>
      </c>
      <c r="I36" s="85"/>
      <c r="J36" s="85" t="b">
        <f>ONS2010Q3[[#This Row],[FTE Q2 2010]]='S. ONS Q2-3 2010'!F37</f>
        <v>1</v>
      </c>
      <c r="K36" s="87"/>
      <c r="L36" s="87"/>
    </row>
    <row r="37" spans="1:12" x14ac:dyDescent="0.25">
      <c r="A37" s="86" t="s">
        <v>32</v>
      </c>
      <c r="B37" s="110" t="s">
        <v>31</v>
      </c>
      <c r="C37" s="166">
        <v>460</v>
      </c>
      <c r="D37" s="226" t="b">
        <f>ONS2010Q3[[#This Row],[Headcount Q3 2010]]='S. ONS Q2-3 2010'!C38</f>
        <v>1</v>
      </c>
      <c r="E37" s="166">
        <v>430</v>
      </c>
      <c r="F37" s="226" t="b">
        <f>ONS2010Q3[[#This Row],[FTE Q3 2010]]='S. ONS Q2-3 2010'!D38</f>
        <v>1</v>
      </c>
      <c r="G37" s="166">
        <v>470</v>
      </c>
      <c r="H37" s="226" t="b">
        <f>ONS2010Q3[[#This Row],[Headcount Q2 2010]]='S. ONS Q2-3 2010'!E38</f>
        <v>1</v>
      </c>
      <c r="I37" s="166">
        <v>440</v>
      </c>
      <c r="J37" s="226" t="b">
        <f>ONS2010Q3[[#This Row],[FTE Q2 2010]]='S. ONS Q2-3 2010'!F38</f>
        <v>1</v>
      </c>
      <c r="K37" s="167">
        <v>-20</v>
      </c>
      <c r="L37" s="167">
        <v>-10</v>
      </c>
    </row>
    <row r="38" spans="1:12" x14ac:dyDescent="0.25">
      <c r="A38" s="86"/>
      <c r="B38" s="110" t="s">
        <v>407</v>
      </c>
      <c r="C38" s="85"/>
      <c r="D38" s="85" t="b">
        <f>ONS2010Q3[[#This Row],[Headcount Q3 2010]]='S. ONS Q2-3 2010'!C39</f>
        <v>1</v>
      </c>
      <c r="E38" s="85"/>
      <c r="F38" s="85" t="b">
        <f>ONS2010Q3[[#This Row],[FTE Q3 2010]]='S. ONS Q2-3 2010'!D39</f>
        <v>1</v>
      </c>
      <c r="G38" s="85"/>
      <c r="H38" s="85" t="b">
        <f>ONS2010Q3[[#This Row],[Headcount Q2 2010]]='S. ONS Q2-3 2010'!E39</f>
        <v>1</v>
      </c>
      <c r="I38" s="85"/>
      <c r="J38" s="85" t="b">
        <f>ONS2010Q3[[#This Row],[FTE Q2 2010]]='S. ONS Q2-3 2010'!F39</f>
        <v>1</v>
      </c>
      <c r="K38" s="87"/>
      <c r="L38" s="87"/>
    </row>
    <row r="39" spans="1:12" x14ac:dyDescent="0.25">
      <c r="A39" s="90" t="s">
        <v>224</v>
      </c>
      <c r="B39" s="110"/>
      <c r="C39" s="85"/>
      <c r="D39" s="85" t="b">
        <f>ONS2010Q3[[#This Row],[Headcount Q3 2010]]='S. ONS Q2-3 2010'!C40</f>
        <v>1</v>
      </c>
      <c r="E39" s="85"/>
      <c r="F39" s="85" t="b">
        <f>ONS2010Q3[[#This Row],[FTE Q3 2010]]='S. ONS Q2-3 2010'!D40</f>
        <v>1</v>
      </c>
      <c r="G39" s="85"/>
      <c r="H39" s="85" t="b">
        <f>ONS2010Q3[[#This Row],[Headcount Q2 2010]]='S. ONS Q2-3 2010'!E40</f>
        <v>1</v>
      </c>
      <c r="I39" s="85"/>
      <c r="J39" s="85" t="b">
        <f>ONS2010Q3[[#This Row],[FTE Q2 2010]]='S. ONS Q2-3 2010'!F40</f>
        <v>1</v>
      </c>
      <c r="K39" s="87"/>
      <c r="L39" s="87"/>
    </row>
    <row r="40" spans="1:12" x14ac:dyDescent="0.25">
      <c r="A40" s="86" t="s">
        <v>357</v>
      </c>
      <c r="B40" s="110" t="s">
        <v>224</v>
      </c>
      <c r="C40" s="168">
        <v>2930</v>
      </c>
      <c r="D40" s="226" t="b">
        <f>ONS2010Q3[[#This Row],[Headcount Q3 2010]]='S. ONS Q2-3 2010'!C41</f>
        <v>1</v>
      </c>
      <c r="E40" s="168">
        <v>2800</v>
      </c>
      <c r="F40" s="226" t="b">
        <f>ONS2010Q3[[#This Row],[FTE Q3 2010]]='S. ONS Q2-3 2010'!D41</f>
        <v>1</v>
      </c>
      <c r="G40" s="168">
        <v>3020</v>
      </c>
      <c r="H40" s="226" t="b">
        <f>ONS2010Q3[[#This Row],[Headcount Q2 2010]]='S. ONS Q2-3 2010'!E41</f>
        <v>1</v>
      </c>
      <c r="I40" s="168">
        <v>2890</v>
      </c>
      <c r="J40" s="226" t="b">
        <f>ONS2010Q3[[#This Row],[FTE Q2 2010]]='S. ONS Q2-3 2010'!F41</f>
        <v>1</v>
      </c>
      <c r="K40" s="169">
        <v>-90</v>
      </c>
      <c r="L40" s="169">
        <v>-90</v>
      </c>
    </row>
    <row r="41" spans="1:12" x14ac:dyDescent="0.25">
      <c r="A41" s="86"/>
      <c r="B41" s="110" t="s">
        <v>407</v>
      </c>
      <c r="C41" s="85"/>
      <c r="D41" s="85" t="b">
        <f>ONS2010Q3[[#This Row],[Headcount Q3 2010]]='S. ONS Q2-3 2010'!C42</f>
        <v>1</v>
      </c>
      <c r="E41" s="85"/>
      <c r="F41" s="85" t="b">
        <f>ONS2010Q3[[#This Row],[FTE Q3 2010]]='S. ONS Q2-3 2010'!D42</f>
        <v>1</v>
      </c>
      <c r="G41" s="85"/>
      <c r="H41" s="85" t="b">
        <f>ONS2010Q3[[#This Row],[Headcount Q2 2010]]='S. ONS Q2-3 2010'!E42</f>
        <v>1</v>
      </c>
      <c r="I41" s="85"/>
      <c r="J41" s="85" t="b">
        <f>ONS2010Q3[[#This Row],[FTE Q2 2010]]='S. ONS Q2-3 2010'!F42</f>
        <v>1</v>
      </c>
      <c r="K41" s="87"/>
      <c r="L41" s="87"/>
    </row>
    <row r="42" spans="1:12" x14ac:dyDescent="0.25">
      <c r="A42" s="84" t="s">
        <v>35</v>
      </c>
      <c r="B42" s="110"/>
      <c r="C42" s="85"/>
      <c r="D42" s="85" t="b">
        <f>ONS2010Q3[[#This Row],[Headcount Q3 2010]]='S. ONS Q2-3 2010'!C43</f>
        <v>1</v>
      </c>
      <c r="E42" s="85"/>
      <c r="F42" s="85" t="b">
        <f>ONS2010Q3[[#This Row],[FTE Q3 2010]]='S. ONS Q2-3 2010'!D43</f>
        <v>1</v>
      </c>
      <c r="G42" s="85"/>
      <c r="H42" s="85" t="b">
        <f>ONS2010Q3[[#This Row],[Headcount Q2 2010]]='S. ONS Q2-3 2010'!E43</f>
        <v>1</v>
      </c>
      <c r="I42" s="85"/>
      <c r="J42" s="85" t="b">
        <f>ONS2010Q3[[#This Row],[FTE Q2 2010]]='S. ONS Q2-3 2010'!F43</f>
        <v>1</v>
      </c>
      <c r="K42" s="87"/>
      <c r="L42" s="87"/>
    </row>
    <row r="43" spans="1:12" x14ac:dyDescent="0.25">
      <c r="A43" s="86" t="s">
        <v>358</v>
      </c>
      <c r="B43" s="110" t="s">
        <v>396</v>
      </c>
      <c r="C43" s="170">
        <v>2600</v>
      </c>
      <c r="D43" s="226" t="b">
        <f>ONS2010Q3[[#This Row],[Headcount Q3 2010]]='S. ONS Q2-3 2010'!C44</f>
        <v>1</v>
      </c>
      <c r="E43" s="170">
        <v>2520</v>
      </c>
      <c r="F43" s="226" t="b">
        <f>ONS2010Q3[[#This Row],[FTE Q3 2010]]='S. ONS Q2-3 2010'!D44</f>
        <v>1</v>
      </c>
      <c r="G43" s="170">
        <v>2660</v>
      </c>
      <c r="H43" s="226" t="b">
        <f>ONS2010Q3[[#This Row],[Headcount Q2 2010]]='S. ONS Q2-3 2010'!E44</f>
        <v>1</v>
      </c>
      <c r="I43" s="170">
        <v>2580</v>
      </c>
      <c r="J43" s="226" t="b">
        <f>ONS2010Q3[[#This Row],[FTE Q2 2010]]='S. ONS Q2-3 2010'!F44</f>
        <v>1</v>
      </c>
      <c r="K43" s="171">
        <v>-60</v>
      </c>
      <c r="L43" s="171">
        <v>-60</v>
      </c>
    </row>
    <row r="44" spans="1:12" x14ac:dyDescent="0.25">
      <c r="A44" s="86" t="s">
        <v>36</v>
      </c>
      <c r="B44" s="110" t="s">
        <v>36</v>
      </c>
      <c r="C44" s="170">
        <v>210</v>
      </c>
      <c r="D44" s="226" t="b">
        <f>ONS2010Q3[[#This Row],[Headcount Q3 2010]]='S. ONS Q2-3 2010'!C45</f>
        <v>1</v>
      </c>
      <c r="E44" s="170">
        <v>200</v>
      </c>
      <c r="F44" s="226" t="b">
        <f>ONS2010Q3[[#This Row],[FTE Q3 2010]]='S. ONS Q2-3 2010'!D45</f>
        <v>1</v>
      </c>
      <c r="G44" s="170">
        <v>210</v>
      </c>
      <c r="H44" s="226" t="b">
        <f>ONS2010Q3[[#This Row],[Headcount Q2 2010]]='S. ONS Q2-3 2010'!E45</f>
        <v>1</v>
      </c>
      <c r="I44" s="170">
        <v>210</v>
      </c>
      <c r="J44" s="226" t="b">
        <f>ONS2010Q3[[#This Row],[FTE Q2 2010]]='S. ONS Q2-3 2010'!F45</f>
        <v>1</v>
      </c>
      <c r="K44" s="171">
        <v>-10</v>
      </c>
      <c r="L44" s="171">
        <v>-10</v>
      </c>
    </row>
    <row r="45" spans="1:12" x14ac:dyDescent="0.25">
      <c r="A45" s="86" t="s">
        <v>37</v>
      </c>
      <c r="B45" s="110" t="s">
        <v>386</v>
      </c>
      <c r="C45" s="170">
        <v>1180</v>
      </c>
      <c r="D45" s="226" t="b">
        <f>ONS2010Q3[[#This Row],[Headcount Q3 2010]]='S. ONS Q2-3 2010'!C46</f>
        <v>1</v>
      </c>
      <c r="E45" s="170">
        <v>1150</v>
      </c>
      <c r="F45" s="226" t="b">
        <f>ONS2010Q3[[#This Row],[FTE Q3 2010]]='S. ONS Q2-3 2010'!D46</f>
        <v>1</v>
      </c>
      <c r="G45" s="170">
        <v>1190</v>
      </c>
      <c r="H45" s="226" t="b">
        <f>ONS2010Q3[[#This Row],[Headcount Q2 2010]]='S. ONS Q2-3 2010'!E46</f>
        <v>1</v>
      </c>
      <c r="I45" s="170">
        <v>1150</v>
      </c>
      <c r="J45" s="226" t="b">
        <f>ONS2010Q3[[#This Row],[FTE Q2 2010]]='S. ONS Q2-3 2010'!F46</f>
        <v>1</v>
      </c>
      <c r="K45" s="171">
        <v>-10</v>
      </c>
      <c r="L45" s="171">
        <v>-10</v>
      </c>
    </row>
    <row r="46" spans="1:12" x14ac:dyDescent="0.25">
      <c r="A46" s="86" t="s">
        <v>38</v>
      </c>
      <c r="B46" s="110" t="s">
        <v>38</v>
      </c>
      <c r="C46" s="170">
        <v>790</v>
      </c>
      <c r="D46" s="226" t="b">
        <f>ONS2010Q3[[#This Row],[Headcount Q3 2010]]='S. ONS Q2-3 2010'!C47</f>
        <v>1</v>
      </c>
      <c r="E46" s="170">
        <v>690</v>
      </c>
      <c r="F46" s="226" t="b">
        <f>ONS2010Q3[[#This Row],[FTE Q3 2010]]='S. ONS Q2-3 2010'!D47</f>
        <v>1</v>
      </c>
      <c r="G46" s="170">
        <v>810</v>
      </c>
      <c r="H46" s="226" t="b">
        <f>ONS2010Q3[[#This Row],[Headcount Q2 2010]]='S. ONS Q2-3 2010'!E47</f>
        <v>1</v>
      </c>
      <c r="I46" s="170">
        <v>710</v>
      </c>
      <c r="J46" s="226" t="b">
        <f>ONS2010Q3[[#This Row],[FTE Q2 2010]]='S. ONS Q2-3 2010'!F47</f>
        <v>1</v>
      </c>
      <c r="K46" s="171">
        <v>-20</v>
      </c>
      <c r="L46" s="171">
        <v>-20</v>
      </c>
    </row>
    <row r="47" spans="1:12" x14ac:dyDescent="0.25">
      <c r="A47" s="86" t="s">
        <v>39</v>
      </c>
      <c r="B47" s="110" t="s">
        <v>39</v>
      </c>
      <c r="C47" s="170">
        <v>50</v>
      </c>
      <c r="D47" s="226" t="b">
        <f>ONS2010Q3[[#This Row],[Headcount Q3 2010]]='S. ONS Q2-3 2010'!C48</f>
        <v>1</v>
      </c>
      <c r="E47" s="170">
        <v>50</v>
      </c>
      <c r="F47" s="226" t="b">
        <f>ONS2010Q3[[#This Row],[FTE Q3 2010]]='S. ONS Q2-3 2010'!D48</f>
        <v>1</v>
      </c>
      <c r="G47" s="170">
        <v>50</v>
      </c>
      <c r="H47" s="226" t="b">
        <f>ONS2010Q3[[#This Row],[Headcount Q2 2010]]='S. ONS Q2-3 2010'!E48</f>
        <v>1</v>
      </c>
      <c r="I47" s="170">
        <v>50</v>
      </c>
      <c r="J47" s="226" t="b">
        <f>ONS2010Q3[[#This Row],[FTE Q2 2010]]='S. ONS Q2-3 2010'!F48</f>
        <v>1</v>
      </c>
      <c r="K47" s="171" t="s">
        <v>8</v>
      </c>
      <c r="L47" s="171" t="s">
        <v>8</v>
      </c>
    </row>
    <row r="48" spans="1:12" x14ac:dyDescent="0.25">
      <c r="A48" s="86"/>
      <c r="B48" s="110" t="s">
        <v>407</v>
      </c>
      <c r="C48" s="85"/>
      <c r="D48" s="85" t="b">
        <f>ONS2010Q3[[#This Row],[Headcount Q3 2010]]='S. ONS Q2-3 2010'!C49</f>
        <v>1</v>
      </c>
      <c r="E48" s="85"/>
      <c r="F48" s="85" t="b">
        <f>ONS2010Q3[[#This Row],[FTE Q3 2010]]='S. ONS Q2-3 2010'!D49</f>
        <v>1</v>
      </c>
      <c r="G48" s="85"/>
      <c r="H48" s="85" t="b">
        <f>ONS2010Q3[[#This Row],[Headcount Q2 2010]]='S. ONS Q2-3 2010'!E49</f>
        <v>1</v>
      </c>
      <c r="I48" s="85"/>
      <c r="J48" s="85" t="b">
        <f>ONS2010Q3[[#This Row],[FTE Q2 2010]]='S. ONS Q2-3 2010'!F49</f>
        <v>1</v>
      </c>
      <c r="K48" s="87"/>
      <c r="L48" s="87"/>
    </row>
    <row r="49" spans="1:12" x14ac:dyDescent="0.25">
      <c r="A49" s="84" t="s">
        <v>40</v>
      </c>
      <c r="B49" s="110"/>
      <c r="C49" s="85"/>
      <c r="D49" s="85" t="b">
        <f>ONS2010Q3[[#This Row],[Headcount Q3 2010]]='S. ONS Q2-3 2010'!C50</f>
        <v>1</v>
      </c>
      <c r="E49" s="85"/>
      <c r="F49" s="85" t="b">
        <f>ONS2010Q3[[#This Row],[FTE Q3 2010]]='S. ONS Q2-3 2010'!D50</f>
        <v>1</v>
      </c>
      <c r="G49" s="85"/>
      <c r="H49" s="85" t="b">
        <f>ONS2010Q3[[#This Row],[Headcount Q2 2010]]='S. ONS Q2-3 2010'!E50</f>
        <v>1</v>
      </c>
      <c r="I49" s="85"/>
      <c r="J49" s="85" t="b">
        <f>ONS2010Q3[[#This Row],[FTE Q2 2010]]='S. ONS Q2-3 2010'!F50</f>
        <v>1</v>
      </c>
      <c r="K49" s="87"/>
      <c r="L49" s="87"/>
    </row>
    <row r="50" spans="1:12" x14ac:dyDescent="0.25">
      <c r="A50" s="86" t="s">
        <v>41</v>
      </c>
      <c r="B50" s="110" t="s">
        <v>397</v>
      </c>
      <c r="C50" s="172">
        <v>480</v>
      </c>
      <c r="D50" s="226" t="b">
        <f>ONS2010Q3[[#This Row],[Headcount Q3 2010]]='S. ONS Q2-3 2010'!C51</f>
        <v>1</v>
      </c>
      <c r="E50" s="172">
        <v>460</v>
      </c>
      <c r="F50" s="226" t="b">
        <f>ONS2010Q3[[#This Row],[FTE Q3 2010]]='S. ONS Q2-3 2010'!D51</f>
        <v>1</v>
      </c>
      <c r="G50" s="172">
        <v>490</v>
      </c>
      <c r="H50" s="226" t="b">
        <f>ONS2010Q3[[#This Row],[Headcount Q2 2010]]='S. ONS Q2-3 2010'!E51</f>
        <v>1</v>
      </c>
      <c r="I50" s="172">
        <v>480</v>
      </c>
      <c r="J50" s="226" t="b">
        <f>ONS2010Q3[[#This Row],[FTE Q2 2010]]='S. ONS Q2-3 2010'!F51</f>
        <v>1</v>
      </c>
      <c r="K50" s="173">
        <v>-10</v>
      </c>
      <c r="L50" s="173">
        <v>-10</v>
      </c>
    </row>
    <row r="51" spans="1:12" x14ac:dyDescent="0.25">
      <c r="A51" s="86" t="s">
        <v>42</v>
      </c>
      <c r="B51" s="110" t="s">
        <v>42</v>
      </c>
      <c r="C51" s="172">
        <v>120</v>
      </c>
      <c r="D51" s="226" t="b">
        <f>ONS2010Q3[[#This Row],[Headcount Q3 2010]]='S. ONS Q2-3 2010'!C52</f>
        <v>1</v>
      </c>
      <c r="E51" s="172">
        <v>110</v>
      </c>
      <c r="F51" s="226" t="b">
        <f>ONS2010Q3[[#This Row],[FTE Q3 2010]]='S. ONS Q2-3 2010'!D52</f>
        <v>1</v>
      </c>
      <c r="G51" s="172">
        <v>120</v>
      </c>
      <c r="H51" s="226" t="b">
        <f>ONS2010Q3[[#This Row],[Headcount Q2 2010]]='S. ONS Q2-3 2010'!E52</f>
        <v>1</v>
      </c>
      <c r="I51" s="172">
        <v>120</v>
      </c>
      <c r="J51" s="226" t="b">
        <f>ONS2010Q3[[#This Row],[FTE Q2 2010]]='S. ONS Q2-3 2010'!F52</f>
        <v>1</v>
      </c>
      <c r="K51" s="173">
        <v>-10</v>
      </c>
      <c r="L51" s="173">
        <v>-10</v>
      </c>
    </row>
    <row r="52" spans="1:12" x14ac:dyDescent="0.25">
      <c r="A52" s="86"/>
      <c r="B52" s="110" t="s">
        <v>407</v>
      </c>
      <c r="C52" s="85"/>
      <c r="D52" s="85" t="b">
        <f>ONS2010Q3[[#This Row],[Headcount Q3 2010]]='S. ONS Q2-3 2010'!C53</f>
        <v>1</v>
      </c>
      <c r="E52" s="85"/>
      <c r="F52" s="85" t="b">
        <f>ONS2010Q3[[#This Row],[FTE Q3 2010]]='S. ONS Q2-3 2010'!D53</f>
        <v>1</v>
      </c>
      <c r="G52" s="85"/>
      <c r="H52" s="85" t="b">
        <f>ONS2010Q3[[#This Row],[Headcount Q2 2010]]='S. ONS Q2-3 2010'!E53</f>
        <v>1</v>
      </c>
      <c r="I52" s="85"/>
      <c r="J52" s="85" t="b">
        <f>ONS2010Q3[[#This Row],[FTE Q2 2010]]='S. ONS Q2-3 2010'!F53</f>
        <v>1</v>
      </c>
      <c r="K52" s="87"/>
      <c r="L52" s="87"/>
    </row>
    <row r="53" spans="1:12" x14ac:dyDescent="0.25">
      <c r="A53" s="84" t="s">
        <v>43</v>
      </c>
      <c r="B53" s="110"/>
      <c r="C53" s="85"/>
      <c r="D53" s="85" t="b">
        <f>ONS2010Q3[[#This Row],[Headcount Q3 2010]]='S. ONS Q2-3 2010'!C54</f>
        <v>1</v>
      </c>
      <c r="E53" s="85"/>
      <c r="F53" s="85" t="b">
        <f>ONS2010Q3[[#This Row],[FTE Q3 2010]]='S. ONS Q2-3 2010'!D54</f>
        <v>1</v>
      </c>
      <c r="G53" s="85"/>
      <c r="H53" s="85" t="b">
        <f>ONS2010Q3[[#This Row],[Headcount Q2 2010]]='S. ONS Q2-3 2010'!E54</f>
        <v>1</v>
      </c>
      <c r="I53" s="85"/>
      <c r="J53" s="85" t="b">
        <f>ONS2010Q3[[#This Row],[FTE Q2 2010]]='S. ONS Q2-3 2010'!F54</f>
        <v>1</v>
      </c>
      <c r="K53" s="87"/>
      <c r="L53" s="87"/>
    </row>
    <row r="54" spans="1:12" x14ac:dyDescent="0.25">
      <c r="A54" s="86" t="s">
        <v>359</v>
      </c>
      <c r="B54" s="110" t="s">
        <v>387</v>
      </c>
      <c r="C54" s="174">
        <v>65920</v>
      </c>
      <c r="D54" s="226" t="b">
        <f>ONS2010Q3[[#This Row],[Headcount Q3 2010]]='S. ONS Q2-3 2010'!C55</f>
        <v>1</v>
      </c>
      <c r="E54" s="174">
        <v>63950</v>
      </c>
      <c r="F54" s="226" t="b">
        <f>ONS2010Q3[[#This Row],[FTE Q3 2010]]='S. ONS Q2-3 2010'!D55</f>
        <v>1</v>
      </c>
      <c r="G54" s="174">
        <v>66880</v>
      </c>
      <c r="H54" s="226" t="b">
        <f>ONS2010Q3[[#This Row],[Headcount Q2 2010]]='S. ONS Q2-3 2010'!E55</f>
        <v>1</v>
      </c>
      <c r="I54" s="174">
        <v>64850</v>
      </c>
      <c r="J54" s="226" t="b">
        <f>ONS2010Q3[[#This Row],[FTE Q2 2010]]='S. ONS Q2-3 2010'!F55</f>
        <v>1</v>
      </c>
      <c r="K54" s="175">
        <v>-960</v>
      </c>
      <c r="L54" s="175">
        <v>-900</v>
      </c>
    </row>
    <row r="55" spans="1:12" x14ac:dyDescent="0.25">
      <c r="A55" s="86" t="s">
        <v>129</v>
      </c>
      <c r="B55" s="110" t="s">
        <v>129</v>
      </c>
      <c r="C55" s="174">
        <v>3210</v>
      </c>
      <c r="D55" s="226" t="b">
        <f>ONS2010Q3[[#This Row],[Headcount Q3 2010]]='S. ONS Q2-3 2010'!C56</f>
        <v>1</v>
      </c>
      <c r="E55" s="174">
        <v>3170</v>
      </c>
      <c r="F55" s="226" t="b">
        <f>ONS2010Q3[[#This Row],[FTE Q3 2010]]='S. ONS Q2-3 2010'!D56</f>
        <v>1</v>
      </c>
      <c r="G55" s="174">
        <v>3250</v>
      </c>
      <c r="H55" s="226" t="b">
        <f>ONS2010Q3[[#This Row],[Headcount Q2 2010]]='S. ONS Q2-3 2010'!E56</f>
        <v>1</v>
      </c>
      <c r="I55" s="174">
        <v>3210</v>
      </c>
      <c r="J55" s="226" t="b">
        <f>ONS2010Q3[[#This Row],[FTE Q2 2010]]='S. ONS Q2-3 2010'!F56</f>
        <v>1</v>
      </c>
      <c r="K55" s="175">
        <v>-40</v>
      </c>
      <c r="L55" s="175">
        <v>-40</v>
      </c>
    </row>
    <row r="56" spans="1:12" x14ac:dyDescent="0.25">
      <c r="A56" s="86" t="s">
        <v>45</v>
      </c>
      <c r="B56" s="110" t="s">
        <v>45</v>
      </c>
      <c r="C56" s="174">
        <v>3830</v>
      </c>
      <c r="D56" s="226" t="b">
        <f>ONS2010Q3[[#This Row],[Headcount Q3 2010]]='S. ONS Q2-3 2010'!C57</f>
        <v>1</v>
      </c>
      <c r="E56" s="174">
        <v>3720</v>
      </c>
      <c r="F56" s="226" t="b">
        <f>ONS2010Q3[[#This Row],[FTE Q3 2010]]='S. ONS Q2-3 2010'!D57</f>
        <v>1</v>
      </c>
      <c r="G56" s="174">
        <v>3870</v>
      </c>
      <c r="H56" s="226" t="b">
        <f>ONS2010Q3[[#This Row],[Headcount Q2 2010]]='S. ONS Q2-3 2010'!E57</f>
        <v>1</v>
      </c>
      <c r="I56" s="174">
        <v>3750</v>
      </c>
      <c r="J56" s="226" t="b">
        <f>ONS2010Q3[[#This Row],[FTE Q2 2010]]='S. ONS Q2-3 2010'!F57</f>
        <v>1</v>
      </c>
      <c r="K56" s="175">
        <v>-40</v>
      </c>
      <c r="L56" s="175">
        <v>-30</v>
      </c>
    </row>
    <row r="57" spans="1:12" x14ac:dyDescent="0.25">
      <c r="A57" s="86" t="s">
        <v>130</v>
      </c>
      <c r="B57" s="110" t="s">
        <v>130</v>
      </c>
      <c r="C57" s="174">
        <v>1870</v>
      </c>
      <c r="D57" s="226" t="b">
        <f>ONS2010Q3[[#This Row],[Headcount Q3 2010]]='S. ONS Q2-3 2010'!C58</f>
        <v>1</v>
      </c>
      <c r="E57" s="174">
        <v>1800</v>
      </c>
      <c r="F57" s="226" t="b">
        <f>ONS2010Q3[[#This Row],[FTE Q3 2010]]='S. ONS Q2-3 2010'!D58</f>
        <v>1</v>
      </c>
      <c r="G57" s="174">
        <v>1900</v>
      </c>
      <c r="H57" s="226" t="b">
        <f>ONS2010Q3[[#This Row],[Headcount Q2 2010]]='S. ONS Q2-3 2010'!E58</f>
        <v>1</v>
      </c>
      <c r="I57" s="174">
        <v>1840</v>
      </c>
      <c r="J57" s="226" t="b">
        <f>ONS2010Q3[[#This Row],[FTE Q2 2010]]='S. ONS Q2-3 2010'!F58</f>
        <v>1</v>
      </c>
      <c r="K57" s="175">
        <v>-30</v>
      </c>
      <c r="L57" s="175">
        <v>-40</v>
      </c>
    </row>
    <row r="58" spans="1:12" x14ac:dyDescent="0.25">
      <c r="A58" s="86" t="s">
        <v>46</v>
      </c>
      <c r="B58" s="110" t="s">
        <v>46</v>
      </c>
      <c r="C58" s="174">
        <v>980</v>
      </c>
      <c r="D58" s="226" t="b">
        <f>ONS2010Q3[[#This Row],[Headcount Q3 2010]]='S. ONS Q2-3 2010'!C59</f>
        <v>1</v>
      </c>
      <c r="E58" s="174">
        <v>950</v>
      </c>
      <c r="F58" s="226" t="b">
        <f>ONS2010Q3[[#This Row],[FTE Q3 2010]]='S. ONS Q2-3 2010'!D59</f>
        <v>1</v>
      </c>
      <c r="G58" s="174">
        <v>1000</v>
      </c>
      <c r="H58" s="226" t="b">
        <f>ONS2010Q3[[#This Row],[Headcount Q2 2010]]='S. ONS Q2-3 2010'!E59</f>
        <v>1</v>
      </c>
      <c r="I58" s="174">
        <v>960</v>
      </c>
      <c r="J58" s="226" t="b">
        <f>ONS2010Q3[[#This Row],[FTE Q2 2010]]='S. ONS Q2-3 2010'!F59</f>
        <v>1</v>
      </c>
      <c r="K58" s="175">
        <v>-20</v>
      </c>
      <c r="L58" s="175">
        <v>-10</v>
      </c>
    </row>
    <row r="59" spans="1:12" x14ac:dyDescent="0.25">
      <c r="A59" s="86"/>
      <c r="B59" s="110" t="s">
        <v>407</v>
      </c>
      <c r="C59" s="85"/>
      <c r="D59" s="85" t="b">
        <f>ONS2010Q3[[#This Row],[Headcount Q3 2010]]='S. ONS Q2-3 2010'!C60</f>
        <v>1</v>
      </c>
      <c r="E59" s="85"/>
      <c r="F59" s="85" t="b">
        <f>ONS2010Q3[[#This Row],[FTE Q3 2010]]='S. ONS Q2-3 2010'!D60</f>
        <v>1</v>
      </c>
      <c r="G59" s="85"/>
      <c r="H59" s="85" t="b">
        <f>ONS2010Q3[[#This Row],[Headcount Q2 2010]]='S. ONS Q2-3 2010'!E60</f>
        <v>1</v>
      </c>
      <c r="I59" s="85"/>
      <c r="J59" s="85" t="b">
        <f>ONS2010Q3[[#This Row],[FTE Q2 2010]]='S. ONS Q2-3 2010'!F60</f>
        <v>1</v>
      </c>
      <c r="K59" s="87"/>
      <c r="L59" s="87"/>
    </row>
    <row r="60" spans="1:12" x14ac:dyDescent="0.25">
      <c r="A60" s="90" t="s">
        <v>47</v>
      </c>
      <c r="B60" s="110"/>
      <c r="C60" s="77"/>
      <c r="D60" s="91" t="b">
        <f>ONS2010Q3[[#This Row],[Headcount Q3 2010]]='S. ONS Q2-3 2010'!C61</f>
        <v>1</v>
      </c>
      <c r="E60" s="77"/>
      <c r="F60" s="91" t="b">
        <f>ONS2010Q3[[#This Row],[FTE Q3 2010]]='S. ONS Q2-3 2010'!D61</f>
        <v>1</v>
      </c>
      <c r="G60" s="77"/>
      <c r="H60" s="91" t="b">
        <f>ONS2010Q3[[#This Row],[Headcount Q2 2010]]='S. ONS Q2-3 2010'!E61</f>
        <v>1</v>
      </c>
      <c r="I60" s="77"/>
      <c r="J60" s="91" t="b">
        <f>ONS2010Q3[[#This Row],[FTE Q2 2010]]='S. ONS Q2-3 2010'!F61</f>
        <v>1</v>
      </c>
      <c r="K60" s="77"/>
      <c r="L60" s="77"/>
    </row>
    <row r="61" spans="1:12" x14ac:dyDescent="0.25">
      <c r="A61" s="86" t="s">
        <v>181</v>
      </c>
      <c r="B61" s="110" t="s">
        <v>48</v>
      </c>
      <c r="C61" s="176">
        <v>1140</v>
      </c>
      <c r="D61" s="226" t="b">
        <f>ONS2010Q3[[#This Row],[Headcount Q3 2010]]='S. ONS Q2-3 2010'!C62</f>
        <v>1</v>
      </c>
      <c r="E61" s="176">
        <v>1120</v>
      </c>
      <c r="F61" s="226" t="b">
        <f>ONS2010Q3[[#This Row],[FTE Q3 2010]]='S. ONS Q2-3 2010'!D62</f>
        <v>1</v>
      </c>
      <c r="G61" s="176">
        <v>1080</v>
      </c>
      <c r="H61" s="226" t="b">
        <f>ONS2010Q3[[#This Row],[Headcount Q2 2010]]='S. ONS Q2-3 2010'!E62</f>
        <v>1</v>
      </c>
      <c r="I61" s="176">
        <v>1060</v>
      </c>
      <c r="J61" s="226" t="b">
        <f>ONS2010Q3[[#This Row],[FTE Q2 2010]]='S. ONS Q2-3 2010'!F62</f>
        <v>1</v>
      </c>
      <c r="K61" s="177">
        <v>60</v>
      </c>
      <c r="L61" s="177">
        <v>60</v>
      </c>
    </row>
    <row r="62" spans="1:12" x14ac:dyDescent="0.25">
      <c r="B62" s="110" t="s">
        <v>407</v>
      </c>
      <c r="D62" s="141" t="b">
        <f>ONS2010Q3[[#This Row],[Headcount Q3 2010]]='S. ONS Q2-3 2010'!C63</f>
        <v>1</v>
      </c>
      <c r="F62" s="141" t="b">
        <f>ONS2010Q3[[#This Row],[FTE Q3 2010]]='S. ONS Q2-3 2010'!D63</f>
        <v>1</v>
      </c>
      <c r="H62" s="141" t="b">
        <f>ONS2010Q3[[#This Row],[Headcount Q2 2010]]='S. ONS Q2-3 2010'!E63</f>
        <v>1</v>
      </c>
      <c r="J62" s="141" t="b">
        <f>ONS2010Q3[[#This Row],[FTE Q2 2010]]='S. ONS Q2-3 2010'!F63</f>
        <v>1</v>
      </c>
    </row>
    <row r="63" spans="1:12" x14ac:dyDescent="0.25">
      <c r="A63" s="84" t="s">
        <v>49</v>
      </c>
      <c r="B63" s="110"/>
      <c r="C63" s="85"/>
      <c r="D63" s="85" t="b">
        <f>ONS2010Q3[[#This Row],[Headcount Q3 2010]]='S. ONS Q2-3 2010'!C64</f>
        <v>1</v>
      </c>
      <c r="E63" s="85"/>
      <c r="F63" s="85" t="b">
        <f>ONS2010Q3[[#This Row],[FTE Q3 2010]]='S. ONS Q2-3 2010'!D64</f>
        <v>1</v>
      </c>
      <c r="G63" s="85"/>
      <c r="H63" s="85" t="b">
        <f>ONS2010Q3[[#This Row],[Headcount Q2 2010]]='S. ONS Q2-3 2010'!E64</f>
        <v>1</v>
      </c>
      <c r="I63" s="85"/>
      <c r="J63" s="85" t="b">
        <f>ONS2010Q3[[#This Row],[FTE Q2 2010]]='S. ONS Q2-3 2010'!F64</f>
        <v>1</v>
      </c>
      <c r="K63" s="87"/>
      <c r="L63" s="87"/>
    </row>
    <row r="64" spans="1:12" x14ac:dyDescent="0.25">
      <c r="A64" s="86" t="s">
        <v>360</v>
      </c>
      <c r="B64" s="110" t="s">
        <v>398</v>
      </c>
      <c r="C64" s="178">
        <v>2690</v>
      </c>
      <c r="D64" s="226" t="b">
        <f>ONS2010Q3[[#This Row],[Headcount Q3 2010]]='S. ONS Q2-3 2010'!C65</f>
        <v>1</v>
      </c>
      <c r="E64" s="178">
        <v>2590</v>
      </c>
      <c r="F64" s="226" t="b">
        <f>ONS2010Q3[[#This Row],[FTE Q3 2010]]='S. ONS Q2-3 2010'!D65</f>
        <v>1</v>
      </c>
      <c r="G64" s="178">
        <v>2740</v>
      </c>
      <c r="H64" s="226" t="b">
        <f>ONS2010Q3[[#This Row],[Headcount Q2 2010]]='S. ONS Q2-3 2010'!E65</f>
        <v>1</v>
      </c>
      <c r="I64" s="178">
        <v>2640</v>
      </c>
      <c r="J64" s="226" t="b">
        <f>ONS2010Q3[[#This Row],[FTE Q2 2010]]='S. ONS Q2-3 2010'!F65</f>
        <v>1</v>
      </c>
      <c r="K64" s="179">
        <v>-50</v>
      </c>
      <c r="L64" s="179">
        <v>-50</v>
      </c>
    </row>
    <row r="65" spans="1:12" x14ac:dyDescent="0.25">
      <c r="A65" s="86" t="s">
        <v>50</v>
      </c>
      <c r="B65" s="110" t="s">
        <v>50</v>
      </c>
      <c r="C65" s="178">
        <v>560</v>
      </c>
      <c r="D65" s="226" t="b">
        <f>ONS2010Q3[[#This Row],[Headcount Q3 2010]]='S. ONS Q2-3 2010'!C66</f>
        <v>1</v>
      </c>
      <c r="E65" s="178">
        <v>530</v>
      </c>
      <c r="F65" s="226" t="b">
        <f>ONS2010Q3[[#This Row],[FTE Q3 2010]]='S. ONS Q2-3 2010'!D66</f>
        <v>1</v>
      </c>
      <c r="G65" s="178">
        <v>560</v>
      </c>
      <c r="H65" s="226" t="b">
        <f>ONS2010Q3[[#This Row],[Headcount Q2 2010]]='S. ONS Q2-3 2010'!E66</f>
        <v>1</v>
      </c>
      <c r="I65" s="178">
        <v>530</v>
      </c>
      <c r="J65" s="226" t="b">
        <f>ONS2010Q3[[#This Row],[FTE Q2 2010]]='S. ONS Q2-3 2010'!F66</f>
        <v>1</v>
      </c>
      <c r="K65" s="179" t="s">
        <v>8</v>
      </c>
      <c r="L65" s="179" t="s">
        <v>8</v>
      </c>
    </row>
    <row r="66" spans="1:12" x14ac:dyDescent="0.25">
      <c r="A66" s="86" t="s">
        <v>361</v>
      </c>
      <c r="B66" s="110" t="s">
        <v>361</v>
      </c>
      <c r="C66" s="178">
        <v>910</v>
      </c>
      <c r="D66" s="226" t="b">
        <f>ONS2010Q3[[#This Row],[Headcount Q3 2010]]='S. ONS Q2-3 2010'!C67</f>
        <v>1</v>
      </c>
      <c r="E66" s="178">
        <v>840</v>
      </c>
      <c r="F66" s="226" t="b">
        <f>ONS2010Q3[[#This Row],[FTE Q3 2010]]='S. ONS Q2-3 2010'!D67</f>
        <v>1</v>
      </c>
      <c r="G66" s="178">
        <v>910</v>
      </c>
      <c r="H66" s="226" t="b">
        <f>ONS2010Q3[[#This Row],[Headcount Q2 2010]]='S. ONS Q2-3 2010'!E67</f>
        <v>1</v>
      </c>
      <c r="I66" s="178">
        <v>850</v>
      </c>
      <c r="J66" s="226" t="b">
        <f>ONS2010Q3[[#This Row],[FTE Q2 2010]]='S. ONS Q2-3 2010'!F67</f>
        <v>1</v>
      </c>
      <c r="K66" s="179">
        <v>-10</v>
      </c>
      <c r="L66" s="179">
        <v>-10</v>
      </c>
    </row>
    <row r="67" spans="1:12" x14ac:dyDescent="0.25">
      <c r="A67" s="86" t="s">
        <v>135</v>
      </c>
      <c r="B67" s="110" t="s">
        <v>135</v>
      </c>
      <c r="C67" s="178">
        <v>230</v>
      </c>
      <c r="D67" s="226" t="b">
        <f>ONS2010Q3[[#This Row],[Headcount Q3 2010]]='S. ONS Q2-3 2010'!C68</f>
        <v>1</v>
      </c>
      <c r="E67" s="178">
        <v>220</v>
      </c>
      <c r="F67" s="226" t="b">
        <f>ONS2010Q3[[#This Row],[FTE Q3 2010]]='S. ONS Q2-3 2010'!D68</f>
        <v>1</v>
      </c>
      <c r="G67" s="178">
        <v>240</v>
      </c>
      <c r="H67" s="226" t="b">
        <f>ONS2010Q3[[#This Row],[Headcount Q2 2010]]='S. ONS Q2-3 2010'!E68</f>
        <v>1</v>
      </c>
      <c r="I67" s="178">
        <v>220</v>
      </c>
      <c r="J67" s="226" t="b">
        <f>ONS2010Q3[[#This Row],[FTE Q2 2010]]='S. ONS Q2-3 2010'!F68</f>
        <v>1</v>
      </c>
      <c r="K67" s="179">
        <v>-10</v>
      </c>
      <c r="L67" s="179">
        <v>-10</v>
      </c>
    </row>
    <row r="68" spans="1:12" x14ac:dyDescent="0.25">
      <c r="A68" s="86" t="s">
        <v>52</v>
      </c>
      <c r="B68" s="110" t="s">
        <v>52</v>
      </c>
      <c r="C68" s="178">
        <v>2830</v>
      </c>
      <c r="D68" s="226" t="b">
        <f>ONS2010Q3[[#This Row],[Headcount Q3 2010]]='S. ONS Q2-3 2010'!C69</f>
        <v>1</v>
      </c>
      <c r="E68" s="178">
        <v>2630</v>
      </c>
      <c r="F68" s="226" t="b">
        <f>ONS2010Q3[[#This Row],[FTE Q3 2010]]='S. ONS Q2-3 2010'!D69</f>
        <v>1</v>
      </c>
      <c r="G68" s="178">
        <v>2950</v>
      </c>
      <c r="H68" s="226" t="b">
        <f>ONS2010Q3[[#This Row],[Headcount Q2 2010]]='S. ONS Q2-3 2010'!E69</f>
        <v>1</v>
      </c>
      <c r="I68" s="178">
        <v>2760</v>
      </c>
      <c r="J68" s="226" t="b">
        <f>ONS2010Q3[[#This Row],[FTE Q2 2010]]='S. ONS Q2-3 2010'!F69</f>
        <v>1</v>
      </c>
      <c r="K68" s="179">
        <v>-120</v>
      </c>
      <c r="L68" s="179">
        <v>-120</v>
      </c>
    </row>
    <row r="69" spans="1:12" x14ac:dyDescent="0.25">
      <c r="A69" s="86" t="s">
        <v>53</v>
      </c>
      <c r="B69" s="110" t="s">
        <v>53</v>
      </c>
      <c r="C69" s="178">
        <v>1640</v>
      </c>
      <c r="D69" s="226" t="b">
        <f>ONS2010Q3[[#This Row],[Headcount Q3 2010]]='S. ONS Q2-3 2010'!C70</f>
        <v>1</v>
      </c>
      <c r="E69" s="178">
        <v>1540</v>
      </c>
      <c r="F69" s="226" t="b">
        <f>ONS2010Q3[[#This Row],[FTE Q3 2010]]='S. ONS Q2-3 2010'!D70</f>
        <v>1</v>
      </c>
      <c r="G69" s="178">
        <v>1690</v>
      </c>
      <c r="H69" s="226" t="b">
        <f>ONS2010Q3[[#This Row],[Headcount Q2 2010]]='S. ONS Q2-3 2010'!E70</f>
        <v>1</v>
      </c>
      <c r="I69" s="178">
        <v>1590</v>
      </c>
      <c r="J69" s="226" t="b">
        <f>ONS2010Q3[[#This Row],[FTE Q2 2010]]='S. ONS Q2-3 2010'!F70</f>
        <v>1</v>
      </c>
      <c r="K69" s="179">
        <v>-40</v>
      </c>
      <c r="L69" s="179">
        <v>-50</v>
      </c>
    </row>
    <row r="70" spans="1:12" x14ac:dyDescent="0.25">
      <c r="A70" s="86" t="s">
        <v>54</v>
      </c>
      <c r="B70" s="110" t="s">
        <v>54</v>
      </c>
      <c r="C70" s="178">
        <v>1260</v>
      </c>
      <c r="D70" s="226" t="b">
        <f>ONS2010Q3[[#This Row],[Headcount Q3 2010]]='S. ONS Q2-3 2010'!C71</f>
        <v>1</v>
      </c>
      <c r="E70" s="178">
        <v>1160</v>
      </c>
      <c r="F70" s="226" t="b">
        <f>ONS2010Q3[[#This Row],[FTE Q3 2010]]='S. ONS Q2-3 2010'!D71</f>
        <v>1</v>
      </c>
      <c r="G70" s="178">
        <v>1290</v>
      </c>
      <c r="H70" s="226" t="b">
        <f>ONS2010Q3[[#This Row],[Headcount Q2 2010]]='S. ONS Q2-3 2010'!E71</f>
        <v>1</v>
      </c>
      <c r="I70" s="178">
        <v>1190</v>
      </c>
      <c r="J70" s="226" t="b">
        <f>ONS2010Q3[[#This Row],[FTE Q2 2010]]='S. ONS Q2-3 2010'!F71</f>
        <v>1</v>
      </c>
      <c r="K70" s="179">
        <v>-30</v>
      </c>
      <c r="L70" s="179">
        <v>-30</v>
      </c>
    </row>
    <row r="71" spans="1:12" x14ac:dyDescent="0.25">
      <c r="A71" s="86" t="s">
        <v>55</v>
      </c>
      <c r="B71" s="110" t="s">
        <v>388</v>
      </c>
      <c r="C71" s="178">
        <v>160</v>
      </c>
      <c r="D71" s="226" t="b">
        <f>ONS2010Q3[[#This Row],[Headcount Q3 2010]]='S. ONS Q2-3 2010'!C72</f>
        <v>1</v>
      </c>
      <c r="E71" s="178">
        <v>150</v>
      </c>
      <c r="F71" s="226" t="b">
        <f>ONS2010Q3[[#This Row],[FTE Q3 2010]]='S. ONS Q2-3 2010'!D72</f>
        <v>1</v>
      </c>
      <c r="G71" s="178">
        <v>160</v>
      </c>
      <c r="H71" s="226" t="b">
        <f>ONS2010Q3[[#This Row],[Headcount Q2 2010]]='S. ONS Q2-3 2010'!E72</f>
        <v>1</v>
      </c>
      <c r="I71" s="178">
        <v>150</v>
      </c>
      <c r="J71" s="226" t="b">
        <f>ONS2010Q3[[#This Row],[FTE Q2 2010]]='S. ONS Q2-3 2010'!F72</f>
        <v>1</v>
      </c>
      <c r="K71" s="179" t="s">
        <v>8</v>
      </c>
      <c r="L71" s="179">
        <v>0</v>
      </c>
    </row>
    <row r="72" spans="1:12" x14ac:dyDescent="0.25">
      <c r="A72" s="86"/>
      <c r="B72" s="110" t="s">
        <v>407</v>
      </c>
      <c r="C72" s="85"/>
      <c r="D72" s="85" t="b">
        <f>ONS2010Q3[[#This Row],[Headcount Q3 2010]]='S. ONS Q2-3 2010'!C73</f>
        <v>1</v>
      </c>
      <c r="E72" s="85"/>
      <c r="F72" s="85" t="b">
        <f>ONS2010Q3[[#This Row],[FTE Q3 2010]]='S. ONS Q2-3 2010'!D73</f>
        <v>1</v>
      </c>
      <c r="G72" s="85"/>
      <c r="H72" s="85" t="b">
        <f>ONS2010Q3[[#This Row],[Headcount Q2 2010]]='S. ONS Q2-3 2010'!E73</f>
        <v>1</v>
      </c>
      <c r="I72" s="85"/>
      <c r="J72" s="85" t="b">
        <f>ONS2010Q3[[#This Row],[FTE Q2 2010]]='S. ONS Q2-3 2010'!F73</f>
        <v>1</v>
      </c>
      <c r="K72" s="87"/>
      <c r="L72" s="87"/>
    </row>
    <row r="73" spans="1:12" x14ac:dyDescent="0.25">
      <c r="A73" s="84" t="s">
        <v>56</v>
      </c>
      <c r="B73" s="110"/>
      <c r="C73" s="85"/>
      <c r="D73" s="85" t="b">
        <f>ONS2010Q3[[#This Row],[Headcount Q3 2010]]='S. ONS Q2-3 2010'!C74</f>
        <v>1</v>
      </c>
      <c r="E73" s="85"/>
      <c r="F73" s="85" t="b">
        <f>ONS2010Q3[[#This Row],[FTE Q3 2010]]='S. ONS Q2-3 2010'!D74</f>
        <v>1</v>
      </c>
      <c r="G73" s="85"/>
      <c r="H73" s="85" t="b">
        <f>ONS2010Q3[[#This Row],[Headcount Q2 2010]]='S. ONS Q2-3 2010'!E74</f>
        <v>1</v>
      </c>
      <c r="I73" s="85"/>
      <c r="J73" s="85" t="b">
        <f>ONS2010Q3[[#This Row],[FTE Q2 2010]]='S. ONS Q2-3 2010'!F74</f>
        <v>1</v>
      </c>
      <c r="K73" s="87"/>
      <c r="L73" s="87"/>
    </row>
    <row r="74" spans="1:12" x14ac:dyDescent="0.25">
      <c r="A74" s="86" t="s">
        <v>57</v>
      </c>
      <c r="B74" s="110" t="s">
        <v>57</v>
      </c>
      <c r="C74" s="180">
        <v>200</v>
      </c>
      <c r="D74" s="226" t="b">
        <f>ONS2010Q3[[#This Row],[Headcount Q3 2010]]='S. ONS Q2-3 2010'!C75</f>
        <v>1</v>
      </c>
      <c r="E74" s="180">
        <v>200</v>
      </c>
      <c r="F74" s="226" t="b">
        <f>ONS2010Q3[[#This Row],[FTE Q3 2010]]='S. ONS Q2-3 2010'!D75</f>
        <v>1</v>
      </c>
      <c r="G74" s="180">
        <v>210</v>
      </c>
      <c r="H74" s="226" t="b">
        <f>ONS2010Q3[[#This Row],[Headcount Q2 2010]]='S. ONS Q2-3 2010'!E75</f>
        <v>1</v>
      </c>
      <c r="I74" s="180">
        <v>210</v>
      </c>
      <c r="J74" s="226" t="b">
        <f>ONS2010Q3[[#This Row],[FTE Q2 2010]]='S. ONS Q2-3 2010'!F75</f>
        <v>1</v>
      </c>
      <c r="K74" s="181">
        <v>-10</v>
      </c>
      <c r="L74" s="181">
        <v>-10</v>
      </c>
    </row>
    <row r="75" spans="1:12" x14ac:dyDescent="0.25">
      <c r="A75" s="86"/>
      <c r="B75" s="110" t="s">
        <v>407</v>
      </c>
      <c r="C75" s="85"/>
      <c r="D75" s="85" t="b">
        <f>ONS2010Q3[[#This Row],[Headcount Q3 2010]]='S. ONS Q2-3 2010'!C76</f>
        <v>1</v>
      </c>
      <c r="E75" s="85"/>
      <c r="F75" s="85" t="b">
        <f>ONS2010Q3[[#This Row],[FTE Q3 2010]]='S. ONS Q2-3 2010'!D76</f>
        <v>1</v>
      </c>
      <c r="G75" s="85"/>
      <c r="H75" s="85" t="b">
        <f>ONS2010Q3[[#This Row],[Headcount Q2 2010]]='S. ONS Q2-3 2010'!E76</f>
        <v>1</v>
      </c>
      <c r="I75" s="85"/>
      <c r="J75" s="85" t="b">
        <f>ONS2010Q3[[#This Row],[FTE Q2 2010]]='S. ONS Q2-3 2010'!F76</f>
        <v>1</v>
      </c>
      <c r="K75" s="87"/>
      <c r="L75" s="87"/>
    </row>
    <row r="76" spans="1:12" x14ac:dyDescent="0.25">
      <c r="A76" s="84" t="s">
        <v>58</v>
      </c>
      <c r="B76" s="110" t="s">
        <v>58</v>
      </c>
      <c r="C76" s="85"/>
      <c r="D76" s="85" t="b">
        <f>ONS2010Q3[[#This Row],[Headcount Q3 2010]]='S. ONS Q2-3 2010'!C77</f>
        <v>1</v>
      </c>
      <c r="E76" s="85"/>
      <c r="F76" s="85" t="b">
        <f>ONS2010Q3[[#This Row],[FTE Q3 2010]]='S. ONS Q2-3 2010'!D77</f>
        <v>1</v>
      </c>
      <c r="G76" s="85"/>
      <c r="H76" s="85" t="b">
        <f>ONS2010Q3[[#This Row],[Headcount Q2 2010]]='S. ONS Q2-3 2010'!E77</f>
        <v>1</v>
      </c>
      <c r="I76" s="85"/>
      <c r="J76" s="85" t="b">
        <f>ONS2010Q3[[#This Row],[FTE Q2 2010]]='S. ONS Q2-3 2010'!F77</f>
        <v>1</v>
      </c>
      <c r="K76" s="87"/>
      <c r="L76" s="87"/>
    </row>
    <row r="77" spans="1:12" x14ac:dyDescent="0.25">
      <c r="A77" s="86" t="s">
        <v>59</v>
      </c>
      <c r="B77" s="110" t="s">
        <v>59</v>
      </c>
      <c r="C77" s="182">
        <v>5960</v>
      </c>
      <c r="D77" s="226" t="b">
        <f>ONS2010Q3[[#This Row],[Headcount Q3 2010]]='S. ONS Q2-3 2010'!C78</f>
        <v>1</v>
      </c>
      <c r="E77" s="182">
        <v>5900</v>
      </c>
      <c r="F77" s="226" t="b">
        <f>ONS2010Q3[[#This Row],[FTE Q3 2010]]='S. ONS Q2-3 2010'!D78</f>
        <v>1</v>
      </c>
      <c r="G77" s="182">
        <v>5950</v>
      </c>
      <c r="H77" s="226" t="b">
        <f>ONS2010Q3[[#This Row],[Headcount Q2 2010]]='S. ONS Q2-3 2010'!E78</f>
        <v>1</v>
      </c>
      <c r="I77" s="182">
        <v>5890</v>
      </c>
      <c r="J77" s="226" t="b">
        <f>ONS2010Q3[[#This Row],[FTE Q2 2010]]='S. ONS Q2-3 2010'!F78</f>
        <v>1</v>
      </c>
      <c r="K77" s="183">
        <v>10</v>
      </c>
      <c r="L77" s="183">
        <v>10</v>
      </c>
    </row>
    <row r="78" spans="1:12" x14ac:dyDescent="0.25">
      <c r="A78" s="86" t="s">
        <v>60</v>
      </c>
      <c r="B78" s="110" t="s">
        <v>60</v>
      </c>
      <c r="C78" s="182">
        <v>80</v>
      </c>
      <c r="D78" s="226" t="b">
        <f>ONS2010Q3[[#This Row],[Headcount Q3 2010]]='S. ONS Q2-3 2010'!C79</f>
        <v>1</v>
      </c>
      <c r="E78" s="182">
        <v>70</v>
      </c>
      <c r="F78" s="226" t="b">
        <f>ONS2010Q3[[#This Row],[FTE Q3 2010]]='S. ONS Q2-3 2010'!D79</f>
        <v>1</v>
      </c>
      <c r="G78" s="182">
        <v>80</v>
      </c>
      <c r="H78" s="226" t="b">
        <f>ONS2010Q3[[#This Row],[Headcount Q2 2010]]='S. ONS Q2-3 2010'!E79</f>
        <v>1</v>
      </c>
      <c r="I78" s="182">
        <v>70</v>
      </c>
      <c r="J78" s="226" t="b">
        <f>ONS2010Q3[[#This Row],[FTE Q2 2010]]='S. ONS Q2-3 2010'!F79</f>
        <v>1</v>
      </c>
      <c r="K78" s="183">
        <v>-10</v>
      </c>
      <c r="L78" s="183" t="s">
        <v>8</v>
      </c>
    </row>
    <row r="79" spans="1:12" x14ac:dyDescent="0.25">
      <c r="A79" s="86"/>
      <c r="B79" s="110" t="s">
        <v>407</v>
      </c>
      <c r="C79" s="85"/>
      <c r="D79" s="85" t="b">
        <f>ONS2010Q3[[#This Row],[Headcount Q3 2010]]='S. ONS Q2-3 2010'!C80</f>
        <v>1</v>
      </c>
      <c r="E79" s="85"/>
      <c r="F79" s="85" t="b">
        <f>ONS2010Q3[[#This Row],[FTE Q3 2010]]='S. ONS Q2-3 2010'!D80</f>
        <v>1</v>
      </c>
      <c r="G79" s="85"/>
      <c r="H79" s="85" t="b">
        <f>ONS2010Q3[[#This Row],[Headcount Q2 2010]]='S. ONS Q2-3 2010'!E80</f>
        <v>1</v>
      </c>
      <c r="I79" s="85"/>
      <c r="J79" s="85" t="b">
        <f>ONS2010Q3[[#This Row],[FTE Q2 2010]]='S. ONS Q2-3 2010'!F80</f>
        <v>1</v>
      </c>
      <c r="K79" s="87"/>
      <c r="L79" s="87"/>
    </row>
    <row r="80" spans="1:12" x14ac:dyDescent="0.25">
      <c r="A80" s="90" t="s">
        <v>34</v>
      </c>
      <c r="B80" s="110"/>
      <c r="C80" s="85"/>
      <c r="D80" s="85" t="b">
        <f>ONS2010Q3[[#This Row],[Headcount Q3 2010]]='S. ONS Q2-3 2010'!C81</f>
        <v>1</v>
      </c>
      <c r="E80" s="85"/>
      <c r="F80" s="85" t="b">
        <f>ONS2010Q3[[#This Row],[FTE Q3 2010]]='S. ONS Q2-3 2010'!D81</f>
        <v>1</v>
      </c>
      <c r="G80" s="85"/>
      <c r="H80" s="85" t="b">
        <f>ONS2010Q3[[#This Row],[Headcount Q2 2010]]='S. ONS Q2-3 2010'!E81</f>
        <v>1</v>
      </c>
      <c r="I80" s="85"/>
      <c r="J80" s="85" t="b">
        <f>ONS2010Q3[[#This Row],[FTE Q2 2010]]='S. ONS Q2-3 2010'!F81</f>
        <v>1</v>
      </c>
      <c r="K80" s="87"/>
      <c r="L80" s="87"/>
    </row>
    <row r="81" spans="1:12" x14ac:dyDescent="0.25">
      <c r="A81" s="86" t="s">
        <v>34</v>
      </c>
      <c r="B81" s="110" t="s">
        <v>34</v>
      </c>
      <c r="C81" s="184">
        <v>110</v>
      </c>
      <c r="D81" s="226" t="b">
        <f>ONS2010Q3[[#This Row],[Headcount Q3 2010]]='S. ONS Q2-3 2010'!C82</f>
        <v>1</v>
      </c>
      <c r="E81" s="184">
        <v>110</v>
      </c>
      <c r="F81" s="226" t="b">
        <f>ONS2010Q3[[#This Row],[FTE Q3 2010]]='S. ONS Q2-3 2010'!D82</f>
        <v>1</v>
      </c>
      <c r="G81" s="184">
        <v>120</v>
      </c>
      <c r="H81" s="226" t="b">
        <f>ONS2010Q3[[#This Row],[Headcount Q2 2010]]='S. ONS Q2-3 2010'!E82</f>
        <v>1</v>
      </c>
      <c r="I81" s="184">
        <v>120</v>
      </c>
      <c r="J81" s="226" t="b">
        <f>ONS2010Q3[[#This Row],[FTE Q2 2010]]='S. ONS Q2-3 2010'!F82</f>
        <v>1</v>
      </c>
      <c r="K81" s="185">
        <v>-10</v>
      </c>
      <c r="L81" s="185">
        <v>-10</v>
      </c>
    </row>
    <row r="82" spans="1:12" x14ac:dyDescent="0.25">
      <c r="A82" s="86"/>
      <c r="B82" s="110" t="s">
        <v>407</v>
      </c>
      <c r="C82" s="85"/>
      <c r="D82" s="85" t="b">
        <f>ONS2010Q3[[#This Row],[Headcount Q3 2010]]='S. ONS Q2-3 2010'!C83</f>
        <v>1</v>
      </c>
      <c r="E82" s="85"/>
      <c r="F82" s="85" t="b">
        <f>ONS2010Q3[[#This Row],[FTE Q3 2010]]='S. ONS Q2-3 2010'!D83</f>
        <v>1</v>
      </c>
      <c r="G82" s="85"/>
      <c r="H82" s="85" t="b">
        <f>ONS2010Q3[[#This Row],[Headcount Q2 2010]]='S. ONS Q2-3 2010'!E83</f>
        <v>1</v>
      </c>
      <c r="I82" s="85"/>
      <c r="J82" s="85" t="b">
        <f>ONS2010Q3[[#This Row],[FTE Q2 2010]]='S. ONS Q2-3 2010'!F83</f>
        <v>1</v>
      </c>
      <c r="K82" s="87"/>
      <c r="L82" s="87"/>
    </row>
    <row r="83" spans="1:12" x14ac:dyDescent="0.25">
      <c r="A83" s="84" t="s">
        <v>61</v>
      </c>
      <c r="B83" s="110"/>
      <c r="C83" s="85"/>
      <c r="D83" s="85" t="b">
        <f>ONS2010Q3[[#This Row],[Headcount Q3 2010]]='S. ONS Q2-3 2010'!C84</f>
        <v>1</v>
      </c>
      <c r="E83" s="85"/>
      <c r="F83" s="85" t="b">
        <f>ONS2010Q3[[#This Row],[FTE Q3 2010]]='S. ONS Q2-3 2010'!D84</f>
        <v>1</v>
      </c>
      <c r="G83" s="85"/>
      <c r="H83" s="85" t="b">
        <f>ONS2010Q3[[#This Row],[Headcount Q2 2010]]='S. ONS Q2-3 2010'!E84</f>
        <v>1</v>
      </c>
      <c r="I83" s="85"/>
      <c r="J83" s="85" t="b">
        <f>ONS2010Q3[[#This Row],[FTE Q2 2010]]='S. ONS Q2-3 2010'!F84</f>
        <v>1</v>
      </c>
      <c r="K83" s="87"/>
      <c r="L83" s="87"/>
    </row>
    <row r="84" spans="1:12" x14ac:dyDescent="0.25">
      <c r="A84" s="86" t="s">
        <v>62</v>
      </c>
      <c r="B84" s="110" t="s">
        <v>62</v>
      </c>
      <c r="C84" s="186">
        <v>2620</v>
      </c>
      <c r="D84" s="226" t="b">
        <f>ONS2010Q3[[#This Row],[Headcount Q3 2010]]='S. ONS Q2-3 2010'!C85</f>
        <v>1</v>
      </c>
      <c r="E84" s="186">
        <v>2540</v>
      </c>
      <c r="F84" s="226" t="b">
        <f>ONS2010Q3[[#This Row],[FTE Q3 2010]]='S. ONS Q2-3 2010'!D85</f>
        <v>1</v>
      </c>
      <c r="G84" s="186">
        <v>2680</v>
      </c>
      <c r="H84" s="226" t="b">
        <f>ONS2010Q3[[#This Row],[Headcount Q2 2010]]='S. ONS Q2-3 2010'!E85</f>
        <v>1</v>
      </c>
      <c r="I84" s="186">
        <v>2600</v>
      </c>
      <c r="J84" s="226" t="b">
        <f>ONS2010Q3[[#This Row],[FTE Q2 2010]]='S. ONS Q2-3 2010'!F85</f>
        <v>1</v>
      </c>
      <c r="K84" s="187">
        <v>-50</v>
      </c>
      <c r="L84" s="187">
        <v>-50</v>
      </c>
    </row>
    <row r="85" spans="1:12" x14ac:dyDescent="0.25">
      <c r="A85" s="86" t="s">
        <v>63</v>
      </c>
      <c r="B85" s="110" t="s">
        <v>63</v>
      </c>
      <c r="C85" s="186">
        <v>1460</v>
      </c>
      <c r="D85" s="226" t="b">
        <f>ONS2010Q3[[#This Row],[Headcount Q3 2010]]='S. ONS Q2-3 2010'!C86</f>
        <v>1</v>
      </c>
      <c r="E85" s="186">
        <v>1420</v>
      </c>
      <c r="F85" s="226" t="b">
        <f>ONS2010Q3[[#This Row],[FTE Q3 2010]]='S. ONS Q2-3 2010'!D86</f>
        <v>1</v>
      </c>
      <c r="G85" s="186">
        <v>1580</v>
      </c>
      <c r="H85" s="226" t="b">
        <f>ONS2010Q3[[#This Row],[Headcount Q2 2010]]='S. ONS Q2-3 2010'!E86</f>
        <v>1</v>
      </c>
      <c r="I85" s="186">
        <v>1540</v>
      </c>
      <c r="J85" s="226" t="b">
        <f>ONS2010Q3[[#This Row],[FTE Q2 2010]]='S. ONS Q2-3 2010'!F86</f>
        <v>1</v>
      </c>
      <c r="K85" s="187">
        <v>-120</v>
      </c>
      <c r="L85" s="187">
        <v>-120</v>
      </c>
    </row>
    <row r="86" spans="1:12" x14ac:dyDescent="0.25">
      <c r="A86" s="86" t="s">
        <v>362</v>
      </c>
      <c r="B86" s="110" t="s">
        <v>362</v>
      </c>
      <c r="C86" s="186">
        <v>1010</v>
      </c>
      <c r="D86" s="226" t="b">
        <f>ONS2010Q3[[#This Row],[Headcount Q3 2010]]='S. ONS Q2-3 2010'!C87</f>
        <v>1</v>
      </c>
      <c r="E86" s="186">
        <v>960</v>
      </c>
      <c r="F86" s="226" t="b">
        <f>ONS2010Q3[[#This Row],[FTE Q3 2010]]='S. ONS Q2-3 2010'!D87</f>
        <v>1</v>
      </c>
      <c r="G86" s="186">
        <v>1030</v>
      </c>
      <c r="H86" s="226" t="b">
        <f>ONS2010Q3[[#This Row],[Headcount Q2 2010]]='S. ONS Q2-3 2010'!E87</f>
        <v>1</v>
      </c>
      <c r="I86" s="186">
        <v>980</v>
      </c>
      <c r="J86" s="226" t="b">
        <f>ONS2010Q3[[#This Row],[FTE Q2 2010]]='S. ONS Q2-3 2010'!F87</f>
        <v>1</v>
      </c>
      <c r="K86" s="187">
        <v>-20</v>
      </c>
      <c r="L86" s="187">
        <v>-20</v>
      </c>
    </row>
    <row r="87" spans="1:12" x14ac:dyDescent="0.25">
      <c r="A87" s="86" t="s">
        <v>136</v>
      </c>
      <c r="B87" s="110" t="s">
        <v>136</v>
      </c>
      <c r="C87" s="186">
        <v>220</v>
      </c>
      <c r="D87" s="226" t="b">
        <f>ONS2010Q3[[#This Row],[Headcount Q3 2010]]='S. ONS Q2-3 2010'!C88</f>
        <v>1</v>
      </c>
      <c r="E87" s="186">
        <v>190</v>
      </c>
      <c r="F87" s="226" t="b">
        <f>ONS2010Q3[[#This Row],[FTE Q3 2010]]='S. ONS Q2-3 2010'!D88</f>
        <v>1</v>
      </c>
      <c r="G87" s="186">
        <v>220</v>
      </c>
      <c r="H87" s="226" t="b">
        <f>ONS2010Q3[[#This Row],[Headcount Q2 2010]]='S. ONS Q2-3 2010'!E88</f>
        <v>1</v>
      </c>
      <c r="I87" s="186">
        <v>200</v>
      </c>
      <c r="J87" s="226" t="b">
        <f>ONS2010Q3[[#This Row],[FTE Q2 2010]]='S. ONS Q2-3 2010'!F88</f>
        <v>1</v>
      </c>
      <c r="K87" s="187" t="s">
        <v>8</v>
      </c>
      <c r="L87" s="187" t="s">
        <v>8</v>
      </c>
    </row>
    <row r="88" spans="1:12" x14ac:dyDescent="0.25">
      <c r="A88" s="86"/>
      <c r="B88" s="110" t="s">
        <v>407</v>
      </c>
      <c r="C88" s="85"/>
      <c r="D88" s="85" t="b">
        <f>ONS2010Q3[[#This Row],[Headcount Q3 2010]]='S. ONS Q2-3 2010'!C89</f>
        <v>1</v>
      </c>
      <c r="E88" s="85"/>
      <c r="F88" s="85" t="b">
        <f>ONS2010Q3[[#This Row],[FTE Q3 2010]]='S. ONS Q2-3 2010'!D89</f>
        <v>1</v>
      </c>
      <c r="G88" s="85"/>
      <c r="H88" s="85" t="b">
        <f>ONS2010Q3[[#This Row],[Headcount Q2 2010]]='S. ONS Q2-3 2010'!E89</f>
        <v>1</v>
      </c>
      <c r="I88" s="85"/>
      <c r="J88" s="85" t="b">
        <f>ONS2010Q3[[#This Row],[FTE Q2 2010]]='S. ONS Q2-3 2010'!F89</f>
        <v>1</v>
      </c>
      <c r="K88" s="87"/>
      <c r="L88" s="87"/>
    </row>
    <row r="89" spans="1:12" x14ac:dyDescent="0.25">
      <c r="A89" s="84" t="s">
        <v>23</v>
      </c>
      <c r="B89" s="110"/>
      <c r="C89" s="85"/>
      <c r="D89" s="85" t="b">
        <f>ONS2010Q3[[#This Row],[Headcount Q3 2010]]='S. ONS Q2-3 2010'!C90</f>
        <v>1</v>
      </c>
      <c r="E89" s="85"/>
      <c r="F89" s="85" t="b">
        <f>ONS2010Q3[[#This Row],[FTE Q3 2010]]='S. ONS Q2-3 2010'!D90</f>
        <v>1</v>
      </c>
      <c r="G89" s="85"/>
      <c r="H89" s="85" t="b">
        <f>ONS2010Q3[[#This Row],[Headcount Q2 2010]]='S. ONS Q2-3 2010'!E90</f>
        <v>1</v>
      </c>
      <c r="I89" s="85"/>
      <c r="J89" s="85" t="b">
        <f>ONS2010Q3[[#This Row],[FTE Q2 2010]]='S. ONS Q2-3 2010'!F90</f>
        <v>1</v>
      </c>
      <c r="K89" s="87"/>
      <c r="L89" s="87"/>
    </row>
    <row r="90" spans="1:12" x14ac:dyDescent="0.25">
      <c r="A90" s="86" t="s">
        <v>363</v>
      </c>
      <c r="B90" s="110" t="s">
        <v>23</v>
      </c>
      <c r="C90" s="188">
        <v>74780</v>
      </c>
      <c r="D90" s="226" t="b">
        <f>ONS2010Q3[[#This Row],[Headcount Q3 2010]]='S. ONS Q2-3 2010'!C91</f>
        <v>1</v>
      </c>
      <c r="E90" s="188">
        <v>67550</v>
      </c>
      <c r="F90" s="226" t="b">
        <f>ONS2010Q3[[#This Row],[FTE Q3 2010]]='S. ONS Q2-3 2010'!D91</f>
        <v>1</v>
      </c>
      <c r="G90" s="188">
        <v>75600</v>
      </c>
      <c r="H90" s="226" t="b">
        <f>ONS2010Q3[[#This Row],[Headcount Q2 2010]]='S. ONS Q2-3 2010'!E91</f>
        <v>1</v>
      </c>
      <c r="I90" s="188">
        <v>68460</v>
      </c>
      <c r="J90" s="226" t="b">
        <f>ONS2010Q3[[#This Row],[FTE Q2 2010]]='S. ONS Q2-3 2010'!F91</f>
        <v>1</v>
      </c>
      <c r="K90" s="189">
        <v>-820</v>
      </c>
      <c r="L90" s="189">
        <v>-910</v>
      </c>
    </row>
    <row r="91" spans="1:12" x14ac:dyDescent="0.25">
      <c r="A91" s="86" t="s">
        <v>24</v>
      </c>
      <c r="B91" s="110" t="s">
        <v>24</v>
      </c>
      <c r="C91" s="188">
        <v>4090</v>
      </c>
      <c r="D91" s="226" t="b">
        <f>ONS2010Q3[[#This Row],[Headcount Q3 2010]]='S. ONS Q2-3 2010'!C92</f>
        <v>1</v>
      </c>
      <c r="E91" s="188">
        <v>3770</v>
      </c>
      <c r="F91" s="226" t="b">
        <f>ONS2010Q3[[#This Row],[FTE Q3 2010]]='S. ONS Q2-3 2010'!D92</f>
        <v>1</v>
      </c>
      <c r="G91" s="188">
        <v>4130</v>
      </c>
      <c r="H91" s="226" t="b">
        <f>ONS2010Q3[[#This Row],[Headcount Q2 2010]]='S. ONS Q2-3 2010'!E92</f>
        <v>1</v>
      </c>
      <c r="I91" s="188">
        <v>3810</v>
      </c>
      <c r="J91" s="226" t="b">
        <f>ONS2010Q3[[#This Row],[FTE Q2 2010]]='S. ONS Q2-3 2010'!F92</f>
        <v>1</v>
      </c>
      <c r="K91" s="189">
        <v>-40</v>
      </c>
      <c r="L91" s="189">
        <v>-40</v>
      </c>
    </row>
    <row r="92" spans="1:12" x14ac:dyDescent="0.25">
      <c r="A92" s="86"/>
      <c r="B92" s="110" t="s">
        <v>407</v>
      </c>
      <c r="C92" s="85"/>
      <c r="D92" s="85" t="b">
        <f>ONS2010Q3[[#This Row],[Headcount Q3 2010]]='S. ONS Q2-3 2010'!C93</f>
        <v>1</v>
      </c>
      <c r="E92" s="85"/>
      <c r="F92" s="85" t="b">
        <f>ONS2010Q3[[#This Row],[FTE Q3 2010]]='S. ONS Q2-3 2010'!D93</f>
        <v>1</v>
      </c>
      <c r="G92" s="85"/>
      <c r="H92" s="85" t="b">
        <f>ONS2010Q3[[#This Row],[Headcount Q2 2010]]='S. ONS Q2-3 2010'!E93</f>
        <v>1</v>
      </c>
      <c r="I92" s="85"/>
      <c r="J92" s="85" t="b">
        <f>ONS2010Q3[[#This Row],[FTE Q2 2010]]='S. ONS Q2-3 2010'!F93</f>
        <v>1</v>
      </c>
      <c r="K92" s="87"/>
      <c r="L92" s="87"/>
    </row>
    <row r="93" spans="1:12" x14ac:dyDescent="0.25">
      <c r="A93" s="84" t="s">
        <v>22</v>
      </c>
      <c r="B93" s="110"/>
      <c r="C93" s="85"/>
      <c r="D93" s="85" t="b">
        <f>ONS2010Q3[[#This Row],[Headcount Q3 2010]]='S. ONS Q2-3 2010'!C94</f>
        <v>1</v>
      </c>
      <c r="E93" s="85"/>
      <c r="F93" s="85" t="b">
        <f>ONS2010Q3[[#This Row],[FTE Q3 2010]]='S. ONS Q2-3 2010'!D94</f>
        <v>1</v>
      </c>
      <c r="G93" s="85"/>
      <c r="H93" s="85" t="b">
        <f>ONS2010Q3[[#This Row],[Headcount Q2 2010]]='S. ONS Q2-3 2010'!E94</f>
        <v>1</v>
      </c>
      <c r="I93" s="85"/>
      <c r="J93" s="85" t="b">
        <f>ONS2010Q3[[#This Row],[FTE Q2 2010]]='S. ONS Q2-3 2010'!F94</f>
        <v>1</v>
      </c>
      <c r="K93" s="87"/>
      <c r="L93" s="87"/>
    </row>
    <row r="94" spans="1:12" x14ac:dyDescent="0.25">
      <c r="A94" s="86" t="s">
        <v>364</v>
      </c>
      <c r="B94" s="110" t="s">
        <v>22</v>
      </c>
      <c r="C94" s="190">
        <v>1370</v>
      </c>
      <c r="D94" s="226" t="b">
        <f>ONS2010Q3[[#This Row],[Headcount Q3 2010]]='S. ONS Q2-3 2010'!C95</f>
        <v>1</v>
      </c>
      <c r="E94" s="190">
        <v>1360</v>
      </c>
      <c r="F94" s="226" t="b">
        <f>ONS2010Q3[[#This Row],[FTE Q3 2010]]='S. ONS Q2-3 2010'!D95</f>
        <v>1</v>
      </c>
      <c r="G94" s="190">
        <v>1380</v>
      </c>
      <c r="H94" s="226" t="b">
        <f>ONS2010Q3[[#This Row],[Headcount Q2 2010]]='S. ONS Q2-3 2010'!E95</f>
        <v>1</v>
      </c>
      <c r="I94" s="190">
        <v>1350</v>
      </c>
      <c r="J94" s="226" t="b">
        <f>ONS2010Q3[[#This Row],[FTE Q2 2010]]='S. ONS Q2-3 2010'!F95</f>
        <v>1</v>
      </c>
      <c r="K94" s="191">
        <v>-10</v>
      </c>
      <c r="L94" s="191">
        <v>10</v>
      </c>
    </row>
    <row r="95" spans="1:12" x14ac:dyDescent="0.25">
      <c r="A95" s="86"/>
      <c r="B95" s="110" t="s">
        <v>407</v>
      </c>
      <c r="C95" s="85"/>
      <c r="D95" s="85" t="b">
        <f>ONS2010Q3[[#This Row],[Headcount Q3 2010]]='S. ONS Q2-3 2010'!C96</f>
        <v>1</v>
      </c>
      <c r="E95" s="85"/>
      <c r="F95" s="85" t="b">
        <f>ONS2010Q3[[#This Row],[FTE Q3 2010]]='S. ONS Q2-3 2010'!D96</f>
        <v>1</v>
      </c>
      <c r="G95" s="85"/>
      <c r="H95" s="85" t="b">
        <f>ONS2010Q3[[#This Row],[Headcount Q2 2010]]='S. ONS Q2-3 2010'!E96</f>
        <v>1</v>
      </c>
      <c r="I95" s="85"/>
      <c r="J95" s="85" t="b">
        <f>ONS2010Q3[[#This Row],[FTE Q2 2010]]='S. ONS Q2-3 2010'!F96</f>
        <v>1</v>
      </c>
      <c r="K95" s="87"/>
      <c r="L95" s="87"/>
    </row>
    <row r="96" spans="1:12" x14ac:dyDescent="0.25">
      <c r="A96" s="84" t="s">
        <v>365</v>
      </c>
      <c r="B96" s="110"/>
      <c r="C96" s="85"/>
      <c r="D96" s="85" t="b">
        <f>ONS2010Q3[[#This Row],[Headcount Q3 2010]]='S. ONS Q2-3 2010'!C97</f>
        <v>1</v>
      </c>
      <c r="E96" s="85"/>
      <c r="F96" s="85" t="b">
        <f>ONS2010Q3[[#This Row],[FTE Q3 2010]]='S. ONS Q2-3 2010'!D97</f>
        <v>1</v>
      </c>
      <c r="G96" s="85"/>
      <c r="H96" s="85" t="b">
        <f>ONS2010Q3[[#This Row],[Headcount Q2 2010]]='S. ONS Q2-3 2010'!E97</f>
        <v>1</v>
      </c>
      <c r="I96" s="85"/>
      <c r="J96" s="85" t="b">
        <f>ONS2010Q3[[#This Row],[FTE Q2 2010]]='S. ONS Q2-3 2010'!F97</f>
        <v>1</v>
      </c>
      <c r="K96" s="87"/>
      <c r="L96" s="87"/>
    </row>
    <row r="97" spans="1:12" x14ac:dyDescent="0.25">
      <c r="A97" s="86" t="s">
        <v>26</v>
      </c>
      <c r="B97" s="110" t="s">
        <v>26</v>
      </c>
      <c r="C97" s="192">
        <v>100</v>
      </c>
      <c r="D97" s="226" t="b">
        <f>ONS2010Q3[[#This Row],[Headcount Q3 2010]]='S. ONS Q2-3 2010'!C98</f>
        <v>1</v>
      </c>
      <c r="E97" s="192">
        <v>100</v>
      </c>
      <c r="F97" s="226" t="b">
        <f>ONS2010Q3[[#This Row],[FTE Q3 2010]]='S. ONS Q2-3 2010'!D98</f>
        <v>1</v>
      </c>
      <c r="G97" s="192">
        <v>100</v>
      </c>
      <c r="H97" s="226" t="b">
        <f>ONS2010Q3[[#This Row],[Headcount Q2 2010]]='S. ONS Q2-3 2010'!E98</f>
        <v>1</v>
      </c>
      <c r="I97" s="192">
        <v>90</v>
      </c>
      <c r="J97" s="226" t="b">
        <f>ONS2010Q3[[#This Row],[FTE Q2 2010]]='S. ONS Q2-3 2010'!F98</f>
        <v>1</v>
      </c>
      <c r="K97" s="193">
        <v>10</v>
      </c>
      <c r="L97" s="193">
        <v>10</v>
      </c>
    </row>
    <row r="98" spans="1:12" x14ac:dyDescent="0.25">
      <c r="A98" s="86" t="s">
        <v>27</v>
      </c>
      <c r="B98" s="110" t="s">
        <v>27</v>
      </c>
      <c r="C98" s="192">
        <v>140</v>
      </c>
      <c r="D98" s="226" t="b">
        <f>ONS2010Q3[[#This Row],[Headcount Q3 2010]]='S. ONS Q2-3 2010'!C99</f>
        <v>1</v>
      </c>
      <c r="E98" s="192">
        <v>130</v>
      </c>
      <c r="F98" s="226" t="b">
        <f>ONS2010Q3[[#This Row],[FTE Q3 2010]]='S. ONS Q2-3 2010'!D99</f>
        <v>1</v>
      </c>
      <c r="G98" s="192">
        <v>140</v>
      </c>
      <c r="H98" s="226" t="b">
        <f>ONS2010Q3[[#This Row],[Headcount Q2 2010]]='S. ONS Q2-3 2010'!E99</f>
        <v>1</v>
      </c>
      <c r="I98" s="192">
        <v>140</v>
      </c>
      <c r="J98" s="226" t="b">
        <f>ONS2010Q3[[#This Row],[FTE Q2 2010]]='S. ONS Q2-3 2010'!F99</f>
        <v>1</v>
      </c>
      <c r="K98" s="193" t="s">
        <v>8</v>
      </c>
      <c r="L98" s="193" t="s">
        <v>8</v>
      </c>
    </row>
    <row r="99" spans="1:12" x14ac:dyDescent="0.25">
      <c r="A99" s="86" t="s">
        <v>28</v>
      </c>
      <c r="B99" s="110" t="s">
        <v>28</v>
      </c>
      <c r="C99" s="192">
        <v>150</v>
      </c>
      <c r="D99" s="226" t="b">
        <f>ONS2010Q3[[#This Row],[Headcount Q3 2010]]='S. ONS Q2-3 2010'!C100</f>
        <v>1</v>
      </c>
      <c r="E99" s="192">
        <v>140</v>
      </c>
      <c r="F99" s="226" t="b">
        <f>ONS2010Q3[[#This Row],[FTE Q3 2010]]='S. ONS Q2-3 2010'!D100</f>
        <v>1</v>
      </c>
      <c r="G99" s="192">
        <v>160</v>
      </c>
      <c r="H99" s="226" t="b">
        <f>ONS2010Q3[[#This Row],[Headcount Q2 2010]]='S. ONS Q2-3 2010'!E100</f>
        <v>1</v>
      </c>
      <c r="I99" s="192">
        <v>150</v>
      </c>
      <c r="J99" s="226" t="b">
        <f>ONS2010Q3[[#This Row],[FTE Q2 2010]]='S. ONS Q2-3 2010'!F100</f>
        <v>1</v>
      </c>
      <c r="K99" s="193">
        <v>-10</v>
      </c>
      <c r="L99" s="193">
        <v>-10</v>
      </c>
    </row>
    <row r="100" spans="1:12" x14ac:dyDescent="0.25">
      <c r="A100" s="86" t="s">
        <v>366</v>
      </c>
      <c r="B100" s="110" t="s">
        <v>138</v>
      </c>
      <c r="C100" s="192">
        <v>890</v>
      </c>
      <c r="D100" s="226" t="b">
        <f>ONS2010Q3[[#This Row],[Headcount Q3 2010]]='S. ONS Q2-3 2010'!C101</f>
        <v>1</v>
      </c>
      <c r="E100" s="192">
        <v>870</v>
      </c>
      <c r="F100" s="226" t="b">
        <f>ONS2010Q3[[#This Row],[FTE Q3 2010]]='S. ONS Q2-3 2010'!D101</f>
        <v>1</v>
      </c>
      <c r="G100" s="192">
        <v>880</v>
      </c>
      <c r="H100" s="226" t="b">
        <f>ONS2010Q3[[#This Row],[Headcount Q2 2010]]='S. ONS Q2-3 2010'!E101</f>
        <v>1</v>
      </c>
      <c r="I100" s="192">
        <v>860</v>
      </c>
      <c r="J100" s="226" t="b">
        <f>ONS2010Q3[[#This Row],[FTE Q2 2010]]='S. ONS Q2-3 2010'!F101</f>
        <v>1</v>
      </c>
      <c r="K100" s="193">
        <v>10</v>
      </c>
      <c r="L100" s="193">
        <v>10</v>
      </c>
    </row>
    <row r="101" spans="1:12" x14ac:dyDescent="0.25">
      <c r="A101" s="86"/>
      <c r="B101" s="110" t="s">
        <v>407</v>
      </c>
      <c r="C101" s="85"/>
      <c r="D101" s="85" t="b">
        <f>ONS2010Q3[[#This Row],[Headcount Q3 2010]]='S. ONS Q2-3 2010'!C102</f>
        <v>1</v>
      </c>
      <c r="E101" s="85"/>
      <c r="F101" s="85" t="b">
        <f>ONS2010Q3[[#This Row],[FTE Q3 2010]]='S. ONS Q2-3 2010'!D102</f>
        <v>1</v>
      </c>
      <c r="G101" s="85"/>
      <c r="H101" s="85" t="b">
        <f>ONS2010Q3[[#This Row],[Headcount Q2 2010]]='S. ONS Q2-3 2010'!E102</f>
        <v>1</v>
      </c>
      <c r="I101" s="85"/>
      <c r="J101" s="85" t="b">
        <f>ONS2010Q3[[#This Row],[FTE Q2 2010]]='S. ONS Q2-3 2010'!F102</f>
        <v>1</v>
      </c>
      <c r="K101" s="87"/>
      <c r="L101" s="87"/>
    </row>
    <row r="102" spans="1:12" x14ac:dyDescent="0.25">
      <c r="A102" s="84" t="s">
        <v>67</v>
      </c>
      <c r="B102" s="110"/>
      <c r="C102" s="85"/>
      <c r="D102" s="85" t="b">
        <f>ONS2010Q3[[#This Row],[Headcount Q3 2010]]='S. ONS Q2-3 2010'!C103</f>
        <v>1</v>
      </c>
      <c r="E102" s="85"/>
      <c r="F102" s="85" t="b">
        <f>ONS2010Q3[[#This Row],[FTE Q3 2010]]='S. ONS Q2-3 2010'!D103</f>
        <v>1</v>
      </c>
      <c r="G102" s="85"/>
      <c r="H102" s="85" t="b">
        <f>ONS2010Q3[[#This Row],[Headcount Q2 2010]]='S. ONS Q2-3 2010'!E103</f>
        <v>1</v>
      </c>
      <c r="I102" s="85"/>
      <c r="J102" s="85" t="b">
        <f>ONS2010Q3[[#This Row],[FTE Q2 2010]]='S. ONS Q2-3 2010'!F103</f>
        <v>1</v>
      </c>
      <c r="K102" s="87"/>
      <c r="L102" s="87"/>
    </row>
    <row r="103" spans="1:12" x14ac:dyDescent="0.25">
      <c r="A103" s="86" t="s">
        <v>367</v>
      </c>
      <c r="B103" s="110" t="s">
        <v>399</v>
      </c>
      <c r="C103" s="194">
        <v>3180</v>
      </c>
      <c r="D103" s="226" t="b">
        <f>ONS2010Q3[[#This Row],[Headcount Q3 2010]]='S. ONS Q2-3 2010'!C104</f>
        <v>1</v>
      </c>
      <c r="E103" s="194">
        <v>3070</v>
      </c>
      <c r="F103" s="226" t="b">
        <f>ONS2010Q3[[#This Row],[FTE Q3 2010]]='S. ONS Q2-3 2010'!D104</f>
        <v>1</v>
      </c>
      <c r="G103" s="194">
        <v>3260</v>
      </c>
      <c r="H103" s="226" t="b">
        <f>ONS2010Q3[[#This Row],[Headcount Q2 2010]]='S. ONS Q2-3 2010'!E104</f>
        <v>1</v>
      </c>
      <c r="I103" s="194">
        <v>3150</v>
      </c>
      <c r="J103" s="226" t="b">
        <f>ONS2010Q3[[#This Row],[FTE Q2 2010]]='S. ONS Q2-3 2010'!F104</f>
        <v>1</v>
      </c>
      <c r="K103" s="195">
        <v>-80</v>
      </c>
      <c r="L103" s="195">
        <v>-80</v>
      </c>
    </row>
    <row r="104" spans="1:12" x14ac:dyDescent="0.25">
      <c r="A104" s="86" t="s">
        <v>69</v>
      </c>
      <c r="B104" s="110" t="s">
        <v>69</v>
      </c>
      <c r="C104" s="194">
        <v>750</v>
      </c>
      <c r="D104" s="226" t="b">
        <f>ONS2010Q3[[#This Row],[Headcount Q3 2010]]='S. ONS Q2-3 2010'!C105</f>
        <v>1</v>
      </c>
      <c r="E104" s="194">
        <v>680</v>
      </c>
      <c r="F104" s="226" t="b">
        <f>ONS2010Q3[[#This Row],[FTE Q3 2010]]='S. ONS Q2-3 2010'!D105</f>
        <v>1</v>
      </c>
      <c r="G104" s="194">
        <v>740</v>
      </c>
      <c r="H104" s="226" t="b">
        <f>ONS2010Q3[[#This Row],[Headcount Q2 2010]]='S. ONS Q2-3 2010'!E105</f>
        <v>1</v>
      </c>
      <c r="I104" s="194">
        <v>690</v>
      </c>
      <c r="J104" s="226" t="b">
        <f>ONS2010Q3[[#This Row],[FTE Q2 2010]]='S. ONS Q2-3 2010'!F105</f>
        <v>1</v>
      </c>
      <c r="K104" s="195" t="s">
        <v>8</v>
      </c>
      <c r="L104" s="195" t="s">
        <v>8</v>
      </c>
    </row>
    <row r="105" spans="1:12" x14ac:dyDescent="0.25">
      <c r="A105" s="86" t="s">
        <v>70</v>
      </c>
      <c r="B105" s="110" t="s">
        <v>70</v>
      </c>
      <c r="C105" s="194">
        <v>4250</v>
      </c>
      <c r="D105" s="226" t="b">
        <f>ONS2010Q3[[#This Row],[Headcount Q3 2010]]='S. ONS Q2-3 2010'!C106</f>
        <v>1</v>
      </c>
      <c r="E105" s="194">
        <v>3800</v>
      </c>
      <c r="F105" s="226" t="b">
        <f>ONS2010Q3[[#This Row],[FTE Q3 2010]]='S. ONS Q2-3 2010'!D106</f>
        <v>1</v>
      </c>
      <c r="G105" s="194">
        <v>4450</v>
      </c>
      <c r="H105" s="226" t="b">
        <f>ONS2010Q3[[#This Row],[Headcount Q2 2010]]='S. ONS Q2-3 2010'!E106</f>
        <v>1</v>
      </c>
      <c r="I105" s="194">
        <v>3960</v>
      </c>
      <c r="J105" s="226" t="b">
        <f>ONS2010Q3[[#This Row],[FTE Q2 2010]]='S. ONS Q2-3 2010'!F106</f>
        <v>1</v>
      </c>
      <c r="K105" s="195">
        <v>-200</v>
      </c>
      <c r="L105" s="195">
        <v>-160</v>
      </c>
    </row>
    <row r="106" spans="1:12" x14ac:dyDescent="0.25">
      <c r="A106" s="86" t="s">
        <v>68</v>
      </c>
      <c r="B106" s="110" t="s">
        <v>68</v>
      </c>
      <c r="C106" s="194">
        <v>22840</v>
      </c>
      <c r="D106" s="226" t="b">
        <f>ONS2010Q3[[#This Row],[Headcount Q3 2010]]='S. ONS Q2-3 2010'!C107</f>
        <v>1</v>
      </c>
      <c r="E106" s="194">
        <v>21520</v>
      </c>
      <c r="F106" s="226" t="b">
        <f>ONS2010Q3[[#This Row],[FTE Q3 2010]]='S. ONS Q2-3 2010'!D107</f>
        <v>1</v>
      </c>
      <c r="G106" s="194">
        <v>23080</v>
      </c>
      <c r="H106" s="226" t="b">
        <f>ONS2010Q3[[#This Row],[Headcount Q2 2010]]='S. ONS Q2-3 2010'!E107</f>
        <v>1</v>
      </c>
      <c r="I106" s="194">
        <v>21740</v>
      </c>
      <c r="J106" s="226" t="b">
        <f>ONS2010Q3[[#This Row],[FTE Q2 2010]]='S. ONS Q2-3 2010'!F107</f>
        <v>1</v>
      </c>
      <c r="K106" s="195">
        <v>-240</v>
      </c>
      <c r="L106" s="195">
        <v>-220</v>
      </c>
    </row>
    <row r="107" spans="1:12" x14ac:dyDescent="0.25">
      <c r="A107" s="86"/>
      <c r="B107" s="110" t="s">
        <v>407</v>
      </c>
      <c r="C107" s="85"/>
      <c r="D107" s="85" t="b">
        <f>ONS2010Q3[[#This Row],[Headcount Q3 2010]]='S. ONS Q2-3 2010'!C108</f>
        <v>1</v>
      </c>
      <c r="E107" s="85"/>
      <c r="F107" s="85" t="b">
        <f>ONS2010Q3[[#This Row],[FTE Q3 2010]]='S. ONS Q2-3 2010'!D108</f>
        <v>1</v>
      </c>
      <c r="G107" s="85"/>
      <c r="H107" s="85" t="b">
        <f>ONS2010Q3[[#This Row],[Headcount Q2 2010]]='S. ONS Q2-3 2010'!E108</f>
        <v>1</v>
      </c>
      <c r="I107" s="85"/>
      <c r="J107" s="85" t="b">
        <f>ONS2010Q3[[#This Row],[FTE Q2 2010]]='S. ONS Q2-3 2010'!F108</f>
        <v>1</v>
      </c>
      <c r="K107" s="87"/>
      <c r="L107" s="87"/>
    </row>
    <row r="108" spans="1:12" x14ac:dyDescent="0.25">
      <c r="A108" s="84" t="s">
        <v>80</v>
      </c>
      <c r="B108" s="110"/>
      <c r="C108" s="85"/>
      <c r="D108" s="85" t="b">
        <f>ONS2010Q3[[#This Row],[Headcount Q3 2010]]='S. ONS Q2-3 2010'!C109</f>
        <v>1</v>
      </c>
      <c r="E108" s="85"/>
      <c r="F108" s="85" t="b">
        <f>ONS2010Q3[[#This Row],[FTE Q3 2010]]='S. ONS Q2-3 2010'!D109</f>
        <v>1</v>
      </c>
      <c r="G108" s="85"/>
      <c r="H108" s="85" t="b">
        <f>ONS2010Q3[[#This Row],[Headcount Q2 2010]]='S. ONS Q2-3 2010'!E109</f>
        <v>1</v>
      </c>
      <c r="I108" s="85"/>
      <c r="J108" s="85" t="b">
        <f>ONS2010Q3[[#This Row],[FTE Q2 2010]]='S. ONS Q2-3 2010'!F109</f>
        <v>1</v>
      </c>
      <c r="K108" s="87"/>
      <c r="L108" s="87"/>
    </row>
    <row r="109" spans="1:12" x14ac:dyDescent="0.25">
      <c r="A109" s="86" t="s">
        <v>81</v>
      </c>
      <c r="B109" s="110" t="s">
        <v>81</v>
      </c>
      <c r="C109" s="196">
        <v>1640</v>
      </c>
      <c r="D109" s="226" t="b">
        <f>ONS2010Q3[[#This Row],[Headcount Q3 2010]]='S. ONS Q2-3 2010'!C110</f>
        <v>1</v>
      </c>
      <c r="E109" s="196">
        <v>1600</v>
      </c>
      <c r="F109" s="226" t="b">
        <f>ONS2010Q3[[#This Row],[FTE Q3 2010]]='S. ONS Q2-3 2010'!D110</f>
        <v>1</v>
      </c>
      <c r="G109" s="196">
        <v>1620</v>
      </c>
      <c r="H109" s="226" t="b">
        <f>ONS2010Q3[[#This Row],[Headcount Q2 2010]]='S. ONS Q2-3 2010'!E110</f>
        <v>1</v>
      </c>
      <c r="I109" s="196">
        <v>1580</v>
      </c>
      <c r="J109" s="226" t="b">
        <f>ONS2010Q3[[#This Row],[FTE Q2 2010]]='S. ONS Q2-3 2010'!F110</f>
        <v>1</v>
      </c>
      <c r="K109" s="197">
        <v>20</v>
      </c>
      <c r="L109" s="197">
        <v>20</v>
      </c>
    </row>
    <row r="110" spans="1:12" x14ac:dyDescent="0.25">
      <c r="A110" s="86"/>
      <c r="B110" s="110" t="s">
        <v>407</v>
      </c>
      <c r="C110" s="85"/>
      <c r="D110" s="85" t="b">
        <f>ONS2010Q3[[#This Row],[Headcount Q3 2010]]='S. ONS Q2-3 2010'!C111</f>
        <v>1</v>
      </c>
      <c r="E110" s="85"/>
      <c r="F110" s="85" t="b">
        <f>ONS2010Q3[[#This Row],[FTE Q3 2010]]='S. ONS Q2-3 2010'!D111</f>
        <v>1</v>
      </c>
      <c r="G110" s="85"/>
      <c r="H110" s="85" t="b">
        <f>ONS2010Q3[[#This Row],[Headcount Q2 2010]]='S. ONS Q2-3 2010'!E111</f>
        <v>1</v>
      </c>
      <c r="I110" s="85"/>
      <c r="J110" s="85" t="b">
        <f>ONS2010Q3[[#This Row],[FTE Q2 2010]]='S. ONS Q2-3 2010'!F111</f>
        <v>1</v>
      </c>
      <c r="K110" s="87"/>
      <c r="L110" s="87"/>
    </row>
    <row r="111" spans="1:12" x14ac:dyDescent="0.25">
      <c r="A111" s="84" t="s">
        <v>71</v>
      </c>
      <c r="B111" s="110"/>
      <c r="C111" s="85"/>
      <c r="D111" s="85" t="b">
        <f>ONS2010Q3[[#This Row],[Headcount Q3 2010]]='S. ONS Q2-3 2010'!C112</f>
        <v>1</v>
      </c>
      <c r="E111" s="85"/>
      <c r="F111" s="85" t="b">
        <f>ONS2010Q3[[#This Row],[FTE Q3 2010]]='S. ONS Q2-3 2010'!D112</f>
        <v>1</v>
      </c>
      <c r="G111" s="85"/>
      <c r="H111" s="85" t="b">
        <f>ONS2010Q3[[#This Row],[Headcount Q2 2010]]='S. ONS Q2-3 2010'!E112</f>
        <v>1</v>
      </c>
      <c r="I111" s="85"/>
      <c r="J111" s="85" t="b">
        <f>ONS2010Q3[[#This Row],[FTE Q2 2010]]='S. ONS Q2-3 2010'!F112</f>
        <v>1</v>
      </c>
      <c r="K111" s="87"/>
      <c r="L111" s="87"/>
    </row>
    <row r="112" spans="1:12" x14ac:dyDescent="0.25">
      <c r="A112" s="86" t="s">
        <v>368</v>
      </c>
      <c r="B112" s="110" t="s">
        <v>401</v>
      </c>
      <c r="C112" s="198">
        <v>3410</v>
      </c>
      <c r="D112" s="226" t="b">
        <f>ONS2010Q3[[#This Row],[Headcount Q3 2010]]='S. ONS Q2-3 2010'!C113</f>
        <v>1</v>
      </c>
      <c r="E112" s="198">
        <v>3300</v>
      </c>
      <c r="F112" s="226" t="b">
        <f>ONS2010Q3[[#This Row],[FTE Q3 2010]]='S. ONS Q2-3 2010'!D113</f>
        <v>1</v>
      </c>
      <c r="G112" s="198">
        <v>3450</v>
      </c>
      <c r="H112" s="226" t="b">
        <f>ONS2010Q3[[#This Row],[Headcount Q2 2010]]='S. ONS Q2-3 2010'!E113</f>
        <v>1</v>
      </c>
      <c r="I112" s="198">
        <v>3350</v>
      </c>
      <c r="J112" s="226" t="b">
        <f>ONS2010Q3[[#This Row],[FTE Q2 2010]]='S. ONS Q2-3 2010'!F113</f>
        <v>1</v>
      </c>
      <c r="K112" s="199">
        <v>-50</v>
      </c>
      <c r="L112" s="199">
        <v>-50</v>
      </c>
    </row>
    <row r="113" spans="1:12" x14ac:dyDescent="0.25">
      <c r="A113" s="86" t="s">
        <v>72</v>
      </c>
      <c r="B113" s="110" t="s">
        <v>72</v>
      </c>
      <c r="C113" s="198">
        <v>19970</v>
      </c>
      <c r="D113" s="226" t="b">
        <f>ONS2010Q3[[#This Row],[Headcount Q3 2010]]='S. ONS Q2-3 2010'!C114</f>
        <v>1</v>
      </c>
      <c r="E113" s="198">
        <v>17880</v>
      </c>
      <c r="F113" s="226" t="b">
        <f>ONS2010Q3[[#This Row],[FTE Q3 2010]]='S. ONS Q2-3 2010'!D114</f>
        <v>1</v>
      </c>
      <c r="G113" s="198">
        <v>20160</v>
      </c>
      <c r="H113" s="226" t="b">
        <f>ONS2010Q3[[#This Row],[Headcount Q2 2010]]='S. ONS Q2-3 2010'!E114</f>
        <v>1</v>
      </c>
      <c r="I113" s="198">
        <v>18090</v>
      </c>
      <c r="J113" s="226" t="b">
        <f>ONS2010Q3[[#This Row],[FTE Q2 2010]]='S. ONS Q2-3 2010'!F114</f>
        <v>1</v>
      </c>
      <c r="K113" s="199">
        <v>-190</v>
      </c>
      <c r="L113" s="199">
        <v>-210</v>
      </c>
    </row>
    <row r="114" spans="1:12" x14ac:dyDescent="0.25">
      <c r="A114" s="86" t="s">
        <v>73</v>
      </c>
      <c r="B114" s="110" t="s">
        <v>73</v>
      </c>
      <c r="C114" s="198">
        <v>5670</v>
      </c>
      <c r="D114" s="226" t="b">
        <f>ONS2010Q3[[#This Row],[Headcount Q3 2010]]='S. ONS Q2-3 2010'!C115</f>
        <v>1</v>
      </c>
      <c r="E114" s="198">
        <v>5130</v>
      </c>
      <c r="F114" s="226" t="b">
        <f>ONS2010Q3[[#This Row],[FTE Q3 2010]]='S. ONS Q2-3 2010'!D115</f>
        <v>1</v>
      </c>
      <c r="G114" s="198">
        <v>6040</v>
      </c>
      <c r="H114" s="226" t="b">
        <f>ONS2010Q3[[#This Row],[Headcount Q2 2010]]='S. ONS Q2-3 2010'!E115</f>
        <v>1</v>
      </c>
      <c r="I114" s="198">
        <v>5450</v>
      </c>
      <c r="J114" s="226" t="b">
        <f>ONS2010Q3[[#This Row],[FTE Q2 2010]]='S. ONS Q2-3 2010'!F115</f>
        <v>1</v>
      </c>
      <c r="K114" s="199">
        <v>-360</v>
      </c>
      <c r="L114" s="199">
        <v>-330</v>
      </c>
    </row>
    <row r="115" spans="1:12" x14ac:dyDescent="0.25">
      <c r="A115" s="86" t="s">
        <v>74</v>
      </c>
      <c r="B115" s="110" t="s">
        <v>74</v>
      </c>
      <c r="C115" s="198">
        <v>610</v>
      </c>
      <c r="D115" s="226" t="b">
        <f>ONS2010Q3[[#This Row],[Headcount Q3 2010]]='S. ONS Q2-3 2010'!C116</f>
        <v>1</v>
      </c>
      <c r="E115" s="198">
        <v>580</v>
      </c>
      <c r="F115" s="226" t="b">
        <f>ONS2010Q3[[#This Row],[FTE Q3 2010]]='S. ONS Q2-3 2010'!D116</f>
        <v>1</v>
      </c>
      <c r="G115" s="198">
        <v>620</v>
      </c>
      <c r="H115" s="226" t="b">
        <f>ONS2010Q3[[#This Row],[Headcount Q2 2010]]='S. ONS Q2-3 2010'!E116</f>
        <v>1</v>
      </c>
      <c r="I115" s="198">
        <v>590</v>
      </c>
      <c r="J115" s="226" t="b">
        <f>ONS2010Q3[[#This Row],[FTE Q2 2010]]='S. ONS Q2-3 2010'!F116</f>
        <v>1</v>
      </c>
      <c r="K115" s="199">
        <v>-10</v>
      </c>
      <c r="L115" s="199">
        <v>-10</v>
      </c>
    </row>
    <row r="116" spans="1:12" x14ac:dyDescent="0.25">
      <c r="A116" s="92" t="s">
        <v>143</v>
      </c>
      <c r="B116" s="110" t="s">
        <v>389</v>
      </c>
      <c r="C116" s="198">
        <v>440</v>
      </c>
      <c r="D116" s="226" t="b">
        <f>ONS2010Q3[[#This Row],[Headcount Q3 2010]]='S. ONS Q2-3 2010'!C117</f>
        <v>1</v>
      </c>
      <c r="E116" s="198">
        <v>420</v>
      </c>
      <c r="F116" s="226" t="b">
        <f>ONS2010Q3[[#This Row],[FTE Q3 2010]]='S. ONS Q2-3 2010'!D117</f>
        <v>1</v>
      </c>
      <c r="G116" s="198">
        <v>430</v>
      </c>
      <c r="H116" s="226" t="b">
        <f>ONS2010Q3[[#This Row],[Headcount Q2 2010]]='S. ONS Q2-3 2010'!E117</f>
        <v>1</v>
      </c>
      <c r="I116" s="198">
        <v>410</v>
      </c>
      <c r="J116" s="226" t="b">
        <f>ONS2010Q3[[#This Row],[FTE Q2 2010]]='S. ONS Q2-3 2010'!F117</f>
        <v>1</v>
      </c>
      <c r="K116" s="199">
        <v>10</v>
      </c>
      <c r="L116" s="199">
        <v>10</v>
      </c>
    </row>
    <row r="117" spans="1:12" x14ac:dyDescent="0.25">
      <c r="A117" s="86" t="s">
        <v>75</v>
      </c>
      <c r="B117" s="110" t="s">
        <v>75</v>
      </c>
      <c r="C117" s="198">
        <v>3210</v>
      </c>
      <c r="D117" s="226" t="b">
        <f>ONS2010Q3[[#This Row],[Headcount Q3 2010]]='S. ONS Q2-3 2010'!C118</f>
        <v>1</v>
      </c>
      <c r="E117" s="198">
        <v>2960</v>
      </c>
      <c r="F117" s="226" t="b">
        <f>ONS2010Q3[[#This Row],[FTE Q3 2010]]='S. ONS Q2-3 2010'!D118</f>
        <v>1</v>
      </c>
      <c r="G117" s="198">
        <v>3180</v>
      </c>
      <c r="H117" s="226" t="b">
        <f>ONS2010Q3[[#This Row],[Headcount Q2 2010]]='S. ONS Q2-3 2010'!E118</f>
        <v>1</v>
      </c>
      <c r="I117" s="198">
        <v>2940</v>
      </c>
      <c r="J117" s="226" t="b">
        <f>ONS2010Q3[[#This Row],[FTE Q2 2010]]='S. ONS Q2-3 2010'!F118</f>
        <v>1</v>
      </c>
      <c r="K117" s="199">
        <v>30</v>
      </c>
      <c r="L117" s="199">
        <v>30</v>
      </c>
    </row>
    <row r="118" spans="1:12" x14ac:dyDescent="0.25">
      <c r="A118" s="86" t="s">
        <v>76</v>
      </c>
      <c r="B118" s="110" t="s">
        <v>76</v>
      </c>
      <c r="C118" s="198">
        <v>100</v>
      </c>
      <c r="D118" s="226" t="b">
        <f>ONS2010Q3[[#This Row],[Headcount Q3 2010]]='S. ONS Q2-3 2010'!C119</f>
        <v>1</v>
      </c>
      <c r="E118" s="198">
        <v>90</v>
      </c>
      <c r="F118" s="226" t="b">
        <f>ONS2010Q3[[#This Row],[FTE Q3 2010]]='S. ONS Q2-3 2010'!D119</f>
        <v>1</v>
      </c>
      <c r="G118" s="198">
        <v>100</v>
      </c>
      <c r="H118" s="226" t="b">
        <f>ONS2010Q3[[#This Row],[Headcount Q2 2010]]='S. ONS Q2-3 2010'!E119</f>
        <v>1</v>
      </c>
      <c r="I118" s="198">
        <v>100</v>
      </c>
      <c r="J118" s="226" t="b">
        <f>ONS2010Q3[[#This Row],[FTE Q2 2010]]='S. ONS Q2-3 2010'!F119</f>
        <v>1</v>
      </c>
      <c r="K118" s="199" t="s">
        <v>8</v>
      </c>
      <c r="L118" s="199" t="s">
        <v>8</v>
      </c>
    </row>
    <row r="119" spans="1:12" x14ac:dyDescent="0.25">
      <c r="A119" s="86" t="s">
        <v>77</v>
      </c>
      <c r="B119" s="110" t="s">
        <v>77</v>
      </c>
      <c r="C119" s="198">
        <v>60</v>
      </c>
      <c r="D119" s="226" t="b">
        <f>ONS2010Q3[[#This Row],[Headcount Q3 2010]]='S. ONS Q2-3 2010'!C120</f>
        <v>1</v>
      </c>
      <c r="E119" s="198">
        <v>60</v>
      </c>
      <c r="F119" s="226" t="b">
        <f>ONS2010Q3[[#This Row],[FTE Q3 2010]]='S. ONS Q2-3 2010'!D120</f>
        <v>1</v>
      </c>
      <c r="G119" s="198">
        <v>60</v>
      </c>
      <c r="H119" s="226" t="b">
        <f>ONS2010Q3[[#This Row],[Headcount Q2 2010]]='S. ONS Q2-3 2010'!E120</f>
        <v>1</v>
      </c>
      <c r="I119" s="198">
        <v>60</v>
      </c>
      <c r="J119" s="226" t="b">
        <f>ONS2010Q3[[#This Row],[FTE Q2 2010]]='S. ONS Q2-3 2010'!F120</f>
        <v>1</v>
      </c>
      <c r="K119" s="199" t="s">
        <v>8</v>
      </c>
      <c r="L119" s="199" t="s">
        <v>8</v>
      </c>
    </row>
    <row r="120" spans="1:12" x14ac:dyDescent="0.25">
      <c r="A120" s="86" t="s">
        <v>78</v>
      </c>
      <c r="B120" s="110" t="s">
        <v>78</v>
      </c>
      <c r="C120" s="198">
        <v>50830</v>
      </c>
      <c r="D120" s="226" t="b">
        <f>ONS2010Q3[[#This Row],[Headcount Q3 2010]]='S. ONS Q2-3 2010'!C121</f>
        <v>1</v>
      </c>
      <c r="E120" s="198">
        <v>48770</v>
      </c>
      <c r="F120" s="226" t="b">
        <f>ONS2010Q3[[#This Row],[FTE Q3 2010]]='S. ONS Q2-3 2010'!D121</f>
        <v>1</v>
      </c>
      <c r="G120" s="198">
        <v>51090</v>
      </c>
      <c r="H120" s="226" t="b">
        <f>ONS2010Q3[[#This Row],[Headcount Q2 2010]]='S. ONS Q2-3 2010'!E121</f>
        <v>1</v>
      </c>
      <c r="I120" s="198">
        <v>49110</v>
      </c>
      <c r="J120" s="226" t="b">
        <f>ONS2010Q3[[#This Row],[FTE Q2 2010]]='S. ONS Q2-3 2010'!F121</f>
        <v>1</v>
      </c>
      <c r="K120" s="199">
        <v>-260</v>
      </c>
      <c r="L120" s="199">
        <v>-330</v>
      </c>
    </row>
    <row r="121" spans="1:12" x14ac:dyDescent="0.25">
      <c r="A121" s="86" t="s">
        <v>79</v>
      </c>
      <c r="B121" s="110" t="s">
        <v>79</v>
      </c>
      <c r="C121" s="198">
        <v>40</v>
      </c>
      <c r="D121" s="226" t="b">
        <f>ONS2010Q3[[#This Row],[Headcount Q3 2010]]='S. ONS Q2-3 2010'!C122</f>
        <v>1</v>
      </c>
      <c r="E121" s="198">
        <v>40</v>
      </c>
      <c r="F121" s="226" t="b">
        <f>ONS2010Q3[[#This Row],[FTE Q3 2010]]='S. ONS Q2-3 2010'!D122</f>
        <v>1</v>
      </c>
      <c r="G121" s="198">
        <v>40</v>
      </c>
      <c r="H121" s="226" t="b">
        <f>ONS2010Q3[[#This Row],[Headcount Q2 2010]]='S. ONS Q2-3 2010'!E122</f>
        <v>1</v>
      </c>
      <c r="I121" s="198">
        <v>40</v>
      </c>
      <c r="J121" s="226" t="b">
        <f>ONS2010Q3[[#This Row],[FTE Q2 2010]]='S. ONS Q2-3 2010'!F122</f>
        <v>1</v>
      </c>
      <c r="K121" s="199" t="s">
        <v>8</v>
      </c>
      <c r="L121" s="199" t="s">
        <v>8</v>
      </c>
    </row>
    <row r="122" spans="1:12" x14ac:dyDescent="0.25">
      <c r="A122" s="86"/>
      <c r="B122" s="110" t="s">
        <v>407</v>
      </c>
      <c r="C122" s="85"/>
      <c r="D122" s="85" t="b">
        <f>ONS2010Q3[[#This Row],[Headcount Q3 2010]]='S. ONS Q2-3 2010'!C123</f>
        <v>1</v>
      </c>
      <c r="E122" s="85"/>
      <c r="F122" s="85" t="b">
        <f>ONS2010Q3[[#This Row],[FTE Q3 2010]]='S. ONS Q2-3 2010'!D123</f>
        <v>1</v>
      </c>
      <c r="G122" s="85"/>
      <c r="H122" s="85" t="b">
        <f>ONS2010Q3[[#This Row],[Headcount Q2 2010]]='S. ONS Q2-3 2010'!E123</f>
        <v>1</v>
      </c>
      <c r="I122" s="85"/>
      <c r="J122" s="85" t="b">
        <f>ONS2010Q3[[#This Row],[FTE Q2 2010]]='S. ONS Q2-3 2010'!F123</f>
        <v>1</v>
      </c>
      <c r="K122" s="87"/>
      <c r="L122" s="87"/>
    </row>
    <row r="123" spans="1:12" x14ac:dyDescent="0.25">
      <c r="A123" s="84" t="s">
        <v>82</v>
      </c>
      <c r="B123" s="110"/>
      <c r="C123" s="85"/>
      <c r="D123" s="85" t="b">
        <f>ONS2010Q3[[#This Row],[Headcount Q3 2010]]='S. ONS Q2-3 2010'!C124</f>
        <v>1</v>
      </c>
      <c r="E123" s="85"/>
      <c r="F123" s="85" t="b">
        <f>ONS2010Q3[[#This Row],[FTE Q3 2010]]='S. ONS Q2-3 2010'!D124</f>
        <v>1</v>
      </c>
      <c r="G123" s="85"/>
      <c r="H123" s="85" t="b">
        <f>ONS2010Q3[[#This Row],[Headcount Q2 2010]]='S. ONS Q2-3 2010'!E124</f>
        <v>1</v>
      </c>
      <c r="I123" s="85"/>
      <c r="J123" s="85" t="b">
        <f>ONS2010Q3[[#This Row],[FTE Q2 2010]]='S. ONS Q2-3 2010'!F124</f>
        <v>1</v>
      </c>
      <c r="K123" s="87"/>
      <c r="L123" s="87"/>
    </row>
    <row r="124" spans="1:12" x14ac:dyDescent="0.25">
      <c r="A124" s="86" t="s">
        <v>82</v>
      </c>
      <c r="B124" s="110" t="s">
        <v>82</v>
      </c>
      <c r="C124" s="200">
        <v>120</v>
      </c>
      <c r="D124" s="226" t="b">
        <f>ONS2010Q3[[#This Row],[Headcount Q3 2010]]='S. ONS Q2-3 2010'!C125</f>
        <v>1</v>
      </c>
      <c r="E124" s="200">
        <v>120</v>
      </c>
      <c r="F124" s="226" t="b">
        <f>ONS2010Q3[[#This Row],[FTE Q3 2010]]='S. ONS Q2-3 2010'!D125</f>
        <v>1</v>
      </c>
      <c r="G124" s="200">
        <v>140</v>
      </c>
      <c r="H124" s="226" t="b">
        <f>ONS2010Q3[[#This Row],[Headcount Q2 2010]]='S. ONS Q2-3 2010'!E125</f>
        <v>1</v>
      </c>
      <c r="I124" s="200">
        <v>130</v>
      </c>
      <c r="J124" s="226" t="b">
        <f>ONS2010Q3[[#This Row],[FTE Q2 2010]]='S. ONS Q2-3 2010'!F125</f>
        <v>1</v>
      </c>
      <c r="K124" s="201">
        <v>-20</v>
      </c>
      <c r="L124" s="201">
        <v>-20</v>
      </c>
    </row>
    <row r="125" spans="1:12" x14ac:dyDescent="0.25">
      <c r="A125" s="86"/>
      <c r="B125" s="110" t="s">
        <v>407</v>
      </c>
      <c r="C125" s="85"/>
      <c r="D125" s="85" t="b">
        <f>ONS2010Q3[[#This Row],[Headcount Q3 2010]]='S. ONS Q2-3 2010'!C126</f>
        <v>1</v>
      </c>
      <c r="E125" s="85"/>
      <c r="F125" s="85" t="b">
        <f>ONS2010Q3[[#This Row],[FTE Q3 2010]]='S. ONS Q2-3 2010'!D126</f>
        <v>1</v>
      </c>
      <c r="G125" s="85"/>
      <c r="H125" s="85" t="b">
        <f>ONS2010Q3[[#This Row],[Headcount Q2 2010]]='S. ONS Q2-3 2010'!E126</f>
        <v>1</v>
      </c>
      <c r="I125" s="85"/>
      <c r="J125" s="85" t="b">
        <f>ONS2010Q3[[#This Row],[FTE Q2 2010]]='S. ONS Q2-3 2010'!F126</f>
        <v>1</v>
      </c>
      <c r="K125" s="87"/>
      <c r="L125" s="87"/>
    </row>
    <row r="126" spans="1:12" x14ac:dyDescent="0.25">
      <c r="A126" s="84" t="s">
        <v>144</v>
      </c>
      <c r="B126" s="110"/>
      <c r="C126" s="85"/>
      <c r="D126" s="85" t="b">
        <f>ONS2010Q3[[#This Row],[Headcount Q3 2010]]='S. ONS Q2-3 2010'!C127</f>
        <v>1</v>
      </c>
      <c r="E126" s="85"/>
      <c r="F126" s="85" t="b">
        <f>ONS2010Q3[[#This Row],[FTE Q3 2010]]='S. ONS Q2-3 2010'!D127</f>
        <v>1</v>
      </c>
      <c r="G126" s="85"/>
      <c r="H126" s="85" t="b">
        <f>ONS2010Q3[[#This Row],[Headcount Q2 2010]]='S. ONS Q2-3 2010'!E127</f>
        <v>1</v>
      </c>
      <c r="I126" s="85"/>
      <c r="J126" s="85" t="b">
        <f>ONS2010Q3[[#This Row],[FTE Q2 2010]]='S. ONS Q2-3 2010'!F127</f>
        <v>1</v>
      </c>
      <c r="K126" s="87"/>
      <c r="L126" s="87"/>
    </row>
    <row r="127" spans="1:12" x14ac:dyDescent="0.25">
      <c r="A127" s="93" t="s">
        <v>144</v>
      </c>
      <c r="B127" s="110" t="s">
        <v>144</v>
      </c>
      <c r="C127" s="202">
        <v>1550</v>
      </c>
      <c r="D127" s="226" t="b">
        <f>ONS2010Q3[[#This Row],[Headcount Q3 2010]]='S. ONS Q2-3 2010'!C128</f>
        <v>1</v>
      </c>
      <c r="E127" s="202">
        <v>1500</v>
      </c>
      <c r="F127" s="226" t="b">
        <f>ONS2010Q3[[#This Row],[FTE Q3 2010]]='S. ONS Q2-3 2010'!D128</f>
        <v>1</v>
      </c>
      <c r="G127" s="202">
        <v>2080</v>
      </c>
      <c r="H127" s="226" t="b">
        <f>ONS2010Q3[[#This Row],[Headcount Q2 2010]]='S. ONS Q2-3 2010'!E128</f>
        <v>1</v>
      </c>
      <c r="I127" s="202">
        <v>1990</v>
      </c>
      <c r="J127" s="226" t="b">
        <f>ONS2010Q3[[#This Row],[FTE Q2 2010]]='S. ONS Q2-3 2010'!F128</f>
        <v>1</v>
      </c>
      <c r="K127" s="203">
        <v>-530</v>
      </c>
      <c r="L127" s="203">
        <v>-490</v>
      </c>
    </row>
    <row r="128" spans="1:12" x14ac:dyDescent="0.25">
      <c r="A128" s="93"/>
      <c r="B128" s="110" t="s">
        <v>407</v>
      </c>
      <c r="C128" s="85"/>
      <c r="D128" s="85" t="b">
        <f>ONS2010Q3[[#This Row],[Headcount Q3 2010]]='S. ONS Q2-3 2010'!C129</f>
        <v>1</v>
      </c>
      <c r="E128" s="85"/>
      <c r="F128" s="85" t="b">
        <f>ONS2010Q3[[#This Row],[FTE Q3 2010]]='S. ONS Q2-3 2010'!D129</f>
        <v>1</v>
      </c>
      <c r="G128" s="85"/>
      <c r="H128" s="85" t="b">
        <f>ONS2010Q3[[#This Row],[Headcount Q2 2010]]='S. ONS Q2-3 2010'!E129</f>
        <v>1</v>
      </c>
      <c r="I128" s="85"/>
      <c r="J128" s="85" t="b">
        <f>ONS2010Q3[[#This Row],[FTE Q2 2010]]='S. ONS Q2-3 2010'!F129</f>
        <v>1</v>
      </c>
      <c r="K128" s="87"/>
      <c r="L128" s="87"/>
    </row>
    <row r="129" spans="1:12" x14ac:dyDescent="0.25">
      <c r="A129" s="84" t="s">
        <v>296</v>
      </c>
      <c r="B129" s="110"/>
      <c r="C129" s="85"/>
      <c r="D129" s="85" t="b">
        <f>ONS2010Q3[[#This Row],[Headcount Q3 2010]]='S. ONS Q2-3 2010'!C130</f>
        <v>1</v>
      </c>
      <c r="E129" s="85"/>
      <c r="F129" s="85" t="b">
        <f>ONS2010Q3[[#This Row],[FTE Q3 2010]]='S. ONS Q2-3 2010'!D130</f>
        <v>1</v>
      </c>
      <c r="G129" s="85"/>
      <c r="H129" s="85" t="b">
        <f>ONS2010Q3[[#This Row],[Headcount Q2 2010]]='S. ONS Q2-3 2010'!E130</f>
        <v>1</v>
      </c>
      <c r="I129" s="85"/>
      <c r="J129" s="85" t="b">
        <f>ONS2010Q3[[#This Row],[FTE Q2 2010]]='S. ONS Q2-3 2010'!F130</f>
        <v>1</v>
      </c>
      <c r="K129" s="87"/>
      <c r="L129" s="87"/>
    </row>
    <row r="130" spans="1:12" x14ac:dyDescent="0.25">
      <c r="A130" s="94" t="s">
        <v>296</v>
      </c>
      <c r="B130" s="110" t="s">
        <v>296</v>
      </c>
      <c r="C130" s="204">
        <v>170</v>
      </c>
      <c r="D130" s="226" t="b">
        <f>ONS2010Q3[[#This Row],[Headcount Q3 2010]]='S. ONS Q2-3 2010'!C131</f>
        <v>1</v>
      </c>
      <c r="E130" s="204">
        <v>170</v>
      </c>
      <c r="F130" s="226" t="b">
        <f>ONS2010Q3[[#This Row],[FTE Q3 2010]]='S. ONS Q2-3 2010'!D131</f>
        <v>1</v>
      </c>
      <c r="G130" s="204">
        <v>180</v>
      </c>
      <c r="H130" s="226" t="b">
        <f>ONS2010Q3[[#This Row],[Headcount Q2 2010]]='S. ONS Q2-3 2010'!E131</f>
        <v>1</v>
      </c>
      <c r="I130" s="204">
        <v>180</v>
      </c>
      <c r="J130" s="226" t="b">
        <f>ONS2010Q3[[#This Row],[FTE Q2 2010]]='S. ONS Q2-3 2010'!F131</f>
        <v>1</v>
      </c>
      <c r="K130" s="204">
        <v>0</v>
      </c>
      <c r="L130" s="204">
        <v>-10</v>
      </c>
    </row>
    <row r="131" spans="1:12" x14ac:dyDescent="0.25">
      <c r="A131" s="93"/>
      <c r="B131" s="110" t="s">
        <v>407</v>
      </c>
      <c r="C131" s="85"/>
      <c r="D131" s="85" t="b">
        <f>ONS2010Q3[[#This Row],[Headcount Q3 2010]]='S. ONS Q2-3 2010'!C132</f>
        <v>1</v>
      </c>
      <c r="E131" s="85"/>
      <c r="F131" s="85" t="b">
        <f>ONS2010Q3[[#This Row],[FTE Q3 2010]]='S. ONS Q2-3 2010'!D132</f>
        <v>1</v>
      </c>
      <c r="G131" s="85"/>
      <c r="H131" s="85" t="b">
        <f>ONS2010Q3[[#This Row],[Headcount Q2 2010]]='S. ONS Q2-3 2010'!E132</f>
        <v>1</v>
      </c>
      <c r="I131" s="85"/>
      <c r="J131" s="85" t="b">
        <f>ONS2010Q3[[#This Row],[FTE Q2 2010]]='S. ONS Q2-3 2010'!F132</f>
        <v>1</v>
      </c>
      <c r="K131" s="87"/>
      <c r="L131" s="87"/>
    </row>
    <row r="132" spans="1:12" x14ac:dyDescent="0.25">
      <c r="A132" s="84" t="s">
        <v>83</v>
      </c>
      <c r="B132" s="110"/>
      <c r="C132" s="85"/>
      <c r="D132" s="85" t="b">
        <f>ONS2010Q3[[#This Row],[Headcount Q3 2010]]='S. ONS Q2-3 2010'!C133</f>
        <v>1</v>
      </c>
      <c r="E132" s="85"/>
      <c r="F132" s="85" t="b">
        <f>ONS2010Q3[[#This Row],[FTE Q3 2010]]='S. ONS Q2-3 2010'!D133</f>
        <v>1</v>
      </c>
      <c r="G132" s="85"/>
      <c r="H132" s="85" t="b">
        <f>ONS2010Q3[[#This Row],[Headcount Q2 2010]]='S. ONS Q2-3 2010'!E133</f>
        <v>1</v>
      </c>
      <c r="I132" s="85"/>
      <c r="J132" s="85" t="b">
        <f>ONS2010Q3[[#This Row],[FTE Q2 2010]]='S. ONS Q2-3 2010'!F133</f>
        <v>1</v>
      </c>
      <c r="K132" s="87"/>
      <c r="L132" s="87"/>
    </row>
    <row r="133" spans="1:12" x14ac:dyDescent="0.25">
      <c r="A133" s="86" t="s">
        <v>83</v>
      </c>
      <c r="B133" s="110" t="s">
        <v>83</v>
      </c>
      <c r="C133" s="205">
        <v>5840</v>
      </c>
      <c r="D133" s="226" t="b">
        <f>ONS2010Q3[[#This Row],[Headcount Q3 2010]]='S. ONS Q2-3 2010'!C134</f>
        <v>1</v>
      </c>
      <c r="E133" s="205">
        <v>5590</v>
      </c>
      <c r="F133" s="226" t="b">
        <f>ONS2010Q3[[#This Row],[FTE Q3 2010]]='S. ONS Q2-3 2010'!D134</f>
        <v>1</v>
      </c>
      <c r="G133" s="205">
        <v>5840</v>
      </c>
      <c r="H133" s="226" t="b">
        <f>ONS2010Q3[[#This Row],[Headcount Q2 2010]]='S. ONS Q2-3 2010'!E134</f>
        <v>1</v>
      </c>
      <c r="I133" s="205">
        <v>5590</v>
      </c>
      <c r="J133" s="226" t="b">
        <f>ONS2010Q3[[#This Row],[FTE Q2 2010]]='S. ONS Q2-3 2010'!F134</f>
        <v>1</v>
      </c>
      <c r="K133" s="206" t="s">
        <v>8</v>
      </c>
      <c r="L133" s="206" t="s">
        <v>8</v>
      </c>
    </row>
    <row r="134" spans="1:12" x14ac:dyDescent="0.25">
      <c r="A134" s="86"/>
      <c r="B134" s="110" t="s">
        <v>407</v>
      </c>
      <c r="C134" s="85"/>
      <c r="D134" s="85" t="b">
        <f>ONS2010Q3[[#This Row],[Headcount Q3 2010]]='S. ONS Q2-3 2010'!C135</f>
        <v>1</v>
      </c>
      <c r="E134" s="85"/>
      <c r="F134" s="85" t="b">
        <f>ONS2010Q3[[#This Row],[FTE Q3 2010]]='S. ONS Q2-3 2010'!D135</f>
        <v>1</v>
      </c>
      <c r="G134" s="85"/>
      <c r="H134" s="85" t="b">
        <f>ONS2010Q3[[#This Row],[Headcount Q2 2010]]='S. ONS Q2-3 2010'!E135</f>
        <v>1</v>
      </c>
      <c r="I134" s="85"/>
      <c r="J134" s="85" t="b">
        <f>ONS2010Q3[[#This Row],[FTE Q2 2010]]='S. ONS Q2-3 2010'!F135</f>
        <v>1</v>
      </c>
      <c r="K134" s="87"/>
      <c r="L134" s="87"/>
    </row>
    <row r="135" spans="1:12" x14ac:dyDescent="0.25">
      <c r="A135" s="84" t="s">
        <v>84</v>
      </c>
      <c r="B135" s="110"/>
      <c r="C135" s="85"/>
      <c r="D135" s="85" t="b">
        <f>ONS2010Q3[[#This Row],[Headcount Q3 2010]]='S. ONS Q2-3 2010'!C136</f>
        <v>1</v>
      </c>
      <c r="E135" s="85"/>
      <c r="F135" s="85" t="b">
        <f>ONS2010Q3[[#This Row],[FTE Q3 2010]]='S. ONS Q2-3 2010'!D136</f>
        <v>1</v>
      </c>
      <c r="G135" s="85"/>
      <c r="H135" s="85" t="b">
        <f>ONS2010Q3[[#This Row],[Headcount Q2 2010]]='S. ONS Q2-3 2010'!E136</f>
        <v>1</v>
      </c>
      <c r="I135" s="85"/>
      <c r="J135" s="85" t="b">
        <f>ONS2010Q3[[#This Row],[FTE Q2 2010]]='S. ONS Q2-3 2010'!F136</f>
        <v>1</v>
      </c>
      <c r="K135" s="87"/>
      <c r="L135" s="87"/>
    </row>
    <row r="136" spans="1:12" x14ac:dyDescent="0.25">
      <c r="A136" s="86" t="s">
        <v>369</v>
      </c>
      <c r="B136" s="110" t="s">
        <v>402</v>
      </c>
      <c r="C136" s="207">
        <v>2130</v>
      </c>
      <c r="D136" s="226" t="b">
        <f>ONS2010Q3[[#This Row],[Headcount Q3 2010]]='S. ONS Q2-3 2010'!C137</f>
        <v>1</v>
      </c>
      <c r="E136" s="207">
        <v>2070</v>
      </c>
      <c r="F136" s="226" t="b">
        <f>ONS2010Q3[[#This Row],[FTE Q3 2010]]='S. ONS Q2-3 2010'!D137</f>
        <v>1</v>
      </c>
      <c r="G136" s="207">
        <v>2140</v>
      </c>
      <c r="H136" s="226" t="b">
        <f>ONS2010Q3[[#This Row],[Headcount Q2 2010]]='S. ONS Q2-3 2010'!E137</f>
        <v>1</v>
      </c>
      <c r="I136" s="207">
        <v>2070</v>
      </c>
      <c r="J136" s="226" t="b">
        <f>ONS2010Q3[[#This Row],[FTE Q2 2010]]='S. ONS Q2-3 2010'!F137</f>
        <v>1</v>
      </c>
      <c r="K136" s="208" t="s">
        <v>8</v>
      </c>
      <c r="L136" s="208" t="s">
        <v>8</v>
      </c>
    </row>
    <row r="137" spans="1:12" x14ac:dyDescent="0.25">
      <c r="A137" s="86" t="s">
        <v>85</v>
      </c>
      <c r="B137" s="110" t="s">
        <v>85</v>
      </c>
      <c r="C137" s="207">
        <v>6510</v>
      </c>
      <c r="D137" s="226" t="b">
        <f>ONS2010Q3[[#This Row],[Headcount Q3 2010]]='S. ONS Q2-3 2010'!C138</f>
        <v>1</v>
      </c>
      <c r="E137" s="207">
        <v>5950</v>
      </c>
      <c r="F137" s="226" t="b">
        <f>ONS2010Q3[[#This Row],[FTE Q3 2010]]='S. ONS Q2-3 2010'!D138</f>
        <v>1</v>
      </c>
      <c r="G137" s="207">
        <v>6580</v>
      </c>
      <c r="H137" s="226" t="b">
        <f>ONS2010Q3[[#This Row],[Headcount Q2 2010]]='S. ONS Q2-3 2010'!E138</f>
        <v>1</v>
      </c>
      <c r="I137" s="207">
        <v>6020</v>
      </c>
      <c r="J137" s="226" t="b">
        <f>ONS2010Q3[[#This Row],[FTE Q2 2010]]='S. ONS Q2-3 2010'!F138</f>
        <v>1</v>
      </c>
      <c r="K137" s="208">
        <v>-70</v>
      </c>
      <c r="L137" s="208">
        <v>-70</v>
      </c>
    </row>
    <row r="138" spans="1:12" x14ac:dyDescent="0.25">
      <c r="A138" s="86" t="s">
        <v>86</v>
      </c>
      <c r="B138" s="110" t="s">
        <v>86</v>
      </c>
      <c r="C138" s="207">
        <v>2610</v>
      </c>
      <c r="D138" s="226" t="b">
        <f>ONS2010Q3[[#This Row],[Headcount Q3 2010]]='S. ONS Q2-3 2010'!C139</f>
        <v>1</v>
      </c>
      <c r="E138" s="207">
        <v>2450</v>
      </c>
      <c r="F138" s="226" t="b">
        <f>ONS2010Q3[[#This Row],[FTE Q3 2010]]='S. ONS Q2-3 2010'!D139</f>
        <v>1</v>
      </c>
      <c r="G138" s="207">
        <v>2660</v>
      </c>
      <c r="H138" s="226" t="b">
        <f>ONS2010Q3[[#This Row],[Headcount Q2 2010]]='S. ONS Q2-3 2010'!E139</f>
        <v>1</v>
      </c>
      <c r="I138" s="207">
        <v>2490</v>
      </c>
      <c r="J138" s="226" t="b">
        <f>ONS2010Q3[[#This Row],[FTE Q2 2010]]='S. ONS Q2-3 2010'!F139</f>
        <v>1</v>
      </c>
      <c r="K138" s="208">
        <v>-40</v>
      </c>
      <c r="L138" s="208">
        <v>-40</v>
      </c>
    </row>
    <row r="139" spans="1:12" x14ac:dyDescent="0.25">
      <c r="A139" s="86" t="s">
        <v>87</v>
      </c>
      <c r="B139" s="110" t="s">
        <v>87</v>
      </c>
      <c r="C139" s="207">
        <v>280</v>
      </c>
      <c r="D139" s="226" t="b">
        <f>ONS2010Q3[[#This Row],[Headcount Q3 2010]]='S. ONS Q2-3 2010'!C140</f>
        <v>1</v>
      </c>
      <c r="E139" s="207">
        <v>270</v>
      </c>
      <c r="F139" s="226" t="b">
        <f>ONS2010Q3[[#This Row],[FTE Q3 2010]]='S. ONS Q2-3 2010'!D140</f>
        <v>1</v>
      </c>
      <c r="G139" s="207">
        <v>290</v>
      </c>
      <c r="H139" s="226" t="b">
        <f>ONS2010Q3[[#This Row],[Headcount Q2 2010]]='S. ONS Q2-3 2010'!E140</f>
        <v>1</v>
      </c>
      <c r="I139" s="207">
        <v>280</v>
      </c>
      <c r="J139" s="226" t="b">
        <f>ONS2010Q3[[#This Row],[FTE Q2 2010]]='S. ONS Q2-3 2010'!F140</f>
        <v>1</v>
      </c>
      <c r="K139" s="208">
        <v>-10</v>
      </c>
      <c r="L139" s="208">
        <v>-10</v>
      </c>
    </row>
    <row r="140" spans="1:12" x14ac:dyDescent="0.25">
      <c r="A140" s="86" t="s">
        <v>88</v>
      </c>
      <c r="B140" s="110" t="s">
        <v>88</v>
      </c>
      <c r="C140" s="207">
        <v>3810</v>
      </c>
      <c r="D140" s="226" t="b">
        <f>ONS2010Q3[[#This Row],[Headcount Q3 2010]]='S. ONS Q2-3 2010'!C141</f>
        <v>1</v>
      </c>
      <c r="E140" s="207">
        <v>3720</v>
      </c>
      <c r="F140" s="226" t="b">
        <f>ONS2010Q3[[#This Row],[FTE Q3 2010]]='S. ONS Q2-3 2010'!D141</f>
        <v>1</v>
      </c>
      <c r="G140" s="207">
        <v>3840</v>
      </c>
      <c r="H140" s="226" t="b">
        <f>ONS2010Q3[[#This Row],[Headcount Q2 2010]]='S. ONS Q2-3 2010'!E141</f>
        <v>1</v>
      </c>
      <c r="I140" s="207">
        <v>3750</v>
      </c>
      <c r="J140" s="226" t="b">
        <f>ONS2010Q3[[#This Row],[FTE Q2 2010]]='S. ONS Q2-3 2010'!F141</f>
        <v>1</v>
      </c>
      <c r="K140" s="208">
        <v>-30</v>
      </c>
      <c r="L140" s="208">
        <v>-30</v>
      </c>
    </row>
    <row r="141" spans="1:12" x14ac:dyDescent="0.25">
      <c r="A141" s="86" t="s">
        <v>89</v>
      </c>
      <c r="B141" s="110" t="s">
        <v>89</v>
      </c>
      <c r="C141" s="207">
        <v>1210</v>
      </c>
      <c r="D141" s="226" t="b">
        <f>ONS2010Q3[[#This Row],[Headcount Q3 2010]]='S. ONS Q2-3 2010'!C142</f>
        <v>1</v>
      </c>
      <c r="E141" s="207">
        <v>1160</v>
      </c>
      <c r="F141" s="226" t="b">
        <f>ONS2010Q3[[#This Row],[FTE Q3 2010]]='S. ONS Q2-3 2010'!D142</f>
        <v>1</v>
      </c>
      <c r="G141" s="207">
        <v>1230</v>
      </c>
      <c r="H141" s="226" t="b">
        <f>ONS2010Q3[[#This Row],[Headcount Q2 2010]]='S. ONS Q2-3 2010'!E142</f>
        <v>1</v>
      </c>
      <c r="I141" s="207">
        <v>1180</v>
      </c>
      <c r="J141" s="226" t="b">
        <f>ONS2010Q3[[#This Row],[FTE Q2 2010]]='S. ONS Q2-3 2010'!F142</f>
        <v>1</v>
      </c>
      <c r="K141" s="208">
        <v>-20</v>
      </c>
      <c r="L141" s="208">
        <v>-20</v>
      </c>
    </row>
    <row r="142" spans="1:12" x14ac:dyDescent="0.25">
      <c r="A142" s="86" t="s">
        <v>90</v>
      </c>
      <c r="B142" s="110" t="s">
        <v>90</v>
      </c>
      <c r="C142" s="207">
        <v>300</v>
      </c>
      <c r="D142" s="226" t="b">
        <f>ONS2010Q3[[#This Row],[Headcount Q3 2010]]='S. ONS Q2-3 2010'!C143</f>
        <v>1</v>
      </c>
      <c r="E142" s="207">
        <v>290</v>
      </c>
      <c r="F142" s="226" t="b">
        <f>ONS2010Q3[[#This Row],[FTE Q3 2010]]='S. ONS Q2-3 2010'!D143</f>
        <v>1</v>
      </c>
      <c r="G142" s="207">
        <v>300</v>
      </c>
      <c r="H142" s="226" t="b">
        <f>ONS2010Q3[[#This Row],[Headcount Q2 2010]]='S. ONS Q2-3 2010'!E143</f>
        <v>1</v>
      </c>
      <c r="I142" s="207">
        <v>290</v>
      </c>
      <c r="J142" s="226" t="b">
        <f>ONS2010Q3[[#This Row],[FTE Q2 2010]]='S. ONS Q2-3 2010'!F143</f>
        <v>1</v>
      </c>
      <c r="K142" s="208" t="s">
        <v>8</v>
      </c>
      <c r="L142" s="208" t="s">
        <v>8</v>
      </c>
    </row>
    <row r="143" spans="1:12" x14ac:dyDescent="0.25">
      <c r="A143" s="86" t="s">
        <v>91</v>
      </c>
      <c r="B143" s="110" t="s">
        <v>91</v>
      </c>
      <c r="C143" s="207">
        <v>150</v>
      </c>
      <c r="D143" s="226" t="b">
        <f>ONS2010Q3[[#This Row],[Headcount Q3 2010]]='S. ONS Q2-3 2010'!C144</f>
        <v>1</v>
      </c>
      <c r="E143" s="207">
        <v>140</v>
      </c>
      <c r="F143" s="226" t="b">
        <f>ONS2010Q3[[#This Row],[FTE Q3 2010]]='S. ONS Q2-3 2010'!D144</f>
        <v>1</v>
      </c>
      <c r="G143" s="207">
        <v>150</v>
      </c>
      <c r="H143" s="226" t="b">
        <f>ONS2010Q3[[#This Row],[Headcount Q2 2010]]='S. ONS Q2-3 2010'!E144</f>
        <v>1</v>
      </c>
      <c r="I143" s="207">
        <v>140</v>
      </c>
      <c r="J143" s="226" t="b">
        <f>ONS2010Q3[[#This Row],[FTE Q2 2010]]='S. ONS Q2-3 2010'!F144</f>
        <v>1</v>
      </c>
      <c r="K143" s="208">
        <v>0</v>
      </c>
      <c r="L143" s="208">
        <v>0</v>
      </c>
    </row>
    <row r="144" spans="1:12" x14ac:dyDescent="0.25">
      <c r="A144" s="86" t="s">
        <v>92</v>
      </c>
      <c r="B144" s="110" t="s">
        <v>92</v>
      </c>
      <c r="C144" s="207">
        <v>2430</v>
      </c>
      <c r="D144" s="226" t="b">
        <f>ONS2010Q3[[#This Row],[Headcount Q3 2010]]='S. ONS Q2-3 2010'!C145</f>
        <v>1</v>
      </c>
      <c r="E144" s="207">
        <v>2350</v>
      </c>
      <c r="F144" s="226" t="b">
        <f>ONS2010Q3[[#This Row],[FTE Q3 2010]]='S. ONS Q2-3 2010'!D145</f>
        <v>1</v>
      </c>
      <c r="G144" s="207">
        <v>2480</v>
      </c>
      <c r="H144" s="226" t="b">
        <f>ONS2010Q3[[#This Row],[Headcount Q2 2010]]='S. ONS Q2-3 2010'!E145</f>
        <v>1</v>
      </c>
      <c r="I144" s="207">
        <v>2390</v>
      </c>
      <c r="J144" s="226" t="b">
        <f>ONS2010Q3[[#This Row],[FTE Q2 2010]]='S. ONS Q2-3 2010'!F145</f>
        <v>1</v>
      </c>
      <c r="K144" s="208">
        <v>-50</v>
      </c>
      <c r="L144" s="208">
        <v>-40</v>
      </c>
    </row>
    <row r="145" spans="1:256" x14ac:dyDescent="0.25">
      <c r="A145" s="86"/>
      <c r="B145" s="110" t="s">
        <v>407</v>
      </c>
      <c r="C145" s="85"/>
      <c r="D145" s="85" t="b">
        <f>ONS2010Q3[[#This Row],[Headcount Q3 2010]]='S. ONS Q2-3 2010'!C146</f>
        <v>1</v>
      </c>
      <c r="E145" s="85"/>
      <c r="F145" s="85" t="b">
        <f>ONS2010Q3[[#This Row],[FTE Q3 2010]]='S. ONS Q2-3 2010'!D146</f>
        <v>1</v>
      </c>
      <c r="G145" s="85"/>
      <c r="H145" s="85" t="b">
        <f>ONS2010Q3[[#This Row],[Headcount Q2 2010]]='S. ONS Q2-3 2010'!E146</f>
        <v>1</v>
      </c>
      <c r="I145" s="85"/>
      <c r="J145" s="85" t="b">
        <f>ONS2010Q3[[#This Row],[FTE Q2 2010]]='S. ONS Q2-3 2010'!F146</f>
        <v>1</v>
      </c>
      <c r="K145" s="87"/>
      <c r="L145" s="87"/>
    </row>
    <row r="146" spans="1:256" x14ac:dyDescent="0.25">
      <c r="A146" s="90" t="s">
        <v>146</v>
      </c>
      <c r="B146" s="110"/>
      <c r="C146" s="85"/>
      <c r="D146" s="85" t="b">
        <f>ONS2010Q3[[#This Row],[Headcount Q3 2010]]='S. ONS Q2-3 2010'!C147</f>
        <v>1</v>
      </c>
      <c r="E146" s="85"/>
      <c r="F146" s="85" t="b">
        <f>ONS2010Q3[[#This Row],[FTE Q3 2010]]='S. ONS Q2-3 2010'!D147</f>
        <v>1</v>
      </c>
      <c r="G146" s="85"/>
      <c r="H146" s="85" t="b">
        <f>ONS2010Q3[[#This Row],[Headcount Q2 2010]]='S. ONS Q2-3 2010'!E147</f>
        <v>1</v>
      </c>
      <c r="I146" s="85"/>
      <c r="J146" s="85" t="b">
        <f>ONS2010Q3[[#This Row],[FTE Q2 2010]]='S. ONS Q2-3 2010'!F147</f>
        <v>1</v>
      </c>
      <c r="K146" s="87"/>
      <c r="L146" s="87"/>
    </row>
    <row r="147" spans="1:256" x14ac:dyDescent="0.25">
      <c r="A147" s="95" t="s">
        <v>147</v>
      </c>
      <c r="B147" s="110" t="s">
        <v>146</v>
      </c>
      <c r="C147" s="209">
        <v>4030</v>
      </c>
      <c r="D147" s="226" t="b">
        <f>ONS2010Q3[[#This Row],[Headcount Q3 2010]]='S. ONS Q2-3 2010'!C148</f>
        <v>1</v>
      </c>
      <c r="E147" s="209">
        <v>3270</v>
      </c>
      <c r="F147" s="226" t="b">
        <f>ONS2010Q3[[#This Row],[FTE Q3 2010]]='S. ONS Q2-3 2010'!D148</f>
        <v>1</v>
      </c>
      <c r="G147" s="209">
        <v>4110</v>
      </c>
      <c r="H147" s="226" t="b">
        <f>ONS2010Q3[[#This Row],[Headcount Q2 2010]]='S. ONS Q2-3 2010'!E148</f>
        <v>1</v>
      </c>
      <c r="I147" s="209">
        <v>3340</v>
      </c>
      <c r="J147" s="226" t="b">
        <f>ONS2010Q3[[#This Row],[FTE Q2 2010]]='S. ONS Q2-3 2010'!F148</f>
        <v>1</v>
      </c>
      <c r="K147" s="210">
        <v>-80</v>
      </c>
      <c r="L147" s="210">
        <v>-70</v>
      </c>
    </row>
    <row r="148" spans="1:256" x14ac:dyDescent="0.25">
      <c r="A148" s="95" t="s">
        <v>371</v>
      </c>
      <c r="B148" s="110" t="s">
        <v>425</v>
      </c>
      <c r="C148" s="209">
        <v>190</v>
      </c>
      <c r="D148" s="226" t="b">
        <f>ONS2010Q3[[#This Row],[Headcount Q3 2010]]='S. ONS Q2-3 2010'!C149</f>
        <v>1</v>
      </c>
      <c r="E148" s="209">
        <v>180</v>
      </c>
      <c r="F148" s="226" t="b">
        <f>ONS2010Q3[[#This Row],[FTE Q3 2010]]='S. ONS Q2-3 2010'!D149</f>
        <v>1</v>
      </c>
      <c r="G148" s="209">
        <v>350</v>
      </c>
      <c r="H148" s="226" t="b">
        <f>ONS2010Q3[[#This Row],[Headcount Q2 2010]]='S. ONS Q2-3 2010'!E149</f>
        <v>1</v>
      </c>
      <c r="I148" s="209">
        <v>330</v>
      </c>
      <c r="J148" s="226" t="b">
        <f>ONS2010Q3[[#This Row],[FTE Q2 2010]]='S. ONS Q2-3 2010'!F149</f>
        <v>1</v>
      </c>
      <c r="K148" s="210">
        <v>-160</v>
      </c>
      <c r="L148" s="210">
        <v>-160</v>
      </c>
    </row>
    <row r="149" spans="1:256" x14ac:dyDescent="0.25">
      <c r="A149" s="95"/>
      <c r="B149" s="110" t="s">
        <v>407</v>
      </c>
      <c r="C149" s="85"/>
      <c r="D149" s="85" t="b">
        <f>ONS2010Q3[[#This Row],[Headcount Q3 2010]]='S. ONS Q2-3 2010'!C150</f>
        <v>1</v>
      </c>
      <c r="E149" s="85"/>
      <c r="F149" s="85" t="b">
        <f>ONS2010Q3[[#This Row],[FTE Q3 2010]]='S. ONS Q2-3 2010'!D150</f>
        <v>1</v>
      </c>
      <c r="G149" s="85"/>
      <c r="H149" s="85" t="b">
        <f>ONS2010Q3[[#This Row],[Headcount Q2 2010]]='S. ONS Q2-3 2010'!E150</f>
        <v>1</v>
      </c>
      <c r="I149" s="85"/>
      <c r="J149" s="85" t="b">
        <f>ONS2010Q3[[#This Row],[FTE Q2 2010]]='S. ONS Q2-3 2010'!F150</f>
        <v>1</v>
      </c>
      <c r="K149" s="87"/>
      <c r="L149" s="87"/>
    </row>
    <row r="150" spans="1:256" x14ac:dyDescent="0.25">
      <c r="A150" s="84" t="s">
        <v>148</v>
      </c>
      <c r="B150" s="110"/>
      <c r="C150" s="85"/>
      <c r="D150" s="85" t="b">
        <f>ONS2010Q3[[#This Row],[Headcount Q3 2010]]='S. ONS Q2-3 2010'!C151</f>
        <v>1</v>
      </c>
      <c r="E150" s="85"/>
      <c r="F150" s="85" t="b">
        <f>ONS2010Q3[[#This Row],[FTE Q3 2010]]='S. ONS Q2-3 2010'!D151</f>
        <v>1</v>
      </c>
      <c r="G150" s="85"/>
      <c r="H150" s="85" t="b">
        <f>ONS2010Q3[[#This Row],[Headcount Q2 2010]]='S. ONS Q2-3 2010'!E151</f>
        <v>1</v>
      </c>
      <c r="I150" s="85"/>
      <c r="J150" s="85" t="b">
        <f>ONS2010Q3[[#This Row],[FTE Q2 2010]]='S. ONS Q2-3 2010'!F151</f>
        <v>1</v>
      </c>
      <c r="K150" s="87"/>
      <c r="L150" s="87"/>
    </row>
    <row r="151" spans="1:256" x14ac:dyDescent="0.25">
      <c r="A151" s="86" t="s">
        <v>372</v>
      </c>
      <c r="B151" s="110" t="s">
        <v>93</v>
      </c>
      <c r="C151" s="211">
        <v>13090</v>
      </c>
      <c r="D151" s="226" t="b">
        <f>ONS2010Q3[[#This Row],[Headcount Q3 2010]]='S. ONS Q2-3 2010'!C152</f>
        <v>1</v>
      </c>
      <c r="E151" s="211">
        <v>12200</v>
      </c>
      <c r="F151" s="226" t="b">
        <f>ONS2010Q3[[#This Row],[FTE Q3 2010]]='S. ONS Q2-3 2010'!D152</f>
        <v>1</v>
      </c>
      <c r="G151" s="211">
        <v>13200</v>
      </c>
      <c r="H151" s="226" t="b">
        <f>ONS2010Q3[[#This Row],[Headcount Q2 2010]]='S. ONS Q2-3 2010'!E152</f>
        <v>1</v>
      </c>
      <c r="I151" s="211">
        <v>12330</v>
      </c>
      <c r="J151" s="226" t="b">
        <f>ONS2010Q3[[#This Row],[FTE Q2 2010]]='S. ONS Q2-3 2010'!F152</f>
        <v>1</v>
      </c>
      <c r="K151" s="212">
        <v>-110</v>
      </c>
      <c r="L151" s="212">
        <v>-130</v>
      </c>
    </row>
    <row r="152" spans="1:256" x14ac:dyDescent="0.25">
      <c r="A152" s="86" t="s">
        <v>94</v>
      </c>
      <c r="B152" s="110" t="s">
        <v>94</v>
      </c>
      <c r="C152" s="211">
        <v>86540</v>
      </c>
      <c r="D152" s="226" t="b">
        <f>ONS2010Q3[[#This Row],[Headcount Q3 2010]]='S. ONS Q2-3 2010'!C153</f>
        <v>1</v>
      </c>
      <c r="E152" s="211">
        <v>77750</v>
      </c>
      <c r="F152" s="226" t="b">
        <f>ONS2010Q3[[#This Row],[FTE Q3 2010]]='S. ONS Q2-3 2010'!D153</f>
        <v>1</v>
      </c>
      <c r="G152" s="211">
        <v>88960</v>
      </c>
      <c r="H152" s="226" t="b">
        <f>ONS2010Q3[[#This Row],[Headcount Q2 2010]]='S. ONS Q2-3 2010'!E153</f>
        <v>1</v>
      </c>
      <c r="I152" s="211">
        <v>80190</v>
      </c>
      <c r="J152" s="226" t="b">
        <f>ONS2010Q3[[#This Row],[FTE Q2 2010]]='S. ONS Q2-3 2010'!F153</f>
        <v>1</v>
      </c>
      <c r="K152" s="212">
        <v>-2420</v>
      </c>
      <c r="L152" s="212">
        <v>-2440</v>
      </c>
    </row>
    <row r="153" spans="1:256" x14ac:dyDescent="0.25">
      <c r="A153" s="86" t="s">
        <v>312</v>
      </c>
      <c r="B153" s="110" t="s">
        <v>312</v>
      </c>
      <c r="C153" s="211">
        <v>15360</v>
      </c>
      <c r="D153" s="226" t="b">
        <f>ONS2010Q3[[#This Row],[Headcount Q3 2010]]='S. ONS Q2-3 2010'!C154</f>
        <v>1</v>
      </c>
      <c r="E153" s="211">
        <v>13720</v>
      </c>
      <c r="F153" s="226" t="b">
        <f>ONS2010Q3[[#This Row],[FTE Q3 2010]]='S. ONS Q2-3 2010'!D154</f>
        <v>1</v>
      </c>
      <c r="G153" s="211">
        <v>15520</v>
      </c>
      <c r="H153" s="226" t="b">
        <f>ONS2010Q3[[#This Row],[Headcount Q2 2010]]='S. ONS Q2-3 2010'!E154</f>
        <v>1</v>
      </c>
      <c r="I153" s="211">
        <v>13910</v>
      </c>
      <c r="J153" s="226" t="b">
        <f>ONS2010Q3[[#This Row],[FTE Q2 2010]]='S. ONS Q2-3 2010'!F154</f>
        <v>1</v>
      </c>
      <c r="K153" s="212">
        <v>-160</v>
      </c>
      <c r="L153" s="212">
        <v>-190</v>
      </c>
    </row>
    <row r="154" spans="1:256" x14ac:dyDescent="0.25">
      <c r="A154" s="86" t="s">
        <v>190</v>
      </c>
      <c r="B154" s="110" t="s">
        <v>190</v>
      </c>
      <c r="C154" s="211">
        <v>9250</v>
      </c>
      <c r="D154" s="226" t="b">
        <f>ONS2010Q3[[#This Row],[Headcount Q3 2010]]='S. ONS Q2-3 2010'!C155</f>
        <v>1</v>
      </c>
      <c r="E154" s="211">
        <v>8160</v>
      </c>
      <c r="F154" s="226" t="b">
        <f>ONS2010Q3[[#This Row],[FTE Q3 2010]]='S. ONS Q2-3 2010'!D155</f>
        <v>1</v>
      </c>
      <c r="G154" s="211">
        <v>9430</v>
      </c>
      <c r="H154" s="226" t="b">
        <f>ONS2010Q3[[#This Row],[Headcount Q2 2010]]='S. ONS Q2-3 2010'!E155</f>
        <v>1</v>
      </c>
      <c r="I154" s="211">
        <v>8330</v>
      </c>
      <c r="J154" s="226" t="b">
        <f>ONS2010Q3[[#This Row],[FTE Q2 2010]]='S. ONS Q2-3 2010'!F155</f>
        <v>1</v>
      </c>
      <c r="K154" s="212">
        <v>-180</v>
      </c>
      <c r="L154" s="212">
        <v>-170</v>
      </c>
    </row>
    <row r="155" spans="1:256" x14ac:dyDescent="0.25">
      <c r="A155" s="86" t="s">
        <v>95</v>
      </c>
      <c r="B155" s="110" t="s">
        <v>95</v>
      </c>
      <c r="C155" s="211">
        <v>3850</v>
      </c>
      <c r="D155" s="226" t="b">
        <f>ONS2010Q3[[#This Row],[Headcount Q3 2010]]='S. ONS Q2-3 2010'!C156</f>
        <v>1</v>
      </c>
      <c r="E155" s="211">
        <v>3600</v>
      </c>
      <c r="F155" s="226" t="b">
        <f>ONS2010Q3[[#This Row],[FTE Q3 2010]]='S. ONS Q2-3 2010'!D156</f>
        <v>1</v>
      </c>
      <c r="G155" s="211">
        <v>3850</v>
      </c>
      <c r="H155" s="226" t="b">
        <f>ONS2010Q3[[#This Row],[Headcount Q2 2010]]='S. ONS Q2-3 2010'!E156</f>
        <v>1</v>
      </c>
      <c r="I155" s="211">
        <v>3590</v>
      </c>
      <c r="J155" s="226" t="b">
        <f>ONS2010Q3[[#This Row],[FTE Q2 2010]]='S. ONS Q2-3 2010'!F156</f>
        <v>1</v>
      </c>
      <c r="K155" s="212" t="s">
        <v>8</v>
      </c>
      <c r="L155" s="212" t="s">
        <v>8</v>
      </c>
    </row>
    <row r="156" spans="1:256" x14ac:dyDescent="0.25">
      <c r="A156" s="86"/>
      <c r="B156" s="110" t="s">
        <v>407</v>
      </c>
      <c r="C156" s="85"/>
      <c r="D156" s="85" t="b">
        <f>ONS2010Q3[[#This Row],[Headcount Q3 2010]]='S. ONS Q2-3 2010'!C157</f>
        <v>1</v>
      </c>
      <c r="E156" s="85"/>
      <c r="F156" s="85" t="b">
        <f>ONS2010Q3[[#This Row],[FTE Q3 2010]]='S. ONS Q2-3 2010'!D157</f>
        <v>1</v>
      </c>
      <c r="G156" s="85"/>
      <c r="H156" s="85" t="b">
        <f>ONS2010Q3[[#This Row],[Headcount Q2 2010]]='S. ONS Q2-3 2010'!E157</f>
        <v>1</v>
      </c>
      <c r="I156" s="85"/>
      <c r="J156" s="85" t="b">
        <f>ONS2010Q3[[#This Row],[FTE Q2 2010]]='S. ONS Q2-3 2010'!F157</f>
        <v>1</v>
      </c>
      <c r="K156" s="87"/>
      <c r="L156" s="87"/>
    </row>
    <row r="157" spans="1:256" x14ac:dyDescent="0.25">
      <c r="A157" s="96" t="s">
        <v>153</v>
      </c>
      <c r="B157" s="110"/>
      <c r="C157" s="85"/>
      <c r="D157" s="85" t="b">
        <f>ONS2010Q3[[#This Row],[Headcount Q3 2010]]='S. ONS Q2-3 2010'!C158</f>
        <v>1</v>
      </c>
      <c r="E157" s="85"/>
      <c r="F157" s="85" t="b">
        <f>ONS2010Q3[[#This Row],[FTE Q3 2010]]='S. ONS Q2-3 2010'!D158</f>
        <v>1</v>
      </c>
      <c r="G157" s="85"/>
      <c r="H157" s="85" t="b">
        <f>ONS2010Q3[[#This Row],[Headcount Q2 2010]]='S. ONS Q2-3 2010'!E158</f>
        <v>1</v>
      </c>
      <c r="I157" s="85"/>
      <c r="J157" s="85" t="b">
        <f>ONS2010Q3[[#This Row],[FTE Q2 2010]]='S. ONS Q2-3 2010'!F158</f>
        <v>1</v>
      </c>
      <c r="K157" s="87"/>
      <c r="L157" s="87"/>
    </row>
    <row r="158" spans="1:256" x14ac:dyDescent="0.25">
      <c r="A158" s="86" t="s">
        <v>154</v>
      </c>
      <c r="B158" s="110" t="s">
        <v>154</v>
      </c>
      <c r="C158" s="213">
        <v>5570</v>
      </c>
      <c r="D158" s="226" t="b">
        <f>ONS2010Q3[[#This Row],[Headcount Q3 2010]]='S. ONS Q2-3 2010'!C159</f>
        <v>1</v>
      </c>
      <c r="E158" s="213">
        <v>5320</v>
      </c>
      <c r="F158" s="226" t="b">
        <f>ONS2010Q3[[#This Row],[FTE Q3 2010]]='S. ONS Q2-3 2010'!D159</f>
        <v>1</v>
      </c>
      <c r="G158" s="213">
        <v>5670</v>
      </c>
      <c r="H158" s="226" t="b">
        <f>ONS2010Q3[[#This Row],[Headcount Q2 2010]]='S. ONS Q2-3 2010'!E159</f>
        <v>1</v>
      </c>
      <c r="I158" s="213">
        <v>5430</v>
      </c>
      <c r="J158" s="226" t="b">
        <f>ONS2010Q3[[#This Row],[FTE Q2 2010]]='S. ONS Q2-3 2010'!F159</f>
        <v>1</v>
      </c>
      <c r="K158" s="214">
        <v>-110</v>
      </c>
      <c r="L158" s="214">
        <v>-100</v>
      </c>
    </row>
    <row r="159" spans="1:256" x14ac:dyDescent="0.25">
      <c r="A159" s="86" t="s">
        <v>107</v>
      </c>
      <c r="B159" s="110" t="s">
        <v>107</v>
      </c>
      <c r="C159" s="213">
        <v>60</v>
      </c>
      <c r="D159" s="226" t="b">
        <f>ONS2010Q3[[#This Row],[Headcount Q3 2010]]='S. ONS Q2-3 2010'!C160</f>
        <v>1</v>
      </c>
      <c r="E159" s="213">
        <v>60</v>
      </c>
      <c r="F159" s="226" t="b">
        <f>ONS2010Q3[[#This Row],[FTE Q3 2010]]='S. ONS Q2-3 2010'!D160</f>
        <v>1</v>
      </c>
      <c r="G159" s="213">
        <v>60</v>
      </c>
      <c r="H159" s="226" t="b">
        <f>ONS2010Q3[[#This Row],[Headcount Q2 2010]]='S. ONS Q2-3 2010'!E160</f>
        <v>1</v>
      </c>
      <c r="I159" s="213">
        <v>60</v>
      </c>
      <c r="J159" s="226" t="b">
        <f>ONS2010Q3[[#This Row],[FTE Q2 2010]]='S. ONS Q2-3 2010'!F160</f>
        <v>1</v>
      </c>
      <c r="K159" s="214" t="s">
        <v>8</v>
      </c>
      <c r="L159" s="214" t="s">
        <v>8</v>
      </c>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c r="BR159" s="77"/>
      <c r="BS159" s="77"/>
      <c r="BT159" s="77"/>
      <c r="BU159" s="77"/>
      <c r="BV159" s="77"/>
      <c r="BW159" s="77"/>
      <c r="BX159" s="77"/>
      <c r="BY159" s="77"/>
      <c r="BZ159" s="77"/>
      <c r="CA159" s="77"/>
      <c r="CB159" s="77"/>
      <c r="CC159" s="77"/>
      <c r="CD159" s="77"/>
      <c r="CE159" s="77"/>
      <c r="CF159" s="77"/>
      <c r="CG159" s="77"/>
      <c r="CH159" s="77"/>
      <c r="CI159" s="77"/>
      <c r="CJ159" s="77"/>
      <c r="CK159" s="77"/>
      <c r="CL159" s="77"/>
      <c r="CM159" s="77"/>
      <c r="CN159" s="77"/>
      <c r="CO159" s="77"/>
      <c r="CP159" s="77"/>
      <c r="CQ159" s="77"/>
      <c r="CR159" s="77"/>
      <c r="CS159" s="77"/>
      <c r="CT159" s="77"/>
      <c r="CU159" s="77"/>
      <c r="CV159" s="77"/>
      <c r="CW159" s="77"/>
      <c r="CX159" s="77"/>
      <c r="CY159" s="77"/>
      <c r="CZ159" s="77"/>
      <c r="DA159" s="77"/>
      <c r="DB159" s="77"/>
      <c r="DC159" s="77"/>
      <c r="DD159" s="77"/>
      <c r="DE159" s="77"/>
      <c r="DF159" s="77"/>
      <c r="DG159" s="77"/>
      <c r="DH159" s="77"/>
      <c r="DI159" s="77"/>
      <c r="DJ159" s="77"/>
      <c r="DK159" s="77"/>
      <c r="DL159" s="77"/>
      <c r="DM159" s="77"/>
      <c r="DN159" s="77"/>
      <c r="DO159" s="77"/>
      <c r="DP159" s="77"/>
      <c r="DQ159" s="77"/>
      <c r="DR159" s="77"/>
      <c r="DS159" s="77"/>
      <c r="DT159" s="77"/>
      <c r="DU159" s="77"/>
      <c r="DV159" s="77"/>
      <c r="DW159" s="77"/>
      <c r="DX159" s="77"/>
      <c r="DY159" s="77"/>
      <c r="DZ159" s="77"/>
      <c r="EA159" s="77"/>
      <c r="EB159" s="77"/>
      <c r="EC159" s="77"/>
      <c r="ED159" s="77"/>
      <c r="EE159" s="77"/>
      <c r="EF159" s="77"/>
      <c r="EG159" s="77"/>
      <c r="EH159" s="77"/>
      <c r="EI159" s="77"/>
      <c r="EJ159" s="77"/>
      <c r="EK159" s="77"/>
      <c r="EL159" s="77"/>
      <c r="EM159" s="77"/>
      <c r="EN159" s="77"/>
      <c r="EO159" s="77"/>
      <c r="EP159" s="77"/>
      <c r="EQ159" s="77"/>
      <c r="ER159" s="77"/>
      <c r="ES159" s="77"/>
      <c r="ET159" s="77"/>
      <c r="EU159" s="77"/>
      <c r="EV159" s="77"/>
      <c r="EW159" s="77"/>
      <c r="EX159" s="77"/>
      <c r="EY159" s="77"/>
      <c r="EZ159" s="77"/>
      <c r="FA159" s="77"/>
      <c r="FB159" s="77"/>
      <c r="FC159" s="77"/>
      <c r="FD159" s="77"/>
      <c r="FE159" s="77"/>
      <c r="FF159" s="77"/>
      <c r="FG159" s="77"/>
      <c r="FH159" s="77"/>
      <c r="FI159" s="77"/>
      <c r="FJ159" s="77"/>
      <c r="FK159" s="77"/>
      <c r="FL159" s="77"/>
      <c r="FM159" s="77"/>
      <c r="FN159" s="77"/>
      <c r="FO159" s="77"/>
      <c r="FP159" s="77"/>
      <c r="FQ159" s="77"/>
      <c r="FR159" s="77"/>
      <c r="FS159" s="77"/>
      <c r="FT159" s="77"/>
      <c r="FU159" s="77"/>
      <c r="FV159" s="77"/>
      <c r="FW159" s="77"/>
      <c r="FX159" s="77"/>
      <c r="FY159" s="77"/>
      <c r="FZ159" s="77"/>
      <c r="GA159" s="77"/>
      <c r="GB159" s="77"/>
      <c r="GC159" s="77"/>
      <c r="GD159" s="77"/>
      <c r="GE159" s="77"/>
      <c r="GF159" s="77"/>
      <c r="GG159" s="77"/>
      <c r="GH159" s="77"/>
      <c r="GI159" s="77"/>
      <c r="GJ159" s="77"/>
      <c r="GK159" s="77"/>
      <c r="GL159" s="77"/>
      <c r="GM159" s="77"/>
      <c r="GN159" s="77"/>
      <c r="GO159" s="77"/>
      <c r="GP159" s="77"/>
      <c r="GQ159" s="77"/>
      <c r="GR159" s="77"/>
      <c r="GS159" s="77"/>
      <c r="GT159" s="77"/>
      <c r="GU159" s="77"/>
      <c r="GV159" s="77"/>
      <c r="GW159" s="77"/>
      <c r="GX159" s="77"/>
      <c r="GY159" s="77"/>
      <c r="GZ159" s="77"/>
      <c r="HA159" s="77"/>
      <c r="HB159" s="77"/>
      <c r="HC159" s="77"/>
      <c r="HD159" s="77"/>
      <c r="HE159" s="77"/>
      <c r="HF159" s="77"/>
      <c r="HG159" s="77"/>
      <c r="HH159" s="77"/>
      <c r="HI159" s="77"/>
      <c r="HJ159" s="77"/>
      <c r="HK159" s="77"/>
      <c r="HL159" s="77"/>
      <c r="HM159" s="77"/>
      <c r="HN159" s="77"/>
      <c r="HO159" s="77"/>
      <c r="HP159" s="77"/>
      <c r="HQ159" s="77"/>
      <c r="HR159" s="77"/>
      <c r="HS159" s="77"/>
      <c r="HT159" s="77"/>
      <c r="HU159" s="77"/>
      <c r="HV159" s="77"/>
      <c r="HW159" s="77"/>
      <c r="HX159" s="77"/>
      <c r="HY159" s="77"/>
      <c r="HZ159" s="77"/>
      <c r="IA159" s="77"/>
      <c r="IB159" s="77"/>
      <c r="IC159" s="77"/>
      <c r="ID159" s="77"/>
      <c r="IE159" s="77"/>
      <c r="IF159" s="77"/>
      <c r="IG159" s="77"/>
      <c r="IH159" s="77"/>
      <c r="II159" s="77"/>
      <c r="IJ159" s="77"/>
      <c r="IK159" s="77"/>
      <c r="IL159" s="77"/>
      <c r="IM159" s="77"/>
      <c r="IN159" s="77"/>
      <c r="IO159" s="77"/>
      <c r="IP159" s="77"/>
      <c r="IQ159" s="77"/>
      <c r="IR159" s="77"/>
      <c r="IS159" s="77"/>
      <c r="IT159" s="77"/>
      <c r="IU159" s="77"/>
      <c r="IV159" s="77"/>
    </row>
    <row r="160" spans="1:256" x14ac:dyDescent="0.25">
      <c r="A160" s="86" t="s">
        <v>96</v>
      </c>
      <c r="B160" s="110" t="s">
        <v>96</v>
      </c>
      <c r="C160" s="213">
        <v>1840</v>
      </c>
      <c r="D160" s="226" t="b">
        <f>ONS2010Q3[[#This Row],[Headcount Q3 2010]]='S. ONS Q2-3 2010'!C161</f>
        <v>1</v>
      </c>
      <c r="E160" s="213">
        <v>1730</v>
      </c>
      <c r="F160" s="226" t="b">
        <f>ONS2010Q3[[#This Row],[FTE Q3 2010]]='S. ONS Q2-3 2010'!D161</f>
        <v>1</v>
      </c>
      <c r="G160" s="213">
        <v>1850</v>
      </c>
      <c r="H160" s="226" t="b">
        <f>ONS2010Q3[[#This Row],[Headcount Q2 2010]]='S. ONS Q2-3 2010'!E161</f>
        <v>1</v>
      </c>
      <c r="I160" s="213">
        <v>1740</v>
      </c>
      <c r="J160" s="226" t="b">
        <f>ONS2010Q3[[#This Row],[FTE Q2 2010]]='S. ONS Q2-3 2010'!F161</f>
        <v>1</v>
      </c>
      <c r="K160" s="214">
        <v>-10</v>
      </c>
      <c r="L160" s="214">
        <v>-10</v>
      </c>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c r="BR160" s="77"/>
      <c r="BS160" s="77"/>
      <c r="BT160" s="77"/>
      <c r="BU160" s="77"/>
      <c r="BV160" s="77"/>
      <c r="BW160" s="77"/>
      <c r="BX160" s="77"/>
      <c r="BY160" s="77"/>
      <c r="BZ160" s="77"/>
      <c r="CA160" s="77"/>
      <c r="CB160" s="77"/>
      <c r="CC160" s="77"/>
      <c r="CD160" s="77"/>
      <c r="CE160" s="77"/>
      <c r="CF160" s="77"/>
      <c r="CG160" s="77"/>
      <c r="CH160" s="77"/>
      <c r="CI160" s="77"/>
      <c r="CJ160" s="77"/>
      <c r="CK160" s="77"/>
      <c r="CL160" s="77"/>
      <c r="CM160" s="77"/>
      <c r="CN160" s="77"/>
      <c r="CO160" s="77"/>
      <c r="CP160" s="77"/>
      <c r="CQ160" s="77"/>
      <c r="CR160" s="77"/>
      <c r="CS160" s="77"/>
      <c r="CT160" s="77"/>
      <c r="CU160" s="77"/>
      <c r="CV160" s="77"/>
      <c r="CW160" s="77"/>
      <c r="CX160" s="77"/>
      <c r="CY160" s="77"/>
      <c r="CZ160" s="77"/>
      <c r="DA160" s="77"/>
      <c r="DB160" s="77"/>
      <c r="DC160" s="77"/>
      <c r="DD160" s="77"/>
      <c r="DE160" s="77"/>
      <c r="DF160" s="77"/>
      <c r="DG160" s="77"/>
      <c r="DH160" s="77"/>
      <c r="DI160" s="77"/>
      <c r="DJ160" s="77"/>
      <c r="DK160" s="77"/>
      <c r="DL160" s="77"/>
      <c r="DM160" s="77"/>
      <c r="DN160" s="77"/>
      <c r="DO160" s="77"/>
      <c r="DP160" s="77"/>
      <c r="DQ160" s="77"/>
      <c r="DR160" s="77"/>
      <c r="DS160" s="77"/>
      <c r="DT160" s="77"/>
      <c r="DU160" s="77"/>
      <c r="DV160" s="77"/>
      <c r="DW160" s="77"/>
      <c r="DX160" s="77"/>
      <c r="DY160" s="77"/>
      <c r="DZ160" s="77"/>
      <c r="EA160" s="77"/>
      <c r="EB160" s="77"/>
      <c r="EC160" s="77"/>
      <c r="ED160" s="77"/>
      <c r="EE160" s="77"/>
      <c r="EF160" s="77"/>
      <c r="EG160" s="77"/>
      <c r="EH160" s="77"/>
      <c r="EI160" s="77"/>
      <c r="EJ160" s="77"/>
      <c r="EK160" s="77"/>
      <c r="EL160" s="77"/>
      <c r="EM160" s="77"/>
      <c r="EN160" s="77"/>
      <c r="EO160" s="77"/>
      <c r="EP160" s="77"/>
      <c r="EQ160" s="77"/>
      <c r="ER160" s="77"/>
      <c r="ES160" s="77"/>
      <c r="ET160" s="77"/>
      <c r="EU160" s="77"/>
      <c r="EV160" s="77"/>
      <c r="EW160" s="77"/>
      <c r="EX160" s="77"/>
      <c r="EY160" s="77"/>
      <c r="EZ160" s="77"/>
      <c r="FA160" s="77"/>
      <c r="FB160" s="77"/>
      <c r="FC160" s="77"/>
      <c r="FD160" s="77"/>
      <c r="FE160" s="77"/>
      <c r="FF160" s="77"/>
      <c r="FG160" s="77"/>
      <c r="FH160" s="77"/>
      <c r="FI160" s="77"/>
      <c r="FJ160" s="77"/>
      <c r="FK160" s="77"/>
      <c r="FL160" s="77"/>
      <c r="FM160" s="77"/>
      <c r="FN160" s="77"/>
      <c r="FO160" s="77"/>
      <c r="FP160" s="77"/>
      <c r="FQ160" s="77"/>
      <c r="FR160" s="77"/>
      <c r="FS160" s="77"/>
      <c r="FT160" s="77"/>
      <c r="FU160" s="77"/>
      <c r="FV160" s="77"/>
      <c r="FW160" s="77"/>
      <c r="FX160" s="77"/>
      <c r="FY160" s="77"/>
      <c r="FZ160" s="77"/>
      <c r="GA160" s="77"/>
      <c r="GB160" s="77"/>
      <c r="GC160" s="77"/>
      <c r="GD160" s="77"/>
      <c r="GE160" s="77"/>
      <c r="GF160" s="77"/>
      <c r="GG160" s="77"/>
      <c r="GH160" s="77"/>
      <c r="GI160" s="77"/>
      <c r="GJ160" s="77"/>
      <c r="GK160" s="77"/>
      <c r="GL160" s="77"/>
      <c r="GM160" s="77"/>
      <c r="GN160" s="77"/>
      <c r="GO160" s="77"/>
      <c r="GP160" s="77"/>
      <c r="GQ160" s="77"/>
      <c r="GR160" s="77"/>
      <c r="GS160" s="77"/>
      <c r="GT160" s="77"/>
      <c r="GU160" s="77"/>
      <c r="GV160" s="77"/>
      <c r="GW160" s="77"/>
      <c r="GX160" s="77"/>
      <c r="GY160" s="77"/>
      <c r="GZ160" s="77"/>
      <c r="HA160" s="77"/>
      <c r="HB160" s="77"/>
      <c r="HC160" s="77"/>
      <c r="HD160" s="77"/>
      <c r="HE160" s="77"/>
      <c r="HF160" s="77"/>
      <c r="HG160" s="77"/>
      <c r="HH160" s="77"/>
      <c r="HI160" s="77"/>
      <c r="HJ160" s="77"/>
      <c r="HK160" s="77"/>
      <c r="HL160" s="77"/>
      <c r="HM160" s="77"/>
      <c r="HN160" s="77"/>
      <c r="HO160" s="77"/>
      <c r="HP160" s="77"/>
      <c r="HQ160" s="77"/>
      <c r="HR160" s="77"/>
      <c r="HS160" s="77"/>
      <c r="HT160" s="77"/>
      <c r="HU160" s="77"/>
      <c r="HV160" s="77"/>
      <c r="HW160" s="77"/>
      <c r="HX160" s="77"/>
      <c r="HY160" s="77"/>
      <c r="HZ160" s="77"/>
      <c r="IA160" s="77"/>
      <c r="IB160" s="77"/>
      <c r="IC160" s="77"/>
      <c r="ID160" s="77"/>
      <c r="IE160" s="77"/>
      <c r="IF160" s="77"/>
      <c r="IG160" s="77"/>
      <c r="IH160" s="77"/>
      <c r="II160" s="77"/>
      <c r="IJ160" s="77"/>
      <c r="IK160" s="77"/>
      <c r="IL160" s="77"/>
      <c r="IM160" s="77"/>
      <c r="IN160" s="77"/>
      <c r="IO160" s="77"/>
      <c r="IP160" s="77"/>
      <c r="IQ160" s="77"/>
      <c r="IR160" s="77"/>
      <c r="IS160" s="77"/>
      <c r="IT160" s="77"/>
      <c r="IU160" s="77"/>
      <c r="IV160" s="77"/>
    </row>
    <row r="161" spans="1:256" x14ac:dyDescent="0.25">
      <c r="A161" s="86" t="s">
        <v>156</v>
      </c>
      <c r="B161" s="110" t="s">
        <v>390</v>
      </c>
      <c r="C161" s="213">
        <v>320</v>
      </c>
      <c r="D161" s="226" t="b">
        <f>ONS2010Q3[[#This Row],[Headcount Q3 2010]]='S. ONS Q2-3 2010'!C162</f>
        <v>1</v>
      </c>
      <c r="E161" s="213">
        <v>300</v>
      </c>
      <c r="F161" s="226" t="b">
        <f>ONS2010Q3[[#This Row],[FTE Q3 2010]]='S. ONS Q2-3 2010'!D162</f>
        <v>1</v>
      </c>
      <c r="G161" s="213">
        <v>330</v>
      </c>
      <c r="H161" s="226" t="b">
        <f>ONS2010Q3[[#This Row],[Headcount Q2 2010]]='S. ONS Q2-3 2010'!E162</f>
        <v>1</v>
      </c>
      <c r="I161" s="213">
        <v>310</v>
      </c>
      <c r="J161" s="226" t="b">
        <f>ONS2010Q3[[#This Row],[FTE Q2 2010]]='S. ONS Q2-3 2010'!F162</f>
        <v>1</v>
      </c>
      <c r="K161" s="214" t="s">
        <v>8</v>
      </c>
      <c r="L161" s="214" t="s">
        <v>8</v>
      </c>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c r="DG161" s="77"/>
      <c r="DH161" s="77"/>
      <c r="DI161" s="77"/>
      <c r="DJ161" s="77"/>
      <c r="DK161" s="77"/>
      <c r="DL161" s="77"/>
      <c r="DM161" s="77"/>
      <c r="DN161" s="77"/>
      <c r="DO161" s="77"/>
      <c r="DP161" s="77"/>
      <c r="DQ161" s="77"/>
      <c r="DR161" s="77"/>
      <c r="DS161" s="77"/>
      <c r="DT161" s="77"/>
      <c r="DU161" s="77"/>
      <c r="DV161" s="77"/>
      <c r="DW161" s="77"/>
      <c r="DX161" s="77"/>
      <c r="DY161" s="77"/>
      <c r="DZ161" s="77"/>
      <c r="EA161" s="77"/>
      <c r="EB161" s="77"/>
      <c r="EC161" s="77"/>
      <c r="ED161" s="77"/>
      <c r="EE161" s="77"/>
      <c r="EF161" s="77"/>
      <c r="EG161" s="77"/>
      <c r="EH161" s="77"/>
      <c r="EI161" s="77"/>
      <c r="EJ161" s="77"/>
      <c r="EK161" s="77"/>
      <c r="EL161" s="77"/>
      <c r="EM161" s="77"/>
      <c r="EN161" s="77"/>
      <c r="EO161" s="77"/>
      <c r="EP161" s="77"/>
      <c r="EQ161" s="77"/>
      <c r="ER161" s="77"/>
      <c r="ES161" s="77"/>
      <c r="ET161" s="77"/>
      <c r="EU161" s="77"/>
      <c r="EV161" s="77"/>
      <c r="EW161" s="77"/>
      <c r="EX161" s="77"/>
      <c r="EY161" s="77"/>
      <c r="EZ161" s="77"/>
      <c r="FA161" s="77"/>
      <c r="FB161" s="77"/>
      <c r="FC161" s="77"/>
      <c r="FD161" s="77"/>
      <c r="FE161" s="77"/>
      <c r="FF161" s="77"/>
      <c r="FG161" s="77"/>
      <c r="FH161" s="77"/>
      <c r="FI161" s="77"/>
      <c r="FJ161" s="77"/>
      <c r="FK161" s="77"/>
      <c r="FL161" s="77"/>
      <c r="FM161" s="77"/>
      <c r="FN161" s="77"/>
      <c r="FO161" s="77"/>
      <c r="FP161" s="77"/>
      <c r="FQ161" s="77"/>
      <c r="FR161" s="77"/>
      <c r="FS161" s="77"/>
      <c r="FT161" s="77"/>
      <c r="FU161" s="77"/>
      <c r="FV161" s="77"/>
      <c r="FW161" s="77"/>
      <c r="FX161" s="77"/>
      <c r="FY161" s="77"/>
      <c r="FZ161" s="77"/>
      <c r="GA161" s="77"/>
      <c r="GB161" s="77"/>
      <c r="GC161" s="77"/>
      <c r="GD161" s="77"/>
      <c r="GE161" s="77"/>
      <c r="GF161" s="77"/>
      <c r="GG161" s="77"/>
      <c r="GH161" s="77"/>
      <c r="GI161" s="77"/>
      <c r="GJ161" s="77"/>
      <c r="GK161" s="77"/>
      <c r="GL161" s="77"/>
      <c r="GM161" s="77"/>
      <c r="GN161" s="77"/>
      <c r="GO161" s="77"/>
      <c r="GP161" s="77"/>
      <c r="GQ161" s="77"/>
      <c r="GR161" s="77"/>
      <c r="GS161" s="77"/>
      <c r="GT161" s="77"/>
      <c r="GU161" s="77"/>
      <c r="GV161" s="77"/>
      <c r="GW161" s="77"/>
      <c r="GX161" s="77"/>
      <c r="GY161" s="77"/>
      <c r="GZ161" s="77"/>
      <c r="HA161" s="77"/>
      <c r="HB161" s="77"/>
      <c r="HC161" s="77"/>
      <c r="HD161" s="77"/>
      <c r="HE161" s="77"/>
      <c r="HF161" s="77"/>
      <c r="HG161" s="77"/>
      <c r="HH161" s="77"/>
      <c r="HI161" s="77"/>
      <c r="HJ161" s="77"/>
      <c r="HK161" s="77"/>
      <c r="HL161" s="77"/>
      <c r="HM161" s="77"/>
      <c r="HN161" s="77"/>
      <c r="HO161" s="77"/>
      <c r="HP161" s="77"/>
      <c r="HQ161" s="77"/>
      <c r="HR161" s="77"/>
      <c r="HS161" s="77"/>
      <c r="HT161" s="77"/>
      <c r="HU161" s="77"/>
      <c r="HV161" s="77"/>
      <c r="HW161" s="77"/>
      <c r="HX161" s="77"/>
      <c r="HY161" s="77"/>
      <c r="HZ161" s="77"/>
      <c r="IA161" s="77"/>
      <c r="IB161" s="77"/>
      <c r="IC161" s="77"/>
      <c r="ID161" s="77"/>
      <c r="IE161" s="77"/>
      <c r="IF161" s="77"/>
      <c r="IG161" s="77"/>
      <c r="IH161" s="77"/>
      <c r="II161" s="77"/>
      <c r="IJ161" s="77"/>
      <c r="IK161" s="77"/>
      <c r="IL161" s="77"/>
      <c r="IM161" s="77"/>
      <c r="IN161" s="77"/>
      <c r="IO161" s="77"/>
      <c r="IP161" s="77"/>
      <c r="IQ161" s="77"/>
      <c r="IR161" s="77"/>
      <c r="IS161" s="77"/>
      <c r="IT161" s="77"/>
      <c r="IU161" s="77"/>
      <c r="IV161" s="77"/>
    </row>
    <row r="162" spans="1:256" x14ac:dyDescent="0.25">
      <c r="A162" s="86" t="s">
        <v>97</v>
      </c>
      <c r="B162" s="110" t="s">
        <v>97</v>
      </c>
      <c r="C162" s="213">
        <v>220</v>
      </c>
      <c r="D162" s="226" t="b">
        <f>ONS2010Q3[[#This Row],[Headcount Q3 2010]]='S. ONS Q2-3 2010'!C163</f>
        <v>1</v>
      </c>
      <c r="E162" s="213">
        <v>200</v>
      </c>
      <c r="F162" s="226" t="b">
        <f>ONS2010Q3[[#This Row],[FTE Q3 2010]]='S. ONS Q2-3 2010'!D163</f>
        <v>1</v>
      </c>
      <c r="G162" s="213">
        <v>210</v>
      </c>
      <c r="H162" s="226" t="b">
        <f>ONS2010Q3[[#This Row],[Headcount Q2 2010]]='S. ONS Q2-3 2010'!E163</f>
        <v>1</v>
      </c>
      <c r="I162" s="213">
        <v>200</v>
      </c>
      <c r="J162" s="226" t="b">
        <f>ONS2010Q3[[#This Row],[FTE Q2 2010]]='S. ONS Q2-3 2010'!F163</f>
        <v>1</v>
      </c>
      <c r="K162" s="214" t="s">
        <v>8</v>
      </c>
      <c r="L162" s="214" t="s">
        <v>8</v>
      </c>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c r="FE162" s="77"/>
      <c r="FF162" s="77"/>
      <c r="FG162" s="77"/>
      <c r="FH162" s="77"/>
      <c r="FI162" s="77"/>
      <c r="FJ162" s="77"/>
      <c r="FK162" s="77"/>
      <c r="FL162" s="77"/>
      <c r="FM162" s="77"/>
      <c r="FN162" s="77"/>
      <c r="FO162" s="77"/>
      <c r="FP162" s="77"/>
      <c r="FQ162" s="77"/>
      <c r="FR162" s="77"/>
      <c r="FS162" s="77"/>
      <c r="FT162" s="77"/>
      <c r="FU162" s="77"/>
      <c r="FV162" s="77"/>
      <c r="FW162" s="77"/>
      <c r="FX162" s="77"/>
      <c r="FY162" s="77"/>
      <c r="FZ162" s="77"/>
      <c r="GA162" s="77"/>
      <c r="GB162" s="77"/>
      <c r="GC162" s="77"/>
      <c r="GD162" s="77"/>
      <c r="GE162" s="77"/>
      <c r="GF162" s="77"/>
      <c r="GG162" s="77"/>
      <c r="GH162" s="77"/>
      <c r="GI162" s="77"/>
      <c r="GJ162" s="77"/>
      <c r="GK162" s="77"/>
      <c r="GL162" s="77"/>
      <c r="GM162" s="77"/>
      <c r="GN162" s="77"/>
      <c r="GO162" s="77"/>
      <c r="GP162" s="77"/>
      <c r="GQ162" s="77"/>
      <c r="GR162" s="77"/>
      <c r="GS162" s="77"/>
      <c r="GT162" s="77"/>
      <c r="GU162" s="77"/>
      <c r="GV162" s="77"/>
      <c r="GW162" s="77"/>
      <c r="GX162" s="77"/>
      <c r="GY162" s="77"/>
      <c r="GZ162" s="77"/>
      <c r="HA162" s="77"/>
      <c r="HB162" s="77"/>
      <c r="HC162" s="77"/>
      <c r="HD162" s="77"/>
      <c r="HE162" s="77"/>
      <c r="HF162" s="77"/>
      <c r="HG162" s="77"/>
      <c r="HH162" s="77"/>
      <c r="HI162" s="77"/>
      <c r="HJ162" s="77"/>
      <c r="HK162" s="77"/>
      <c r="HL162" s="77"/>
      <c r="HM162" s="77"/>
      <c r="HN162" s="77"/>
      <c r="HO162" s="77"/>
      <c r="HP162" s="77"/>
      <c r="HQ162" s="77"/>
      <c r="HR162" s="77"/>
      <c r="HS162" s="77"/>
      <c r="HT162" s="77"/>
      <c r="HU162" s="77"/>
      <c r="HV162" s="77"/>
      <c r="HW162" s="77"/>
      <c r="HX162" s="77"/>
      <c r="HY162" s="77"/>
      <c r="HZ162" s="77"/>
      <c r="IA162" s="77"/>
      <c r="IB162" s="77"/>
      <c r="IC162" s="77"/>
      <c r="ID162" s="77"/>
      <c r="IE162" s="77"/>
      <c r="IF162" s="77"/>
      <c r="IG162" s="77"/>
      <c r="IH162" s="77"/>
      <c r="II162" s="77"/>
      <c r="IJ162" s="77"/>
      <c r="IK162" s="77"/>
      <c r="IL162" s="77"/>
      <c r="IM162" s="77"/>
      <c r="IN162" s="77"/>
      <c r="IO162" s="77"/>
      <c r="IP162" s="77"/>
      <c r="IQ162" s="77"/>
      <c r="IR162" s="77"/>
      <c r="IS162" s="77"/>
      <c r="IT162" s="77"/>
      <c r="IU162" s="77"/>
      <c r="IV162" s="77"/>
    </row>
    <row r="163" spans="1:256" x14ac:dyDescent="0.25">
      <c r="A163" s="86" t="s">
        <v>98</v>
      </c>
      <c r="B163" s="110" t="s">
        <v>98</v>
      </c>
      <c r="C163" s="213">
        <v>1120</v>
      </c>
      <c r="D163" s="226" t="b">
        <f>ONS2010Q3[[#This Row],[Headcount Q3 2010]]='S. ONS Q2-3 2010'!C164</f>
        <v>1</v>
      </c>
      <c r="E163" s="213">
        <v>1040</v>
      </c>
      <c r="F163" s="226" t="b">
        <f>ONS2010Q3[[#This Row],[FTE Q3 2010]]='S. ONS Q2-3 2010'!D164</f>
        <v>1</v>
      </c>
      <c r="G163" s="213">
        <v>1150</v>
      </c>
      <c r="H163" s="226" t="b">
        <f>ONS2010Q3[[#This Row],[Headcount Q2 2010]]='S. ONS Q2-3 2010'!E164</f>
        <v>1</v>
      </c>
      <c r="I163" s="213">
        <v>1080</v>
      </c>
      <c r="J163" s="226" t="b">
        <f>ONS2010Q3[[#This Row],[FTE Q2 2010]]='S. ONS Q2-3 2010'!F164</f>
        <v>1</v>
      </c>
      <c r="K163" s="214">
        <v>-40</v>
      </c>
      <c r="L163" s="214">
        <v>-40</v>
      </c>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c r="FE163" s="77"/>
      <c r="FF163" s="77"/>
      <c r="FG163" s="77"/>
      <c r="FH163" s="77"/>
      <c r="FI163" s="77"/>
      <c r="FJ163" s="77"/>
      <c r="FK163" s="77"/>
      <c r="FL163" s="77"/>
      <c r="FM163" s="77"/>
      <c r="FN163" s="77"/>
      <c r="FO163" s="77"/>
      <c r="FP163" s="77"/>
      <c r="FQ163" s="77"/>
      <c r="FR163" s="77"/>
      <c r="FS163" s="77"/>
      <c r="FT163" s="77"/>
      <c r="FU163" s="77"/>
      <c r="FV163" s="77"/>
      <c r="FW163" s="77"/>
      <c r="FX163" s="77"/>
      <c r="FY163" s="77"/>
      <c r="FZ163" s="77"/>
      <c r="GA163" s="77"/>
      <c r="GB163" s="77"/>
      <c r="GC163" s="77"/>
      <c r="GD163" s="77"/>
      <c r="GE163" s="77"/>
      <c r="GF163" s="77"/>
      <c r="GG163" s="77"/>
      <c r="GH163" s="77"/>
      <c r="GI163" s="77"/>
      <c r="GJ163" s="77"/>
      <c r="GK163" s="77"/>
      <c r="GL163" s="77"/>
      <c r="GM163" s="77"/>
      <c r="GN163" s="77"/>
      <c r="GO163" s="77"/>
      <c r="GP163" s="77"/>
      <c r="GQ163" s="77"/>
      <c r="GR163" s="77"/>
      <c r="GS163" s="77"/>
      <c r="GT163" s="77"/>
      <c r="GU163" s="77"/>
      <c r="GV163" s="77"/>
      <c r="GW163" s="77"/>
      <c r="GX163" s="77"/>
      <c r="GY163" s="77"/>
      <c r="GZ163" s="77"/>
      <c r="HA163" s="77"/>
      <c r="HB163" s="77"/>
      <c r="HC163" s="77"/>
      <c r="HD163" s="77"/>
      <c r="HE163" s="77"/>
      <c r="HF163" s="77"/>
      <c r="HG163" s="77"/>
      <c r="HH163" s="77"/>
      <c r="HI163" s="77"/>
      <c r="HJ163" s="77"/>
      <c r="HK163" s="77"/>
      <c r="HL163" s="77"/>
      <c r="HM163" s="77"/>
      <c r="HN163" s="77"/>
      <c r="HO163" s="77"/>
      <c r="HP163" s="77"/>
      <c r="HQ163" s="77"/>
      <c r="HR163" s="77"/>
      <c r="HS163" s="77"/>
      <c r="HT163" s="77"/>
      <c r="HU163" s="77"/>
      <c r="HV163" s="77"/>
      <c r="HW163" s="77"/>
      <c r="HX163" s="77"/>
      <c r="HY163" s="77"/>
      <c r="HZ163" s="77"/>
      <c r="IA163" s="77"/>
      <c r="IB163" s="77"/>
      <c r="IC163" s="77"/>
      <c r="ID163" s="77"/>
      <c r="IE163" s="77"/>
      <c r="IF163" s="77"/>
      <c r="IG163" s="77"/>
      <c r="IH163" s="77"/>
      <c r="II163" s="77"/>
      <c r="IJ163" s="77"/>
      <c r="IK163" s="77"/>
      <c r="IL163" s="77"/>
      <c r="IM163" s="77"/>
      <c r="IN163" s="77"/>
      <c r="IO163" s="77"/>
      <c r="IP163" s="77"/>
      <c r="IQ163" s="77"/>
      <c r="IR163" s="77"/>
      <c r="IS163" s="77"/>
      <c r="IT163" s="77"/>
      <c r="IU163" s="77"/>
      <c r="IV163" s="77"/>
    </row>
    <row r="164" spans="1:256" x14ac:dyDescent="0.25">
      <c r="A164" s="86" t="s">
        <v>99</v>
      </c>
      <c r="B164" s="110" t="s">
        <v>99</v>
      </c>
      <c r="C164" s="213">
        <v>150</v>
      </c>
      <c r="D164" s="226" t="b">
        <f>ONS2010Q3[[#This Row],[Headcount Q3 2010]]='S. ONS Q2-3 2010'!C165</f>
        <v>1</v>
      </c>
      <c r="E164" s="213">
        <v>140</v>
      </c>
      <c r="F164" s="226" t="b">
        <f>ONS2010Q3[[#This Row],[FTE Q3 2010]]='S. ONS Q2-3 2010'!D165</f>
        <v>1</v>
      </c>
      <c r="G164" s="213">
        <v>150</v>
      </c>
      <c r="H164" s="226" t="b">
        <f>ONS2010Q3[[#This Row],[Headcount Q2 2010]]='S. ONS Q2-3 2010'!E165</f>
        <v>1</v>
      </c>
      <c r="I164" s="213">
        <v>140</v>
      </c>
      <c r="J164" s="226" t="b">
        <f>ONS2010Q3[[#This Row],[FTE Q2 2010]]='S. ONS Q2-3 2010'!F165</f>
        <v>1</v>
      </c>
      <c r="K164" s="214" t="s">
        <v>8</v>
      </c>
      <c r="L164" s="214" t="s">
        <v>8</v>
      </c>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77"/>
      <c r="BV164" s="77"/>
      <c r="BW164" s="77"/>
      <c r="BX164" s="77"/>
      <c r="BY164" s="77"/>
      <c r="BZ164" s="77"/>
      <c r="CA164" s="77"/>
      <c r="CB164" s="77"/>
      <c r="CC164" s="77"/>
      <c r="CD164" s="77"/>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c r="DA164" s="77"/>
      <c r="DB164" s="77"/>
      <c r="DC164" s="77"/>
      <c r="DD164" s="77"/>
      <c r="DE164" s="77"/>
      <c r="DF164" s="77"/>
      <c r="DG164" s="77"/>
      <c r="DH164" s="77"/>
      <c r="DI164" s="77"/>
      <c r="DJ164" s="77"/>
      <c r="DK164" s="77"/>
      <c r="DL164" s="77"/>
      <c r="DM164" s="77"/>
      <c r="DN164" s="77"/>
      <c r="DO164" s="77"/>
      <c r="DP164" s="77"/>
      <c r="DQ164" s="77"/>
      <c r="DR164" s="77"/>
      <c r="DS164" s="77"/>
      <c r="DT164" s="77"/>
      <c r="DU164" s="77"/>
      <c r="DV164" s="77"/>
      <c r="DW164" s="77"/>
      <c r="DX164" s="77"/>
      <c r="DY164" s="77"/>
      <c r="DZ164" s="77"/>
      <c r="EA164" s="77"/>
      <c r="EB164" s="77"/>
      <c r="EC164" s="77"/>
      <c r="ED164" s="77"/>
      <c r="EE164" s="77"/>
      <c r="EF164" s="77"/>
      <c r="EG164" s="77"/>
      <c r="EH164" s="77"/>
      <c r="EI164" s="77"/>
      <c r="EJ164" s="77"/>
      <c r="EK164" s="77"/>
      <c r="EL164" s="77"/>
      <c r="EM164" s="77"/>
      <c r="EN164" s="77"/>
      <c r="EO164" s="77"/>
      <c r="EP164" s="77"/>
      <c r="EQ164" s="77"/>
      <c r="ER164" s="77"/>
      <c r="ES164" s="77"/>
      <c r="ET164" s="77"/>
      <c r="EU164" s="77"/>
      <c r="EV164" s="77"/>
      <c r="EW164" s="77"/>
      <c r="EX164" s="77"/>
      <c r="EY164" s="77"/>
      <c r="EZ164" s="77"/>
      <c r="FA164" s="77"/>
      <c r="FB164" s="77"/>
      <c r="FC164" s="77"/>
      <c r="FD164" s="77"/>
      <c r="FE164" s="77"/>
      <c r="FF164" s="77"/>
      <c r="FG164" s="77"/>
      <c r="FH164" s="77"/>
      <c r="FI164" s="77"/>
      <c r="FJ164" s="77"/>
      <c r="FK164" s="77"/>
      <c r="FL164" s="77"/>
      <c r="FM164" s="77"/>
      <c r="FN164" s="77"/>
      <c r="FO164" s="77"/>
      <c r="FP164" s="77"/>
      <c r="FQ164" s="77"/>
      <c r="FR164" s="77"/>
      <c r="FS164" s="77"/>
      <c r="FT164" s="77"/>
      <c r="FU164" s="77"/>
      <c r="FV164" s="77"/>
      <c r="FW164" s="77"/>
      <c r="FX164" s="77"/>
      <c r="FY164" s="77"/>
      <c r="FZ164" s="77"/>
      <c r="GA164" s="77"/>
      <c r="GB164" s="77"/>
      <c r="GC164" s="77"/>
      <c r="GD164" s="77"/>
      <c r="GE164" s="77"/>
      <c r="GF164" s="77"/>
      <c r="GG164" s="77"/>
      <c r="GH164" s="77"/>
      <c r="GI164" s="77"/>
      <c r="GJ164" s="77"/>
      <c r="GK164" s="77"/>
      <c r="GL164" s="77"/>
      <c r="GM164" s="77"/>
      <c r="GN164" s="77"/>
      <c r="GO164" s="77"/>
      <c r="GP164" s="77"/>
      <c r="GQ164" s="77"/>
      <c r="GR164" s="77"/>
      <c r="GS164" s="77"/>
      <c r="GT164" s="77"/>
      <c r="GU164" s="77"/>
      <c r="GV164" s="77"/>
      <c r="GW164" s="77"/>
      <c r="GX164" s="77"/>
      <c r="GY164" s="77"/>
      <c r="GZ164" s="77"/>
      <c r="HA164" s="77"/>
      <c r="HB164" s="77"/>
      <c r="HC164" s="77"/>
      <c r="HD164" s="77"/>
      <c r="HE164" s="77"/>
      <c r="HF164" s="77"/>
      <c r="HG164" s="77"/>
      <c r="HH164" s="77"/>
      <c r="HI164" s="77"/>
      <c r="HJ164" s="77"/>
      <c r="HK164" s="77"/>
      <c r="HL164" s="77"/>
      <c r="HM164" s="77"/>
      <c r="HN164" s="77"/>
      <c r="HO164" s="77"/>
      <c r="HP164" s="77"/>
      <c r="HQ164" s="77"/>
      <c r="HR164" s="77"/>
      <c r="HS164" s="77"/>
      <c r="HT164" s="77"/>
      <c r="HU164" s="77"/>
      <c r="HV164" s="77"/>
      <c r="HW164" s="77"/>
      <c r="HX164" s="77"/>
      <c r="HY164" s="77"/>
      <c r="HZ164" s="77"/>
      <c r="IA164" s="77"/>
      <c r="IB164" s="77"/>
      <c r="IC164" s="77"/>
      <c r="ID164" s="77"/>
      <c r="IE164" s="77"/>
      <c r="IF164" s="77"/>
      <c r="IG164" s="77"/>
      <c r="IH164" s="77"/>
      <c r="II164" s="77"/>
      <c r="IJ164" s="77"/>
      <c r="IK164" s="77"/>
      <c r="IL164" s="77"/>
      <c r="IM164" s="77"/>
      <c r="IN164" s="77"/>
      <c r="IO164" s="77"/>
      <c r="IP164" s="77"/>
      <c r="IQ164" s="77"/>
      <c r="IR164" s="77"/>
      <c r="IS164" s="77"/>
      <c r="IT164" s="77"/>
      <c r="IU164" s="77"/>
      <c r="IV164" s="77"/>
    </row>
    <row r="165" spans="1:256" x14ac:dyDescent="0.25">
      <c r="A165" s="86" t="s">
        <v>100</v>
      </c>
      <c r="B165" s="110" t="s">
        <v>100</v>
      </c>
      <c r="C165" s="213">
        <v>160</v>
      </c>
      <c r="D165" s="226" t="b">
        <f>ONS2010Q3[[#This Row],[Headcount Q3 2010]]='S. ONS Q2-3 2010'!C166</f>
        <v>1</v>
      </c>
      <c r="E165" s="213">
        <v>150</v>
      </c>
      <c r="F165" s="226" t="b">
        <f>ONS2010Q3[[#This Row],[FTE Q3 2010]]='S. ONS Q2-3 2010'!D166</f>
        <v>1</v>
      </c>
      <c r="G165" s="213">
        <v>150</v>
      </c>
      <c r="H165" s="226" t="b">
        <f>ONS2010Q3[[#This Row],[Headcount Q2 2010]]='S. ONS Q2-3 2010'!E166</f>
        <v>1</v>
      </c>
      <c r="I165" s="213">
        <v>150</v>
      </c>
      <c r="J165" s="226" t="b">
        <f>ONS2010Q3[[#This Row],[FTE Q2 2010]]='S. ONS Q2-3 2010'!F166</f>
        <v>1</v>
      </c>
      <c r="K165" s="214" t="s">
        <v>8</v>
      </c>
      <c r="L165" s="214">
        <v>0</v>
      </c>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c r="DG165" s="77"/>
      <c r="DH165" s="77"/>
      <c r="DI165" s="77"/>
      <c r="DJ165" s="77"/>
      <c r="DK165" s="77"/>
      <c r="DL165" s="77"/>
      <c r="DM165" s="77"/>
      <c r="DN165" s="77"/>
      <c r="DO165" s="77"/>
      <c r="DP165" s="77"/>
      <c r="DQ165" s="77"/>
      <c r="DR165" s="77"/>
      <c r="DS165" s="77"/>
      <c r="DT165" s="77"/>
      <c r="DU165" s="77"/>
      <c r="DV165" s="77"/>
      <c r="DW165" s="77"/>
      <c r="DX165" s="77"/>
      <c r="DY165" s="77"/>
      <c r="DZ165" s="77"/>
      <c r="EA165" s="77"/>
      <c r="EB165" s="77"/>
      <c r="EC165" s="77"/>
      <c r="ED165" s="77"/>
      <c r="EE165" s="77"/>
      <c r="EF165" s="77"/>
      <c r="EG165" s="77"/>
      <c r="EH165" s="77"/>
      <c r="EI165" s="77"/>
      <c r="EJ165" s="77"/>
      <c r="EK165" s="77"/>
      <c r="EL165" s="77"/>
      <c r="EM165" s="77"/>
      <c r="EN165" s="77"/>
      <c r="EO165" s="77"/>
      <c r="EP165" s="77"/>
      <c r="EQ165" s="77"/>
      <c r="ER165" s="77"/>
      <c r="ES165" s="77"/>
      <c r="ET165" s="77"/>
      <c r="EU165" s="77"/>
      <c r="EV165" s="77"/>
      <c r="EW165" s="77"/>
      <c r="EX165" s="77"/>
      <c r="EY165" s="77"/>
      <c r="EZ165" s="77"/>
      <c r="FA165" s="77"/>
      <c r="FB165" s="77"/>
      <c r="FC165" s="77"/>
      <c r="FD165" s="77"/>
      <c r="FE165" s="77"/>
      <c r="FF165" s="77"/>
      <c r="FG165" s="77"/>
      <c r="FH165" s="77"/>
      <c r="FI165" s="77"/>
      <c r="FJ165" s="77"/>
      <c r="FK165" s="77"/>
      <c r="FL165" s="77"/>
      <c r="FM165" s="77"/>
      <c r="FN165" s="77"/>
      <c r="FO165" s="77"/>
      <c r="FP165" s="77"/>
      <c r="FQ165" s="77"/>
      <c r="FR165" s="77"/>
      <c r="FS165" s="77"/>
      <c r="FT165" s="77"/>
      <c r="FU165" s="77"/>
      <c r="FV165" s="77"/>
      <c r="FW165" s="77"/>
      <c r="FX165" s="77"/>
      <c r="FY165" s="77"/>
      <c r="FZ165" s="77"/>
      <c r="GA165" s="77"/>
      <c r="GB165" s="77"/>
      <c r="GC165" s="77"/>
      <c r="GD165" s="77"/>
      <c r="GE165" s="77"/>
      <c r="GF165" s="77"/>
      <c r="GG165" s="77"/>
      <c r="GH165" s="77"/>
      <c r="GI165" s="77"/>
      <c r="GJ165" s="77"/>
      <c r="GK165" s="77"/>
      <c r="GL165" s="77"/>
      <c r="GM165" s="77"/>
      <c r="GN165" s="77"/>
      <c r="GO165" s="77"/>
      <c r="GP165" s="77"/>
      <c r="GQ165" s="77"/>
      <c r="GR165" s="77"/>
      <c r="GS165" s="77"/>
      <c r="GT165" s="77"/>
      <c r="GU165" s="77"/>
      <c r="GV165" s="77"/>
      <c r="GW165" s="77"/>
      <c r="GX165" s="77"/>
      <c r="GY165" s="77"/>
      <c r="GZ165" s="77"/>
      <c r="HA165" s="77"/>
      <c r="HB165" s="77"/>
      <c r="HC165" s="77"/>
      <c r="HD165" s="77"/>
      <c r="HE165" s="77"/>
      <c r="HF165" s="77"/>
      <c r="HG165" s="77"/>
      <c r="HH165" s="77"/>
      <c r="HI165" s="77"/>
      <c r="HJ165" s="77"/>
      <c r="HK165" s="77"/>
      <c r="HL165" s="77"/>
      <c r="HM165" s="77"/>
      <c r="HN165" s="77"/>
      <c r="HO165" s="77"/>
      <c r="HP165" s="77"/>
      <c r="HQ165" s="77"/>
      <c r="HR165" s="77"/>
      <c r="HS165" s="77"/>
      <c r="HT165" s="77"/>
      <c r="HU165" s="77"/>
      <c r="HV165" s="77"/>
      <c r="HW165" s="77"/>
      <c r="HX165" s="77"/>
      <c r="HY165" s="77"/>
      <c r="HZ165" s="77"/>
      <c r="IA165" s="77"/>
      <c r="IB165" s="77"/>
      <c r="IC165" s="77"/>
      <c r="ID165" s="77"/>
      <c r="IE165" s="77"/>
      <c r="IF165" s="77"/>
      <c r="IG165" s="77"/>
      <c r="IH165" s="77"/>
      <c r="II165" s="77"/>
      <c r="IJ165" s="77"/>
      <c r="IK165" s="77"/>
      <c r="IL165" s="77"/>
      <c r="IM165" s="77"/>
      <c r="IN165" s="77"/>
      <c r="IO165" s="77"/>
      <c r="IP165" s="77"/>
      <c r="IQ165" s="77"/>
      <c r="IR165" s="77"/>
      <c r="IS165" s="77"/>
      <c r="IT165" s="77"/>
      <c r="IU165" s="77"/>
      <c r="IV165" s="77"/>
    </row>
    <row r="166" spans="1:256" x14ac:dyDescent="0.25">
      <c r="A166" s="86" t="s">
        <v>101</v>
      </c>
      <c r="B166" s="110" t="s">
        <v>391</v>
      </c>
      <c r="C166" s="213">
        <v>1360</v>
      </c>
      <c r="D166" s="226" t="b">
        <f>ONS2010Q3[[#This Row],[Headcount Q3 2010]]='S. ONS Q2-3 2010'!C167</f>
        <v>1</v>
      </c>
      <c r="E166" s="213">
        <v>1260</v>
      </c>
      <c r="F166" s="226" t="b">
        <f>ONS2010Q3[[#This Row],[FTE Q3 2010]]='S. ONS Q2-3 2010'!D167</f>
        <v>1</v>
      </c>
      <c r="G166" s="213">
        <v>1370</v>
      </c>
      <c r="H166" s="226" t="b">
        <f>ONS2010Q3[[#This Row],[Headcount Q2 2010]]='S. ONS Q2-3 2010'!E167</f>
        <v>1</v>
      </c>
      <c r="I166" s="213">
        <v>1270</v>
      </c>
      <c r="J166" s="226" t="b">
        <f>ONS2010Q3[[#This Row],[FTE Q2 2010]]='S. ONS Q2-3 2010'!F167</f>
        <v>1</v>
      </c>
      <c r="K166" s="214">
        <v>-10</v>
      </c>
      <c r="L166" s="214">
        <v>-10</v>
      </c>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c r="DA166" s="77"/>
      <c r="DB166" s="77"/>
      <c r="DC166" s="77"/>
      <c r="DD166" s="77"/>
      <c r="DE166" s="77"/>
      <c r="DF166" s="77"/>
      <c r="DG166" s="77"/>
      <c r="DH166" s="77"/>
      <c r="DI166" s="77"/>
      <c r="DJ166" s="77"/>
      <c r="DK166" s="77"/>
      <c r="DL166" s="77"/>
      <c r="DM166" s="77"/>
      <c r="DN166" s="77"/>
      <c r="DO166" s="77"/>
      <c r="DP166" s="77"/>
      <c r="DQ166" s="77"/>
      <c r="DR166" s="77"/>
      <c r="DS166" s="77"/>
      <c r="DT166" s="77"/>
      <c r="DU166" s="77"/>
      <c r="DV166" s="77"/>
      <c r="DW166" s="77"/>
      <c r="DX166" s="77"/>
      <c r="DY166" s="77"/>
      <c r="DZ166" s="77"/>
      <c r="EA166" s="77"/>
      <c r="EB166" s="77"/>
      <c r="EC166" s="77"/>
      <c r="ED166" s="77"/>
      <c r="EE166" s="77"/>
      <c r="EF166" s="77"/>
      <c r="EG166" s="77"/>
      <c r="EH166" s="77"/>
      <c r="EI166" s="77"/>
      <c r="EJ166" s="77"/>
      <c r="EK166" s="77"/>
      <c r="EL166" s="77"/>
      <c r="EM166" s="77"/>
      <c r="EN166" s="77"/>
      <c r="EO166" s="77"/>
      <c r="EP166" s="77"/>
      <c r="EQ166" s="77"/>
      <c r="ER166" s="77"/>
      <c r="ES166" s="77"/>
      <c r="ET166" s="77"/>
      <c r="EU166" s="77"/>
      <c r="EV166" s="77"/>
      <c r="EW166" s="77"/>
      <c r="EX166" s="77"/>
      <c r="EY166" s="77"/>
      <c r="EZ166" s="77"/>
      <c r="FA166" s="77"/>
      <c r="FB166" s="77"/>
      <c r="FC166" s="77"/>
      <c r="FD166" s="77"/>
      <c r="FE166" s="77"/>
      <c r="FF166" s="77"/>
      <c r="FG166" s="77"/>
      <c r="FH166" s="77"/>
      <c r="FI166" s="77"/>
      <c r="FJ166" s="77"/>
      <c r="FK166" s="77"/>
      <c r="FL166" s="77"/>
      <c r="FM166" s="77"/>
      <c r="FN166" s="77"/>
      <c r="FO166" s="77"/>
      <c r="FP166" s="77"/>
      <c r="FQ166" s="77"/>
      <c r="FR166" s="77"/>
      <c r="FS166" s="77"/>
      <c r="FT166" s="77"/>
      <c r="FU166" s="77"/>
      <c r="FV166" s="77"/>
      <c r="FW166" s="77"/>
      <c r="FX166" s="77"/>
      <c r="FY166" s="77"/>
      <c r="FZ166" s="77"/>
      <c r="GA166" s="77"/>
      <c r="GB166" s="77"/>
      <c r="GC166" s="77"/>
      <c r="GD166" s="77"/>
      <c r="GE166" s="77"/>
      <c r="GF166" s="77"/>
      <c r="GG166" s="77"/>
      <c r="GH166" s="77"/>
      <c r="GI166" s="77"/>
      <c r="GJ166" s="77"/>
      <c r="GK166" s="77"/>
      <c r="GL166" s="77"/>
      <c r="GM166" s="77"/>
      <c r="GN166" s="77"/>
      <c r="GO166" s="77"/>
      <c r="GP166" s="77"/>
      <c r="GQ166" s="77"/>
      <c r="GR166" s="77"/>
      <c r="GS166" s="77"/>
      <c r="GT166" s="77"/>
      <c r="GU166" s="77"/>
      <c r="GV166" s="77"/>
      <c r="GW166" s="77"/>
      <c r="GX166" s="77"/>
      <c r="GY166" s="77"/>
      <c r="GZ166" s="77"/>
      <c r="HA166" s="77"/>
      <c r="HB166" s="77"/>
      <c r="HC166" s="77"/>
      <c r="HD166" s="77"/>
      <c r="HE166" s="77"/>
      <c r="HF166" s="77"/>
      <c r="HG166" s="77"/>
      <c r="HH166" s="77"/>
      <c r="HI166" s="77"/>
      <c r="HJ166" s="77"/>
      <c r="HK166" s="77"/>
      <c r="HL166" s="77"/>
      <c r="HM166" s="77"/>
      <c r="HN166" s="77"/>
      <c r="HO166" s="77"/>
      <c r="HP166" s="77"/>
      <c r="HQ166" s="77"/>
      <c r="HR166" s="77"/>
      <c r="HS166" s="77"/>
      <c r="HT166" s="77"/>
      <c r="HU166" s="77"/>
      <c r="HV166" s="77"/>
      <c r="HW166" s="77"/>
      <c r="HX166" s="77"/>
      <c r="HY166" s="77"/>
      <c r="HZ166" s="77"/>
      <c r="IA166" s="77"/>
      <c r="IB166" s="77"/>
      <c r="IC166" s="77"/>
      <c r="ID166" s="77"/>
      <c r="IE166" s="77"/>
      <c r="IF166" s="77"/>
      <c r="IG166" s="77"/>
      <c r="IH166" s="77"/>
      <c r="II166" s="77"/>
      <c r="IJ166" s="77"/>
      <c r="IK166" s="77"/>
      <c r="IL166" s="77"/>
      <c r="IM166" s="77"/>
      <c r="IN166" s="77"/>
      <c r="IO166" s="77"/>
      <c r="IP166" s="77"/>
      <c r="IQ166" s="77"/>
      <c r="IR166" s="77"/>
      <c r="IS166" s="77"/>
      <c r="IT166" s="77"/>
      <c r="IU166" s="77"/>
      <c r="IV166" s="77"/>
    </row>
    <row r="167" spans="1:256" x14ac:dyDescent="0.25">
      <c r="A167" s="86" t="s">
        <v>102</v>
      </c>
      <c r="B167" s="110" t="s">
        <v>102</v>
      </c>
      <c r="C167" s="213">
        <v>1670</v>
      </c>
      <c r="D167" s="226" t="b">
        <f>ONS2010Q3[[#This Row],[Headcount Q3 2010]]='S. ONS Q2-3 2010'!C168</f>
        <v>1</v>
      </c>
      <c r="E167" s="213">
        <v>1520</v>
      </c>
      <c r="F167" s="226" t="b">
        <f>ONS2010Q3[[#This Row],[FTE Q3 2010]]='S. ONS Q2-3 2010'!D168</f>
        <v>1</v>
      </c>
      <c r="G167" s="213">
        <v>1670</v>
      </c>
      <c r="H167" s="226" t="b">
        <f>ONS2010Q3[[#This Row],[Headcount Q2 2010]]='S. ONS Q2-3 2010'!E168</f>
        <v>1</v>
      </c>
      <c r="I167" s="213">
        <v>1520</v>
      </c>
      <c r="J167" s="226" t="b">
        <f>ONS2010Q3[[#This Row],[FTE Q2 2010]]='S. ONS Q2-3 2010'!F168</f>
        <v>1</v>
      </c>
      <c r="K167" s="214" t="s">
        <v>8</v>
      </c>
      <c r="L167" s="214" t="s">
        <v>8</v>
      </c>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77"/>
      <c r="EB167" s="77"/>
      <c r="EC167" s="77"/>
      <c r="ED167" s="77"/>
      <c r="EE167" s="77"/>
      <c r="EF167" s="77"/>
      <c r="EG167" s="77"/>
      <c r="EH167" s="77"/>
      <c r="EI167" s="77"/>
      <c r="EJ167" s="77"/>
      <c r="EK167" s="77"/>
      <c r="EL167" s="77"/>
      <c r="EM167" s="77"/>
      <c r="EN167" s="77"/>
      <c r="EO167" s="77"/>
      <c r="EP167" s="77"/>
      <c r="EQ167" s="77"/>
      <c r="ER167" s="77"/>
      <c r="ES167" s="77"/>
      <c r="ET167" s="77"/>
      <c r="EU167" s="77"/>
      <c r="EV167" s="77"/>
      <c r="EW167" s="77"/>
      <c r="EX167" s="77"/>
      <c r="EY167" s="77"/>
      <c r="EZ167" s="77"/>
      <c r="FA167" s="77"/>
      <c r="FB167" s="77"/>
      <c r="FC167" s="77"/>
      <c r="FD167" s="77"/>
      <c r="FE167" s="77"/>
      <c r="FF167" s="77"/>
      <c r="FG167" s="77"/>
      <c r="FH167" s="77"/>
      <c r="FI167" s="77"/>
      <c r="FJ167" s="77"/>
      <c r="FK167" s="77"/>
      <c r="FL167" s="77"/>
      <c r="FM167" s="77"/>
      <c r="FN167" s="77"/>
      <c r="FO167" s="77"/>
      <c r="FP167" s="77"/>
      <c r="FQ167" s="77"/>
      <c r="FR167" s="77"/>
      <c r="FS167" s="77"/>
      <c r="FT167" s="77"/>
      <c r="FU167" s="77"/>
      <c r="FV167" s="77"/>
      <c r="FW167" s="77"/>
      <c r="FX167" s="77"/>
      <c r="FY167" s="77"/>
      <c r="FZ167" s="77"/>
      <c r="GA167" s="77"/>
      <c r="GB167" s="77"/>
      <c r="GC167" s="77"/>
      <c r="GD167" s="77"/>
      <c r="GE167" s="77"/>
      <c r="GF167" s="77"/>
      <c r="GG167" s="77"/>
      <c r="GH167" s="77"/>
      <c r="GI167" s="77"/>
      <c r="GJ167" s="77"/>
      <c r="GK167" s="77"/>
      <c r="GL167" s="77"/>
      <c r="GM167" s="77"/>
      <c r="GN167" s="77"/>
      <c r="GO167" s="77"/>
      <c r="GP167" s="77"/>
      <c r="GQ167" s="77"/>
      <c r="GR167" s="77"/>
      <c r="GS167" s="77"/>
      <c r="GT167" s="77"/>
      <c r="GU167" s="77"/>
      <c r="GV167" s="77"/>
      <c r="GW167" s="77"/>
      <c r="GX167" s="77"/>
      <c r="GY167" s="77"/>
      <c r="GZ167" s="77"/>
      <c r="HA167" s="77"/>
      <c r="HB167" s="77"/>
      <c r="HC167" s="77"/>
      <c r="HD167" s="77"/>
      <c r="HE167" s="77"/>
      <c r="HF167" s="77"/>
      <c r="HG167" s="77"/>
      <c r="HH167" s="77"/>
      <c r="HI167" s="77"/>
      <c r="HJ167" s="77"/>
      <c r="HK167" s="77"/>
      <c r="HL167" s="77"/>
      <c r="HM167" s="77"/>
      <c r="HN167" s="77"/>
      <c r="HO167" s="77"/>
      <c r="HP167" s="77"/>
      <c r="HQ167" s="77"/>
      <c r="HR167" s="77"/>
      <c r="HS167" s="77"/>
      <c r="HT167" s="77"/>
      <c r="HU167" s="77"/>
      <c r="HV167" s="77"/>
      <c r="HW167" s="77"/>
      <c r="HX167" s="77"/>
      <c r="HY167" s="77"/>
      <c r="HZ167" s="77"/>
      <c r="IA167" s="77"/>
      <c r="IB167" s="77"/>
      <c r="IC167" s="77"/>
      <c r="ID167" s="77"/>
      <c r="IE167" s="77"/>
      <c r="IF167" s="77"/>
      <c r="IG167" s="77"/>
      <c r="IH167" s="77"/>
      <c r="II167" s="77"/>
      <c r="IJ167" s="77"/>
      <c r="IK167" s="77"/>
      <c r="IL167" s="77"/>
      <c r="IM167" s="77"/>
      <c r="IN167" s="77"/>
      <c r="IO167" s="77"/>
      <c r="IP167" s="77"/>
      <c r="IQ167" s="77"/>
      <c r="IR167" s="77"/>
      <c r="IS167" s="77"/>
      <c r="IT167" s="77"/>
      <c r="IU167" s="77"/>
      <c r="IV167" s="77"/>
    </row>
    <row r="168" spans="1:256" x14ac:dyDescent="0.25">
      <c r="A168" s="86" t="s">
        <v>158</v>
      </c>
      <c r="B168" s="110" t="s">
        <v>158</v>
      </c>
      <c r="C168" s="213">
        <v>4120</v>
      </c>
      <c r="D168" s="226" t="b">
        <f>ONS2010Q3[[#This Row],[Headcount Q3 2010]]='S. ONS Q2-3 2010'!C169</f>
        <v>1</v>
      </c>
      <c r="E168" s="213">
        <v>4010</v>
      </c>
      <c r="F168" s="226" t="b">
        <f>ONS2010Q3[[#This Row],[FTE Q3 2010]]='S. ONS Q2-3 2010'!D169</f>
        <v>1</v>
      </c>
      <c r="G168" s="213">
        <v>4070</v>
      </c>
      <c r="H168" s="226" t="b">
        <f>ONS2010Q3[[#This Row],[Headcount Q2 2010]]='S. ONS Q2-3 2010'!E169</f>
        <v>1</v>
      </c>
      <c r="I168" s="213">
        <v>3970</v>
      </c>
      <c r="J168" s="226" t="b">
        <f>ONS2010Q3[[#This Row],[FTE Q2 2010]]='S. ONS Q2-3 2010'!F169</f>
        <v>1</v>
      </c>
      <c r="K168" s="214">
        <v>50</v>
      </c>
      <c r="L168" s="214">
        <v>40</v>
      </c>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c r="BN168" s="77"/>
      <c r="BO168" s="77"/>
      <c r="BP168" s="77"/>
      <c r="BQ168" s="77"/>
      <c r="BR168" s="77"/>
      <c r="BS168" s="77"/>
      <c r="BT168" s="77"/>
      <c r="BU168" s="77"/>
      <c r="BV168" s="77"/>
      <c r="BW168" s="77"/>
      <c r="BX168" s="77"/>
      <c r="BY168" s="77"/>
      <c r="BZ168" s="77"/>
      <c r="CA168" s="77"/>
      <c r="CB168" s="77"/>
      <c r="CC168" s="77"/>
      <c r="CD168" s="77"/>
      <c r="CE168" s="77"/>
      <c r="CF168" s="77"/>
      <c r="CG168" s="77"/>
      <c r="CH168" s="77"/>
      <c r="CI168" s="77"/>
      <c r="CJ168" s="77"/>
      <c r="CK168" s="77"/>
      <c r="CL168" s="77"/>
      <c r="CM168" s="77"/>
      <c r="CN168" s="77"/>
      <c r="CO168" s="77"/>
      <c r="CP168" s="77"/>
      <c r="CQ168" s="77"/>
      <c r="CR168" s="77"/>
      <c r="CS168" s="77"/>
      <c r="CT168" s="77"/>
      <c r="CU168" s="77"/>
      <c r="CV168" s="77"/>
      <c r="CW168" s="77"/>
      <c r="CX168" s="77"/>
      <c r="CY168" s="77"/>
      <c r="CZ168" s="77"/>
      <c r="DA168" s="77"/>
      <c r="DB168" s="77"/>
      <c r="DC168" s="77"/>
      <c r="DD168" s="77"/>
      <c r="DE168" s="77"/>
      <c r="DF168" s="77"/>
      <c r="DG168" s="77"/>
      <c r="DH168" s="77"/>
      <c r="DI168" s="77"/>
      <c r="DJ168" s="77"/>
      <c r="DK168" s="77"/>
      <c r="DL168" s="77"/>
      <c r="DM168" s="77"/>
      <c r="DN168" s="77"/>
      <c r="DO168" s="77"/>
      <c r="DP168" s="77"/>
      <c r="DQ168" s="77"/>
      <c r="DR168" s="77"/>
      <c r="DS168" s="77"/>
      <c r="DT168" s="77"/>
      <c r="DU168" s="77"/>
      <c r="DV168" s="77"/>
      <c r="DW168" s="77"/>
      <c r="DX168" s="77"/>
      <c r="DY168" s="77"/>
      <c r="DZ168" s="77"/>
      <c r="EA168" s="77"/>
      <c r="EB168" s="77"/>
      <c r="EC168" s="77"/>
      <c r="ED168" s="77"/>
      <c r="EE168" s="77"/>
      <c r="EF168" s="77"/>
      <c r="EG168" s="77"/>
      <c r="EH168" s="77"/>
      <c r="EI168" s="77"/>
      <c r="EJ168" s="77"/>
      <c r="EK168" s="77"/>
      <c r="EL168" s="77"/>
      <c r="EM168" s="77"/>
      <c r="EN168" s="77"/>
      <c r="EO168" s="77"/>
      <c r="EP168" s="77"/>
      <c r="EQ168" s="77"/>
      <c r="ER168" s="77"/>
      <c r="ES168" s="77"/>
      <c r="ET168" s="77"/>
      <c r="EU168" s="77"/>
      <c r="EV168" s="77"/>
      <c r="EW168" s="77"/>
      <c r="EX168" s="77"/>
      <c r="EY168" s="77"/>
      <c r="EZ168" s="77"/>
      <c r="FA168" s="77"/>
      <c r="FB168" s="77"/>
      <c r="FC168" s="77"/>
      <c r="FD168" s="77"/>
      <c r="FE168" s="77"/>
      <c r="FF168" s="77"/>
      <c r="FG168" s="77"/>
      <c r="FH168" s="77"/>
      <c r="FI168" s="77"/>
      <c r="FJ168" s="77"/>
      <c r="FK168" s="77"/>
      <c r="FL168" s="77"/>
      <c r="FM168" s="77"/>
      <c r="FN168" s="77"/>
      <c r="FO168" s="77"/>
      <c r="FP168" s="77"/>
      <c r="FQ168" s="77"/>
      <c r="FR168" s="77"/>
      <c r="FS168" s="77"/>
      <c r="FT168" s="77"/>
      <c r="FU168" s="77"/>
      <c r="FV168" s="77"/>
      <c r="FW168" s="77"/>
      <c r="FX168" s="77"/>
      <c r="FY168" s="77"/>
      <c r="FZ168" s="77"/>
      <c r="GA168" s="77"/>
      <c r="GB168" s="77"/>
      <c r="GC168" s="77"/>
      <c r="GD168" s="77"/>
      <c r="GE168" s="77"/>
      <c r="GF168" s="77"/>
      <c r="GG168" s="77"/>
      <c r="GH168" s="77"/>
      <c r="GI168" s="77"/>
      <c r="GJ168" s="77"/>
      <c r="GK168" s="77"/>
      <c r="GL168" s="77"/>
      <c r="GM168" s="77"/>
      <c r="GN168" s="77"/>
      <c r="GO168" s="77"/>
      <c r="GP168" s="77"/>
      <c r="GQ168" s="77"/>
      <c r="GR168" s="77"/>
      <c r="GS168" s="77"/>
      <c r="GT168" s="77"/>
      <c r="GU168" s="77"/>
      <c r="GV168" s="77"/>
      <c r="GW168" s="77"/>
      <c r="GX168" s="77"/>
      <c r="GY168" s="77"/>
      <c r="GZ168" s="77"/>
      <c r="HA168" s="77"/>
      <c r="HB168" s="77"/>
      <c r="HC168" s="77"/>
      <c r="HD168" s="77"/>
      <c r="HE168" s="77"/>
      <c r="HF168" s="77"/>
      <c r="HG168" s="77"/>
      <c r="HH168" s="77"/>
      <c r="HI168" s="77"/>
      <c r="HJ168" s="77"/>
      <c r="HK168" s="77"/>
      <c r="HL168" s="77"/>
      <c r="HM168" s="77"/>
      <c r="HN168" s="77"/>
      <c r="HO168" s="77"/>
      <c r="HP168" s="77"/>
      <c r="HQ168" s="77"/>
      <c r="HR168" s="77"/>
      <c r="HS168" s="77"/>
      <c r="HT168" s="77"/>
      <c r="HU168" s="77"/>
      <c r="HV168" s="77"/>
      <c r="HW168" s="77"/>
      <c r="HX168" s="77"/>
      <c r="HY168" s="77"/>
      <c r="HZ168" s="77"/>
      <c r="IA168" s="77"/>
      <c r="IB168" s="77"/>
      <c r="IC168" s="77"/>
      <c r="ID168" s="77"/>
      <c r="IE168" s="77"/>
      <c r="IF168" s="77"/>
      <c r="IG168" s="77"/>
      <c r="IH168" s="77"/>
      <c r="II168" s="77"/>
      <c r="IJ168" s="77"/>
      <c r="IK168" s="77"/>
      <c r="IL168" s="77"/>
      <c r="IM168" s="77"/>
      <c r="IN168" s="77"/>
      <c r="IO168" s="77"/>
      <c r="IP168" s="77"/>
      <c r="IQ168" s="77"/>
      <c r="IR168" s="77"/>
      <c r="IS168" s="77"/>
      <c r="IT168" s="77"/>
      <c r="IU168" s="77"/>
      <c r="IV168" s="77"/>
    </row>
    <row r="169" spans="1:256" x14ac:dyDescent="0.25">
      <c r="A169" s="86" t="s">
        <v>103</v>
      </c>
      <c r="B169" s="110" t="s">
        <v>103</v>
      </c>
      <c r="C169" s="213">
        <v>260</v>
      </c>
      <c r="D169" s="226" t="b">
        <f>ONS2010Q3[[#This Row],[Headcount Q3 2010]]='S. ONS Q2-3 2010'!C170</f>
        <v>1</v>
      </c>
      <c r="E169" s="213">
        <v>240</v>
      </c>
      <c r="F169" s="226" t="b">
        <f>ONS2010Q3[[#This Row],[FTE Q3 2010]]='S. ONS Q2-3 2010'!D170</f>
        <v>1</v>
      </c>
      <c r="G169" s="213">
        <v>260</v>
      </c>
      <c r="H169" s="226" t="b">
        <f>ONS2010Q3[[#This Row],[Headcount Q2 2010]]='S. ONS Q2-3 2010'!E170</f>
        <v>1</v>
      </c>
      <c r="I169" s="213">
        <v>250</v>
      </c>
      <c r="J169" s="226" t="b">
        <f>ONS2010Q3[[#This Row],[FTE Q2 2010]]='S. ONS Q2-3 2010'!F170</f>
        <v>1</v>
      </c>
      <c r="K169" s="214" t="s">
        <v>8</v>
      </c>
      <c r="L169" s="214" t="s">
        <v>8</v>
      </c>
      <c r="M169" s="78"/>
      <c r="N169" s="86"/>
      <c r="O169" s="78"/>
      <c r="P169" s="86"/>
      <c r="Q169" s="78"/>
      <c r="R169" s="86"/>
      <c r="S169" s="78"/>
      <c r="T169" s="86"/>
      <c r="U169" s="78"/>
      <c r="V169" s="86"/>
      <c r="W169" s="78"/>
      <c r="X169" s="86"/>
      <c r="Y169" s="78"/>
      <c r="Z169" s="86"/>
      <c r="AA169" s="78"/>
      <c r="AB169" s="86"/>
      <c r="AC169" s="78"/>
      <c r="AD169" s="86"/>
      <c r="AE169" s="78"/>
      <c r="AF169" s="86"/>
      <c r="AG169" s="78"/>
      <c r="AH169" s="86"/>
      <c r="AI169" s="78"/>
      <c r="AJ169" s="86"/>
      <c r="AK169" s="78"/>
      <c r="AL169" s="86"/>
      <c r="AM169" s="78"/>
      <c r="AN169" s="86"/>
      <c r="AO169" s="78"/>
      <c r="AP169" s="86"/>
      <c r="AQ169" s="78"/>
      <c r="AR169" s="86"/>
      <c r="AS169" s="78"/>
      <c r="AT169" s="86"/>
      <c r="AU169" s="78"/>
      <c r="AV169" s="86"/>
      <c r="AW169" s="78"/>
      <c r="AX169" s="86"/>
      <c r="AY169" s="78"/>
      <c r="AZ169" s="86"/>
      <c r="BA169" s="78"/>
      <c r="BB169" s="86"/>
      <c r="BC169" s="78"/>
      <c r="BD169" s="86"/>
      <c r="BE169" s="78"/>
      <c r="BF169" s="86"/>
      <c r="BG169" s="78"/>
      <c r="BH169" s="86"/>
      <c r="BI169" s="78"/>
      <c r="BJ169" s="86"/>
      <c r="BK169" s="78"/>
      <c r="BL169" s="86"/>
      <c r="BM169" s="78"/>
      <c r="BN169" s="86"/>
      <c r="BO169" s="78"/>
      <c r="BP169" s="86"/>
      <c r="BQ169" s="78"/>
      <c r="BR169" s="86"/>
      <c r="BS169" s="78"/>
      <c r="BT169" s="86"/>
      <c r="BU169" s="78"/>
      <c r="BV169" s="86"/>
      <c r="BW169" s="78"/>
      <c r="BX169" s="86"/>
      <c r="BY169" s="78"/>
      <c r="BZ169" s="86"/>
      <c r="CA169" s="78"/>
      <c r="CB169" s="86"/>
      <c r="CC169" s="78"/>
      <c r="CD169" s="86"/>
      <c r="CE169" s="78"/>
      <c r="CF169" s="86"/>
      <c r="CG169" s="78"/>
      <c r="CH169" s="86"/>
      <c r="CI169" s="78"/>
      <c r="CJ169" s="86"/>
      <c r="CK169" s="78"/>
      <c r="CL169" s="86"/>
      <c r="CM169" s="78"/>
      <c r="CN169" s="86"/>
      <c r="CO169" s="78"/>
      <c r="CP169" s="86"/>
      <c r="CQ169" s="78"/>
      <c r="CR169" s="86"/>
      <c r="CS169" s="78"/>
      <c r="CT169" s="86"/>
      <c r="CU169" s="78"/>
      <c r="CV169" s="86"/>
      <c r="CW169" s="78"/>
      <c r="CX169" s="86"/>
      <c r="CY169" s="78"/>
      <c r="CZ169" s="86"/>
      <c r="DA169" s="78"/>
      <c r="DB169" s="86"/>
      <c r="DC169" s="78"/>
      <c r="DD169" s="86"/>
      <c r="DE169" s="78"/>
      <c r="DF169" s="86"/>
      <c r="DG169" s="78"/>
      <c r="DH169" s="86"/>
      <c r="DI169" s="78"/>
      <c r="DJ169" s="86"/>
      <c r="DK169" s="78"/>
      <c r="DL169" s="86"/>
      <c r="DM169" s="78"/>
      <c r="DN169" s="86"/>
      <c r="DO169" s="78"/>
      <c r="DP169" s="86"/>
      <c r="DQ169" s="78"/>
      <c r="DR169" s="86"/>
      <c r="DS169" s="78"/>
      <c r="DT169" s="86"/>
      <c r="DU169" s="78"/>
      <c r="DV169" s="86"/>
      <c r="DW169" s="78"/>
      <c r="DX169" s="86"/>
      <c r="DY169" s="78"/>
      <c r="DZ169" s="86"/>
      <c r="EA169" s="78"/>
      <c r="EB169" s="86"/>
      <c r="EC169" s="78"/>
      <c r="ED169" s="86"/>
      <c r="EE169" s="78"/>
      <c r="EF169" s="86"/>
      <c r="EG169" s="78"/>
      <c r="EH169" s="86"/>
      <c r="EI169" s="78"/>
      <c r="EJ169" s="86"/>
      <c r="EK169" s="78"/>
      <c r="EL169" s="86"/>
      <c r="EM169" s="78"/>
      <c r="EN169" s="86"/>
      <c r="EO169" s="78"/>
      <c r="EP169" s="86"/>
      <c r="EQ169" s="78"/>
      <c r="ER169" s="86"/>
      <c r="ES169" s="78"/>
      <c r="ET169" s="86"/>
      <c r="EU169" s="78"/>
      <c r="EV169" s="86"/>
      <c r="EW169" s="78"/>
      <c r="EX169" s="86"/>
      <c r="EY169" s="78"/>
      <c r="EZ169" s="86"/>
      <c r="FA169" s="78"/>
      <c r="FB169" s="86"/>
      <c r="FC169" s="78"/>
      <c r="FD169" s="86"/>
      <c r="FE169" s="78"/>
      <c r="FF169" s="86"/>
      <c r="FG169" s="78"/>
      <c r="FH169" s="86"/>
      <c r="FI169" s="78"/>
      <c r="FJ169" s="86"/>
      <c r="FK169" s="78"/>
      <c r="FL169" s="86"/>
      <c r="FM169" s="78"/>
      <c r="FN169" s="86"/>
      <c r="FO169" s="78"/>
      <c r="FP169" s="86"/>
      <c r="FQ169" s="78"/>
      <c r="FR169" s="86"/>
      <c r="FS169" s="78"/>
      <c r="FT169" s="86"/>
      <c r="FU169" s="78"/>
      <c r="FV169" s="86"/>
      <c r="FW169" s="78"/>
      <c r="FX169" s="86"/>
      <c r="FY169" s="78"/>
      <c r="FZ169" s="86"/>
      <c r="GA169" s="78"/>
      <c r="GB169" s="86"/>
      <c r="GC169" s="78"/>
      <c r="GD169" s="86"/>
      <c r="GE169" s="78"/>
      <c r="GF169" s="86"/>
      <c r="GG169" s="78"/>
      <c r="GH169" s="86"/>
      <c r="GI169" s="78"/>
      <c r="GJ169" s="86"/>
      <c r="GK169" s="78"/>
      <c r="GL169" s="86"/>
      <c r="GM169" s="78"/>
      <c r="GN169" s="86"/>
      <c r="GO169" s="78"/>
      <c r="GP169" s="86"/>
      <c r="GQ169" s="78"/>
      <c r="GR169" s="86"/>
      <c r="GS169" s="78"/>
      <c r="GT169" s="86"/>
      <c r="GU169" s="78"/>
      <c r="GV169" s="86"/>
      <c r="GW169" s="78"/>
      <c r="GX169" s="86"/>
      <c r="GY169" s="78"/>
      <c r="GZ169" s="86"/>
      <c r="HA169" s="78"/>
      <c r="HB169" s="86"/>
      <c r="HC169" s="78"/>
      <c r="HD169" s="86"/>
      <c r="HE169" s="78"/>
      <c r="HF169" s="86"/>
      <c r="HG169" s="78"/>
      <c r="HH169" s="86"/>
      <c r="HI169" s="78"/>
      <c r="HJ169" s="86"/>
      <c r="HK169" s="78"/>
      <c r="HL169" s="86"/>
      <c r="HM169" s="78"/>
      <c r="HN169" s="86"/>
      <c r="HO169" s="78"/>
      <c r="HP169" s="86"/>
      <c r="HQ169" s="78"/>
      <c r="HR169" s="86"/>
      <c r="HS169" s="78"/>
      <c r="HT169" s="86"/>
      <c r="HU169" s="78"/>
      <c r="HV169" s="86"/>
      <c r="HW169" s="78"/>
      <c r="HX169" s="86"/>
      <c r="HY169" s="78"/>
      <c r="HZ169" s="86"/>
      <c r="IA169" s="78"/>
      <c r="IB169" s="86"/>
      <c r="IC169" s="78"/>
      <c r="ID169" s="86"/>
      <c r="IE169" s="78"/>
      <c r="IF169" s="86"/>
      <c r="IG169" s="78"/>
      <c r="IH169" s="86"/>
      <c r="II169" s="78"/>
      <c r="IJ169" s="86"/>
      <c r="IK169" s="78"/>
      <c r="IL169" s="86"/>
      <c r="IM169" s="78"/>
      <c r="IN169" s="86"/>
      <c r="IO169" s="78"/>
      <c r="IP169" s="86"/>
      <c r="IQ169" s="78"/>
      <c r="IR169" s="86"/>
      <c r="IS169" s="78"/>
      <c r="IT169" s="86"/>
      <c r="IU169" s="78"/>
      <c r="IV169" s="86"/>
    </row>
    <row r="170" spans="1:256" x14ac:dyDescent="0.25">
      <c r="A170" s="86" t="s">
        <v>104</v>
      </c>
      <c r="B170" s="110" t="s">
        <v>104</v>
      </c>
      <c r="C170" s="213">
        <v>40</v>
      </c>
      <c r="D170" s="226" t="b">
        <f>ONS2010Q3[[#This Row],[Headcount Q3 2010]]='S. ONS Q2-3 2010'!C171</f>
        <v>1</v>
      </c>
      <c r="E170" s="213">
        <v>40</v>
      </c>
      <c r="F170" s="226" t="b">
        <f>ONS2010Q3[[#This Row],[FTE Q3 2010]]='S. ONS Q2-3 2010'!D171</f>
        <v>1</v>
      </c>
      <c r="G170" s="213">
        <v>40</v>
      </c>
      <c r="H170" s="226" t="b">
        <f>ONS2010Q3[[#This Row],[Headcount Q2 2010]]='S. ONS Q2-3 2010'!E171</f>
        <v>1</v>
      </c>
      <c r="I170" s="213">
        <v>40</v>
      </c>
      <c r="J170" s="226" t="b">
        <f>ONS2010Q3[[#This Row],[FTE Q2 2010]]='S. ONS Q2-3 2010'!F171</f>
        <v>1</v>
      </c>
      <c r="K170" s="214" t="s">
        <v>8</v>
      </c>
      <c r="L170" s="214" t="s">
        <v>8</v>
      </c>
      <c r="M170" s="78"/>
      <c r="N170" s="86"/>
      <c r="O170" s="78"/>
      <c r="P170" s="86"/>
      <c r="Q170" s="78"/>
      <c r="R170" s="86"/>
      <c r="S170" s="78"/>
      <c r="T170" s="86"/>
      <c r="U170" s="78"/>
      <c r="V170" s="86"/>
      <c r="W170" s="78"/>
      <c r="X170" s="86"/>
      <c r="Y170" s="78"/>
      <c r="Z170" s="86"/>
      <c r="AA170" s="78"/>
      <c r="AB170" s="86"/>
      <c r="AC170" s="78"/>
      <c r="AD170" s="86"/>
      <c r="AE170" s="78"/>
      <c r="AF170" s="86"/>
      <c r="AG170" s="78"/>
      <c r="AH170" s="86"/>
      <c r="AI170" s="78"/>
      <c r="AJ170" s="86"/>
      <c r="AK170" s="78"/>
      <c r="AL170" s="86"/>
      <c r="AM170" s="78"/>
      <c r="AN170" s="86"/>
      <c r="AO170" s="78"/>
      <c r="AP170" s="86"/>
      <c r="AQ170" s="78"/>
      <c r="AR170" s="86"/>
      <c r="AS170" s="78"/>
      <c r="AT170" s="86"/>
      <c r="AU170" s="78"/>
      <c r="AV170" s="86"/>
      <c r="AW170" s="78"/>
      <c r="AX170" s="86"/>
      <c r="AY170" s="78"/>
      <c r="AZ170" s="86"/>
      <c r="BA170" s="78"/>
      <c r="BB170" s="86"/>
      <c r="BC170" s="78"/>
      <c r="BD170" s="86"/>
      <c r="BE170" s="78"/>
      <c r="BF170" s="86"/>
      <c r="BG170" s="78"/>
      <c r="BH170" s="86"/>
      <c r="BI170" s="78"/>
      <c r="BJ170" s="86"/>
      <c r="BK170" s="78"/>
      <c r="BL170" s="86"/>
      <c r="BM170" s="78"/>
      <c r="BN170" s="86"/>
      <c r="BO170" s="78"/>
      <c r="BP170" s="86"/>
      <c r="BQ170" s="78"/>
      <c r="BR170" s="86"/>
      <c r="BS170" s="78"/>
      <c r="BT170" s="86"/>
      <c r="BU170" s="78"/>
      <c r="BV170" s="86"/>
      <c r="BW170" s="78"/>
      <c r="BX170" s="86"/>
      <c r="BY170" s="78"/>
      <c r="BZ170" s="86"/>
      <c r="CA170" s="78"/>
      <c r="CB170" s="86"/>
      <c r="CC170" s="78"/>
      <c r="CD170" s="86"/>
      <c r="CE170" s="78"/>
      <c r="CF170" s="86"/>
      <c r="CG170" s="78"/>
      <c r="CH170" s="86"/>
      <c r="CI170" s="78"/>
      <c r="CJ170" s="86"/>
      <c r="CK170" s="78"/>
      <c r="CL170" s="86"/>
      <c r="CM170" s="78"/>
      <c r="CN170" s="86"/>
      <c r="CO170" s="78"/>
      <c r="CP170" s="86"/>
      <c r="CQ170" s="78"/>
      <c r="CR170" s="86"/>
      <c r="CS170" s="78"/>
      <c r="CT170" s="86"/>
      <c r="CU170" s="78"/>
      <c r="CV170" s="86"/>
      <c r="CW170" s="78"/>
      <c r="CX170" s="86"/>
      <c r="CY170" s="78"/>
      <c r="CZ170" s="86"/>
      <c r="DA170" s="78"/>
      <c r="DB170" s="86"/>
      <c r="DC170" s="78"/>
      <c r="DD170" s="86"/>
      <c r="DE170" s="78"/>
      <c r="DF170" s="86"/>
      <c r="DG170" s="78"/>
      <c r="DH170" s="86"/>
      <c r="DI170" s="78"/>
      <c r="DJ170" s="86"/>
      <c r="DK170" s="78"/>
      <c r="DL170" s="86"/>
      <c r="DM170" s="78"/>
      <c r="DN170" s="86"/>
      <c r="DO170" s="78"/>
      <c r="DP170" s="86"/>
      <c r="DQ170" s="78"/>
      <c r="DR170" s="86"/>
      <c r="DS170" s="78"/>
      <c r="DT170" s="86"/>
      <c r="DU170" s="78"/>
      <c r="DV170" s="86"/>
      <c r="DW170" s="78"/>
      <c r="DX170" s="86"/>
      <c r="DY170" s="78"/>
      <c r="DZ170" s="86"/>
      <c r="EA170" s="78"/>
      <c r="EB170" s="86"/>
      <c r="EC170" s="78"/>
      <c r="ED170" s="86"/>
      <c r="EE170" s="78"/>
      <c r="EF170" s="86"/>
      <c r="EG170" s="78"/>
      <c r="EH170" s="86"/>
      <c r="EI170" s="78"/>
      <c r="EJ170" s="86"/>
      <c r="EK170" s="78"/>
      <c r="EL170" s="86"/>
      <c r="EM170" s="78"/>
      <c r="EN170" s="86"/>
      <c r="EO170" s="78"/>
      <c r="EP170" s="86"/>
      <c r="EQ170" s="78"/>
      <c r="ER170" s="86"/>
      <c r="ES170" s="78"/>
      <c r="ET170" s="86"/>
      <c r="EU170" s="78"/>
      <c r="EV170" s="86"/>
      <c r="EW170" s="78"/>
      <c r="EX170" s="86"/>
      <c r="EY170" s="78"/>
      <c r="EZ170" s="86"/>
      <c r="FA170" s="78"/>
      <c r="FB170" s="86"/>
      <c r="FC170" s="78"/>
      <c r="FD170" s="86"/>
      <c r="FE170" s="78"/>
      <c r="FF170" s="86"/>
      <c r="FG170" s="78"/>
      <c r="FH170" s="86"/>
      <c r="FI170" s="78"/>
      <c r="FJ170" s="86"/>
      <c r="FK170" s="78"/>
      <c r="FL170" s="86"/>
      <c r="FM170" s="78"/>
      <c r="FN170" s="86"/>
      <c r="FO170" s="78"/>
      <c r="FP170" s="86"/>
      <c r="FQ170" s="78"/>
      <c r="FR170" s="86"/>
      <c r="FS170" s="78"/>
      <c r="FT170" s="86"/>
      <c r="FU170" s="78"/>
      <c r="FV170" s="86"/>
      <c r="FW170" s="78"/>
      <c r="FX170" s="86"/>
      <c r="FY170" s="78"/>
      <c r="FZ170" s="86"/>
      <c r="GA170" s="78"/>
      <c r="GB170" s="86"/>
      <c r="GC170" s="78"/>
      <c r="GD170" s="86"/>
      <c r="GE170" s="78"/>
      <c r="GF170" s="86"/>
      <c r="GG170" s="78"/>
      <c r="GH170" s="86"/>
      <c r="GI170" s="78"/>
      <c r="GJ170" s="86"/>
      <c r="GK170" s="78"/>
      <c r="GL170" s="86"/>
      <c r="GM170" s="78"/>
      <c r="GN170" s="86"/>
      <c r="GO170" s="78"/>
      <c r="GP170" s="86"/>
      <c r="GQ170" s="78"/>
      <c r="GR170" s="86"/>
      <c r="GS170" s="78"/>
      <c r="GT170" s="86"/>
      <c r="GU170" s="78"/>
      <c r="GV170" s="86"/>
      <c r="GW170" s="78"/>
      <c r="GX170" s="86"/>
      <c r="GY170" s="78"/>
      <c r="GZ170" s="86"/>
      <c r="HA170" s="78"/>
      <c r="HB170" s="86"/>
      <c r="HC170" s="78"/>
      <c r="HD170" s="86"/>
      <c r="HE170" s="78"/>
      <c r="HF170" s="86"/>
      <c r="HG170" s="78"/>
      <c r="HH170" s="86"/>
      <c r="HI170" s="78"/>
      <c r="HJ170" s="86"/>
      <c r="HK170" s="78"/>
      <c r="HL170" s="86"/>
      <c r="HM170" s="78"/>
      <c r="HN170" s="86"/>
      <c r="HO170" s="78"/>
      <c r="HP170" s="86"/>
      <c r="HQ170" s="78"/>
      <c r="HR170" s="86"/>
      <c r="HS170" s="78"/>
      <c r="HT170" s="86"/>
      <c r="HU170" s="78"/>
      <c r="HV170" s="86"/>
      <c r="HW170" s="78"/>
      <c r="HX170" s="86"/>
      <c r="HY170" s="78"/>
      <c r="HZ170" s="86"/>
      <c r="IA170" s="78"/>
      <c r="IB170" s="86"/>
      <c r="IC170" s="78"/>
      <c r="ID170" s="86"/>
      <c r="IE170" s="78"/>
      <c r="IF170" s="86"/>
      <c r="IG170" s="78"/>
      <c r="IH170" s="86"/>
      <c r="II170" s="78"/>
      <c r="IJ170" s="86"/>
      <c r="IK170" s="78"/>
      <c r="IL170" s="86"/>
      <c r="IM170" s="78"/>
      <c r="IN170" s="86"/>
      <c r="IO170" s="78"/>
      <c r="IP170" s="86"/>
      <c r="IQ170" s="78"/>
      <c r="IR170" s="86"/>
      <c r="IS170" s="78"/>
      <c r="IT170" s="86"/>
      <c r="IU170" s="78"/>
      <c r="IV170" s="86"/>
    </row>
    <row r="171" spans="1:256" x14ac:dyDescent="0.25">
      <c r="A171" s="86" t="s">
        <v>105</v>
      </c>
      <c r="B171" s="110" t="s">
        <v>105</v>
      </c>
      <c r="C171" s="213">
        <v>170</v>
      </c>
      <c r="D171" s="226" t="b">
        <f>ONS2010Q3[[#This Row],[Headcount Q3 2010]]='S. ONS Q2-3 2010'!C172</f>
        <v>1</v>
      </c>
      <c r="E171" s="213">
        <v>160</v>
      </c>
      <c r="F171" s="226" t="b">
        <f>ONS2010Q3[[#This Row],[FTE Q3 2010]]='S. ONS Q2-3 2010'!D172</f>
        <v>1</v>
      </c>
      <c r="G171" s="213">
        <v>170</v>
      </c>
      <c r="H171" s="226" t="b">
        <f>ONS2010Q3[[#This Row],[Headcount Q2 2010]]='S. ONS Q2-3 2010'!E172</f>
        <v>1</v>
      </c>
      <c r="I171" s="213">
        <v>170</v>
      </c>
      <c r="J171" s="226" t="b">
        <f>ONS2010Q3[[#This Row],[FTE Q2 2010]]='S. ONS Q2-3 2010'!F172</f>
        <v>1</v>
      </c>
      <c r="K171" s="214" t="s">
        <v>8</v>
      </c>
      <c r="L171" s="214" t="s">
        <v>8</v>
      </c>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7"/>
      <c r="CY171" s="77"/>
      <c r="CZ171" s="77"/>
      <c r="DA171" s="77"/>
      <c r="DB171" s="77"/>
      <c r="DC171" s="77"/>
      <c r="DD171" s="77"/>
      <c r="DE171" s="77"/>
      <c r="DF171" s="77"/>
      <c r="DG171" s="77"/>
      <c r="DH171" s="77"/>
      <c r="DI171" s="77"/>
      <c r="DJ171" s="77"/>
      <c r="DK171" s="77"/>
      <c r="DL171" s="77"/>
      <c r="DM171" s="77"/>
      <c r="DN171" s="77"/>
      <c r="DO171" s="77"/>
      <c r="DP171" s="77"/>
      <c r="DQ171" s="77"/>
      <c r="DR171" s="77"/>
      <c r="DS171" s="77"/>
      <c r="DT171" s="77"/>
      <c r="DU171" s="77"/>
      <c r="DV171" s="77"/>
      <c r="DW171" s="77"/>
      <c r="DX171" s="77"/>
      <c r="DY171" s="77"/>
      <c r="DZ171" s="77"/>
      <c r="EA171" s="77"/>
      <c r="EB171" s="77"/>
      <c r="EC171" s="77"/>
      <c r="ED171" s="77"/>
      <c r="EE171" s="77"/>
      <c r="EF171" s="77"/>
      <c r="EG171" s="77"/>
      <c r="EH171" s="77"/>
      <c r="EI171" s="77"/>
      <c r="EJ171" s="77"/>
      <c r="EK171" s="77"/>
      <c r="EL171" s="77"/>
      <c r="EM171" s="77"/>
      <c r="EN171" s="77"/>
      <c r="EO171" s="77"/>
      <c r="EP171" s="77"/>
      <c r="EQ171" s="77"/>
      <c r="ER171" s="77"/>
      <c r="ES171" s="77"/>
      <c r="ET171" s="77"/>
      <c r="EU171" s="77"/>
      <c r="EV171" s="77"/>
      <c r="EW171" s="77"/>
      <c r="EX171" s="77"/>
      <c r="EY171" s="77"/>
      <c r="EZ171" s="77"/>
      <c r="FA171" s="77"/>
      <c r="FB171" s="77"/>
      <c r="FC171" s="77"/>
      <c r="FD171" s="77"/>
      <c r="FE171" s="77"/>
      <c r="FF171" s="77"/>
      <c r="FG171" s="77"/>
      <c r="FH171" s="77"/>
      <c r="FI171" s="77"/>
      <c r="FJ171" s="77"/>
      <c r="FK171" s="77"/>
      <c r="FL171" s="77"/>
      <c r="FM171" s="77"/>
      <c r="FN171" s="77"/>
      <c r="FO171" s="77"/>
      <c r="FP171" s="77"/>
      <c r="FQ171" s="77"/>
      <c r="FR171" s="77"/>
      <c r="FS171" s="77"/>
      <c r="FT171" s="77"/>
      <c r="FU171" s="77"/>
      <c r="FV171" s="77"/>
      <c r="FW171" s="77"/>
      <c r="FX171" s="77"/>
      <c r="FY171" s="77"/>
      <c r="FZ171" s="77"/>
      <c r="GA171" s="77"/>
      <c r="GB171" s="77"/>
      <c r="GC171" s="77"/>
      <c r="GD171" s="77"/>
      <c r="GE171" s="77"/>
      <c r="GF171" s="77"/>
      <c r="GG171" s="77"/>
      <c r="GH171" s="77"/>
      <c r="GI171" s="77"/>
      <c r="GJ171" s="77"/>
      <c r="GK171" s="77"/>
      <c r="GL171" s="77"/>
      <c r="GM171" s="77"/>
      <c r="GN171" s="77"/>
      <c r="GO171" s="77"/>
      <c r="GP171" s="77"/>
      <c r="GQ171" s="77"/>
      <c r="GR171" s="77"/>
      <c r="GS171" s="77"/>
      <c r="GT171" s="77"/>
      <c r="GU171" s="77"/>
      <c r="GV171" s="77"/>
      <c r="GW171" s="77"/>
      <c r="GX171" s="77"/>
      <c r="GY171" s="77"/>
      <c r="GZ171" s="77"/>
      <c r="HA171" s="77"/>
      <c r="HB171" s="77"/>
      <c r="HC171" s="77"/>
      <c r="HD171" s="77"/>
      <c r="HE171" s="77"/>
      <c r="HF171" s="77"/>
      <c r="HG171" s="77"/>
      <c r="HH171" s="77"/>
      <c r="HI171" s="77"/>
      <c r="HJ171" s="77"/>
      <c r="HK171" s="77"/>
      <c r="HL171" s="77"/>
      <c r="HM171" s="77"/>
      <c r="HN171" s="77"/>
      <c r="HO171" s="77"/>
      <c r="HP171" s="77"/>
      <c r="HQ171" s="77"/>
      <c r="HR171" s="77"/>
      <c r="HS171" s="77"/>
      <c r="HT171" s="77"/>
      <c r="HU171" s="77"/>
      <c r="HV171" s="77"/>
      <c r="HW171" s="77"/>
      <c r="HX171" s="77"/>
      <c r="HY171" s="77"/>
      <c r="HZ171" s="77"/>
      <c r="IA171" s="77"/>
      <c r="IB171" s="77"/>
      <c r="IC171" s="77"/>
      <c r="ID171" s="77"/>
      <c r="IE171" s="77"/>
      <c r="IF171" s="77"/>
      <c r="IG171" s="77"/>
      <c r="IH171" s="77"/>
      <c r="II171" s="77"/>
      <c r="IJ171" s="77"/>
      <c r="IK171" s="77"/>
      <c r="IL171" s="77"/>
      <c r="IM171" s="77"/>
      <c r="IN171" s="77"/>
      <c r="IO171" s="77"/>
      <c r="IP171" s="77"/>
      <c r="IQ171" s="77"/>
      <c r="IR171" s="77"/>
      <c r="IS171" s="77"/>
      <c r="IT171" s="77"/>
      <c r="IU171" s="77"/>
      <c r="IV171" s="77"/>
    </row>
    <row r="172" spans="1:256" x14ac:dyDescent="0.25">
      <c r="A172" s="86" t="s">
        <v>106</v>
      </c>
      <c r="B172" s="110" t="s">
        <v>106</v>
      </c>
      <c r="C172" s="213">
        <v>410</v>
      </c>
      <c r="D172" s="226" t="b">
        <f>ONS2010Q3[[#This Row],[Headcount Q3 2010]]='S. ONS Q2-3 2010'!C173</f>
        <v>1</v>
      </c>
      <c r="E172" s="213">
        <v>410</v>
      </c>
      <c r="F172" s="226" t="b">
        <f>ONS2010Q3[[#This Row],[FTE Q3 2010]]='S. ONS Q2-3 2010'!D173</f>
        <v>1</v>
      </c>
      <c r="G172" s="213">
        <v>320</v>
      </c>
      <c r="H172" s="226" t="b">
        <f>ONS2010Q3[[#This Row],[Headcount Q2 2010]]='S. ONS Q2-3 2010'!E173</f>
        <v>1</v>
      </c>
      <c r="I172" s="213">
        <v>320</v>
      </c>
      <c r="J172" s="226" t="b">
        <f>ONS2010Q3[[#This Row],[FTE Q2 2010]]='S. ONS Q2-3 2010'!F173</f>
        <v>1</v>
      </c>
      <c r="K172" s="214">
        <v>90</v>
      </c>
      <c r="L172" s="214">
        <v>90</v>
      </c>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c r="BN172" s="77"/>
      <c r="BO172" s="77"/>
      <c r="BP172" s="77"/>
      <c r="BQ172" s="77"/>
      <c r="BR172" s="77"/>
      <c r="BS172" s="77"/>
      <c r="BT172" s="77"/>
      <c r="BU172" s="77"/>
      <c r="BV172" s="77"/>
      <c r="BW172" s="77"/>
      <c r="BX172" s="77"/>
      <c r="BY172" s="77"/>
      <c r="BZ172" s="77"/>
      <c r="CA172" s="77"/>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c r="DG172" s="77"/>
      <c r="DH172" s="77"/>
      <c r="DI172" s="77"/>
      <c r="DJ172" s="77"/>
      <c r="DK172" s="77"/>
      <c r="DL172" s="77"/>
      <c r="DM172" s="77"/>
      <c r="DN172" s="77"/>
      <c r="DO172" s="77"/>
      <c r="DP172" s="77"/>
      <c r="DQ172" s="77"/>
      <c r="DR172" s="77"/>
      <c r="DS172" s="77"/>
      <c r="DT172" s="77"/>
      <c r="DU172" s="77"/>
      <c r="DV172" s="77"/>
      <c r="DW172" s="77"/>
      <c r="DX172" s="77"/>
      <c r="DY172" s="77"/>
      <c r="DZ172" s="77"/>
      <c r="EA172" s="77"/>
      <c r="EB172" s="77"/>
      <c r="EC172" s="77"/>
      <c r="ED172" s="77"/>
      <c r="EE172" s="77"/>
      <c r="EF172" s="77"/>
      <c r="EG172" s="77"/>
      <c r="EH172" s="77"/>
      <c r="EI172" s="77"/>
      <c r="EJ172" s="77"/>
      <c r="EK172" s="77"/>
      <c r="EL172" s="77"/>
      <c r="EM172" s="77"/>
      <c r="EN172" s="77"/>
      <c r="EO172" s="77"/>
      <c r="EP172" s="77"/>
      <c r="EQ172" s="77"/>
      <c r="ER172" s="77"/>
      <c r="ES172" s="77"/>
      <c r="ET172" s="77"/>
      <c r="EU172" s="77"/>
      <c r="EV172" s="77"/>
      <c r="EW172" s="77"/>
      <c r="EX172" s="77"/>
      <c r="EY172" s="77"/>
      <c r="EZ172" s="77"/>
      <c r="FA172" s="77"/>
      <c r="FB172" s="77"/>
      <c r="FC172" s="77"/>
      <c r="FD172" s="77"/>
      <c r="FE172" s="77"/>
      <c r="FF172" s="77"/>
      <c r="FG172" s="77"/>
      <c r="FH172" s="77"/>
      <c r="FI172" s="77"/>
      <c r="FJ172" s="77"/>
      <c r="FK172" s="77"/>
      <c r="FL172" s="77"/>
      <c r="FM172" s="77"/>
      <c r="FN172" s="77"/>
      <c r="FO172" s="77"/>
      <c r="FP172" s="77"/>
      <c r="FQ172" s="77"/>
      <c r="FR172" s="77"/>
      <c r="FS172" s="77"/>
      <c r="FT172" s="77"/>
      <c r="FU172" s="77"/>
      <c r="FV172" s="77"/>
      <c r="FW172" s="77"/>
      <c r="FX172" s="77"/>
      <c r="FY172" s="77"/>
      <c r="FZ172" s="77"/>
      <c r="GA172" s="77"/>
      <c r="GB172" s="77"/>
      <c r="GC172" s="77"/>
      <c r="GD172" s="77"/>
      <c r="GE172" s="77"/>
      <c r="GF172" s="77"/>
      <c r="GG172" s="77"/>
      <c r="GH172" s="77"/>
      <c r="GI172" s="77"/>
      <c r="GJ172" s="77"/>
      <c r="GK172" s="77"/>
      <c r="GL172" s="77"/>
      <c r="GM172" s="77"/>
      <c r="GN172" s="77"/>
      <c r="GO172" s="77"/>
      <c r="GP172" s="77"/>
      <c r="GQ172" s="77"/>
      <c r="GR172" s="77"/>
      <c r="GS172" s="77"/>
      <c r="GT172" s="77"/>
      <c r="GU172" s="77"/>
      <c r="GV172" s="77"/>
      <c r="GW172" s="77"/>
      <c r="GX172" s="77"/>
      <c r="GY172" s="77"/>
      <c r="GZ172" s="77"/>
      <c r="HA172" s="77"/>
      <c r="HB172" s="77"/>
      <c r="HC172" s="77"/>
      <c r="HD172" s="77"/>
      <c r="HE172" s="77"/>
      <c r="HF172" s="77"/>
      <c r="HG172" s="77"/>
      <c r="HH172" s="77"/>
      <c r="HI172" s="77"/>
      <c r="HJ172" s="77"/>
      <c r="HK172" s="77"/>
      <c r="HL172" s="77"/>
      <c r="HM172" s="77"/>
      <c r="HN172" s="77"/>
      <c r="HO172" s="77"/>
      <c r="HP172" s="77"/>
      <c r="HQ172" s="77"/>
      <c r="HR172" s="77"/>
      <c r="HS172" s="77"/>
      <c r="HT172" s="77"/>
      <c r="HU172" s="77"/>
      <c r="HV172" s="77"/>
      <c r="HW172" s="77"/>
      <c r="HX172" s="77"/>
      <c r="HY172" s="77"/>
      <c r="HZ172" s="77"/>
      <c r="IA172" s="77"/>
      <c r="IB172" s="77"/>
      <c r="IC172" s="77"/>
      <c r="ID172" s="77"/>
      <c r="IE172" s="77"/>
      <c r="IF172" s="77"/>
      <c r="IG172" s="77"/>
      <c r="IH172" s="77"/>
      <c r="II172" s="77"/>
      <c r="IJ172" s="77"/>
      <c r="IK172" s="77"/>
      <c r="IL172" s="77"/>
      <c r="IM172" s="77"/>
      <c r="IN172" s="77"/>
      <c r="IO172" s="77"/>
      <c r="IP172" s="77"/>
      <c r="IQ172" s="77"/>
      <c r="IR172" s="77"/>
      <c r="IS172" s="77"/>
      <c r="IT172" s="77"/>
      <c r="IU172" s="77"/>
      <c r="IV172" s="77"/>
    </row>
    <row r="173" spans="1:256" x14ac:dyDescent="0.25">
      <c r="A173" s="86" t="s">
        <v>159</v>
      </c>
      <c r="B173" s="110" t="s">
        <v>159</v>
      </c>
      <c r="C173" s="213">
        <v>50</v>
      </c>
      <c r="D173" s="226" t="b">
        <f>ONS2010Q3[[#This Row],[Headcount Q3 2010]]='S. ONS Q2-3 2010'!C174</f>
        <v>1</v>
      </c>
      <c r="E173" s="213">
        <v>50</v>
      </c>
      <c r="F173" s="226" t="b">
        <f>ONS2010Q3[[#This Row],[FTE Q3 2010]]='S. ONS Q2-3 2010'!D174</f>
        <v>1</v>
      </c>
      <c r="G173" s="213">
        <v>50</v>
      </c>
      <c r="H173" s="226" t="b">
        <f>ONS2010Q3[[#This Row],[Headcount Q2 2010]]='S. ONS Q2-3 2010'!E174</f>
        <v>1</v>
      </c>
      <c r="I173" s="213">
        <v>50</v>
      </c>
      <c r="J173" s="226" t="b">
        <f>ONS2010Q3[[#This Row],[FTE Q2 2010]]='S. ONS Q2-3 2010'!F174</f>
        <v>1</v>
      </c>
      <c r="K173" s="214">
        <v>0</v>
      </c>
      <c r="L173" s="214">
        <v>0</v>
      </c>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c r="BN173" s="77"/>
      <c r="BO173" s="77"/>
      <c r="BP173" s="77"/>
      <c r="BQ173" s="77"/>
      <c r="BR173" s="77"/>
      <c r="BS173" s="77"/>
      <c r="BT173" s="77"/>
      <c r="BU173" s="77"/>
      <c r="BV173" s="77"/>
      <c r="BW173" s="77"/>
      <c r="BX173" s="77"/>
      <c r="BY173" s="77"/>
      <c r="BZ173" s="77"/>
      <c r="CA173" s="77"/>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c r="DG173" s="77"/>
      <c r="DH173" s="77"/>
      <c r="DI173" s="77"/>
      <c r="DJ173" s="77"/>
      <c r="DK173" s="77"/>
      <c r="DL173" s="77"/>
      <c r="DM173" s="77"/>
      <c r="DN173" s="77"/>
      <c r="DO173" s="77"/>
      <c r="DP173" s="77"/>
      <c r="DQ173" s="77"/>
      <c r="DR173" s="77"/>
      <c r="DS173" s="77"/>
      <c r="DT173" s="77"/>
      <c r="DU173" s="77"/>
      <c r="DV173" s="77"/>
      <c r="DW173" s="77"/>
      <c r="DX173" s="77"/>
      <c r="DY173" s="77"/>
      <c r="DZ173" s="77"/>
      <c r="EA173" s="77"/>
      <c r="EB173" s="77"/>
      <c r="EC173" s="77"/>
      <c r="ED173" s="77"/>
      <c r="EE173" s="77"/>
      <c r="EF173" s="77"/>
      <c r="EG173" s="77"/>
      <c r="EH173" s="77"/>
      <c r="EI173" s="77"/>
      <c r="EJ173" s="77"/>
      <c r="EK173" s="77"/>
      <c r="EL173" s="77"/>
      <c r="EM173" s="77"/>
      <c r="EN173" s="77"/>
      <c r="EO173" s="77"/>
      <c r="EP173" s="77"/>
      <c r="EQ173" s="77"/>
      <c r="ER173" s="77"/>
      <c r="ES173" s="77"/>
      <c r="ET173" s="77"/>
      <c r="EU173" s="77"/>
      <c r="EV173" s="77"/>
      <c r="EW173" s="77"/>
      <c r="EX173" s="77"/>
      <c r="EY173" s="77"/>
      <c r="EZ173" s="77"/>
      <c r="FA173" s="77"/>
      <c r="FB173" s="77"/>
      <c r="FC173" s="77"/>
      <c r="FD173" s="77"/>
      <c r="FE173" s="77"/>
      <c r="FF173" s="77"/>
      <c r="FG173" s="77"/>
      <c r="FH173" s="77"/>
      <c r="FI173" s="77"/>
      <c r="FJ173" s="77"/>
      <c r="FK173" s="77"/>
      <c r="FL173" s="77"/>
      <c r="FM173" s="77"/>
      <c r="FN173" s="77"/>
      <c r="FO173" s="77"/>
      <c r="FP173" s="77"/>
      <c r="FQ173" s="77"/>
      <c r="FR173" s="77"/>
      <c r="FS173" s="77"/>
      <c r="FT173" s="77"/>
      <c r="FU173" s="77"/>
      <c r="FV173" s="77"/>
      <c r="FW173" s="77"/>
      <c r="FX173" s="77"/>
      <c r="FY173" s="77"/>
      <c r="FZ173" s="77"/>
      <c r="GA173" s="77"/>
      <c r="GB173" s="77"/>
      <c r="GC173" s="77"/>
      <c r="GD173" s="77"/>
      <c r="GE173" s="77"/>
      <c r="GF173" s="77"/>
      <c r="GG173" s="77"/>
      <c r="GH173" s="77"/>
      <c r="GI173" s="77"/>
      <c r="GJ173" s="77"/>
      <c r="GK173" s="77"/>
      <c r="GL173" s="77"/>
      <c r="GM173" s="77"/>
      <c r="GN173" s="77"/>
      <c r="GO173" s="77"/>
      <c r="GP173" s="77"/>
      <c r="GQ173" s="77"/>
      <c r="GR173" s="77"/>
      <c r="GS173" s="77"/>
      <c r="GT173" s="77"/>
      <c r="GU173" s="77"/>
      <c r="GV173" s="77"/>
      <c r="GW173" s="77"/>
      <c r="GX173" s="77"/>
      <c r="GY173" s="77"/>
      <c r="GZ173" s="77"/>
      <c r="HA173" s="77"/>
      <c r="HB173" s="77"/>
      <c r="HC173" s="77"/>
      <c r="HD173" s="77"/>
      <c r="HE173" s="77"/>
      <c r="HF173" s="77"/>
      <c r="HG173" s="77"/>
      <c r="HH173" s="77"/>
      <c r="HI173" s="77"/>
      <c r="HJ173" s="77"/>
      <c r="HK173" s="77"/>
      <c r="HL173" s="77"/>
      <c r="HM173" s="77"/>
      <c r="HN173" s="77"/>
      <c r="HO173" s="77"/>
      <c r="HP173" s="77"/>
      <c r="HQ173" s="77"/>
      <c r="HR173" s="77"/>
      <c r="HS173" s="77"/>
      <c r="HT173" s="77"/>
      <c r="HU173" s="77"/>
      <c r="HV173" s="77"/>
      <c r="HW173" s="77"/>
      <c r="HX173" s="77"/>
      <c r="HY173" s="77"/>
      <c r="HZ173" s="77"/>
      <c r="IA173" s="77"/>
      <c r="IB173" s="77"/>
      <c r="IC173" s="77"/>
      <c r="ID173" s="77"/>
      <c r="IE173" s="77"/>
      <c r="IF173" s="77"/>
      <c r="IG173" s="77"/>
      <c r="IH173" s="77"/>
      <c r="II173" s="77"/>
      <c r="IJ173" s="77"/>
      <c r="IK173" s="77"/>
      <c r="IL173" s="77"/>
      <c r="IM173" s="77"/>
      <c r="IN173" s="77"/>
      <c r="IO173" s="77"/>
      <c r="IP173" s="77"/>
      <c r="IQ173" s="77"/>
      <c r="IR173" s="77"/>
      <c r="IS173" s="77"/>
      <c r="IT173" s="77"/>
      <c r="IU173" s="77"/>
      <c r="IV173" s="77"/>
    </row>
    <row r="174" spans="1:256" x14ac:dyDescent="0.25">
      <c r="A174" s="86" t="s">
        <v>108</v>
      </c>
      <c r="B174" s="110" t="s">
        <v>108</v>
      </c>
      <c r="C174" s="213">
        <v>180</v>
      </c>
      <c r="D174" s="226" t="b">
        <f>ONS2010Q3[[#This Row],[Headcount Q3 2010]]='S. ONS Q2-3 2010'!C175</f>
        <v>1</v>
      </c>
      <c r="E174" s="213">
        <v>170</v>
      </c>
      <c r="F174" s="226" t="b">
        <f>ONS2010Q3[[#This Row],[FTE Q3 2010]]='S. ONS Q2-3 2010'!D175</f>
        <v>1</v>
      </c>
      <c r="G174" s="213">
        <v>180</v>
      </c>
      <c r="H174" s="226" t="b">
        <f>ONS2010Q3[[#This Row],[Headcount Q2 2010]]='S. ONS Q2-3 2010'!E175</f>
        <v>1</v>
      </c>
      <c r="I174" s="213">
        <v>170</v>
      </c>
      <c r="J174" s="226" t="b">
        <f>ONS2010Q3[[#This Row],[FTE Q2 2010]]='S. ONS Q2-3 2010'!F175</f>
        <v>1</v>
      </c>
      <c r="K174" s="214">
        <v>0</v>
      </c>
      <c r="L174" s="214" t="s">
        <v>8</v>
      </c>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77"/>
      <c r="ED174" s="77"/>
      <c r="EE174" s="77"/>
      <c r="EF174" s="77"/>
      <c r="EG174" s="77"/>
      <c r="EH174" s="77"/>
      <c r="EI174" s="77"/>
      <c r="EJ174" s="77"/>
      <c r="EK174" s="77"/>
      <c r="EL174" s="77"/>
      <c r="EM174" s="77"/>
      <c r="EN174" s="77"/>
      <c r="EO174" s="77"/>
      <c r="EP174" s="77"/>
      <c r="EQ174" s="77"/>
      <c r="ER174" s="77"/>
      <c r="ES174" s="77"/>
      <c r="ET174" s="77"/>
      <c r="EU174" s="77"/>
      <c r="EV174" s="77"/>
      <c r="EW174" s="77"/>
      <c r="EX174" s="77"/>
      <c r="EY174" s="77"/>
      <c r="EZ174" s="77"/>
      <c r="FA174" s="77"/>
      <c r="FB174" s="77"/>
      <c r="FC174" s="77"/>
      <c r="FD174" s="77"/>
      <c r="FE174" s="77"/>
      <c r="FF174" s="77"/>
      <c r="FG174" s="77"/>
      <c r="FH174" s="77"/>
      <c r="FI174" s="77"/>
      <c r="FJ174" s="77"/>
      <c r="FK174" s="77"/>
      <c r="FL174" s="77"/>
      <c r="FM174" s="77"/>
      <c r="FN174" s="77"/>
      <c r="FO174" s="77"/>
      <c r="FP174" s="77"/>
      <c r="FQ174" s="77"/>
      <c r="FR174" s="77"/>
      <c r="FS174" s="77"/>
      <c r="FT174" s="77"/>
      <c r="FU174" s="77"/>
      <c r="FV174" s="77"/>
      <c r="FW174" s="77"/>
      <c r="FX174" s="77"/>
      <c r="FY174" s="77"/>
      <c r="FZ174" s="77"/>
      <c r="GA174" s="77"/>
      <c r="GB174" s="77"/>
      <c r="GC174" s="77"/>
      <c r="GD174" s="77"/>
      <c r="GE174" s="77"/>
      <c r="GF174" s="77"/>
      <c r="GG174" s="77"/>
      <c r="GH174" s="77"/>
      <c r="GI174" s="77"/>
      <c r="GJ174" s="77"/>
      <c r="GK174" s="77"/>
      <c r="GL174" s="77"/>
      <c r="GM174" s="77"/>
      <c r="GN174" s="77"/>
      <c r="GO174" s="77"/>
      <c r="GP174" s="77"/>
      <c r="GQ174" s="77"/>
      <c r="GR174" s="77"/>
      <c r="GS174" s="77"/>
      <c r="GT174" s="77"/>
      <c r="GU174" s="77"/>
      <c r="GV174" s="77"/>
      <c r="GW174" s="77"/>
      <c r="GX174" s="77"/>
      <c r="GY174" s="77"/>
      <c r="GZ174" s="77"/>
      <c r="HA174" s="77"/>
      <c r="HB174" s="77"/>
      <c r="HC174" s="77"/>
      <c r="HD174" s="77"/>
      <c r="HE174" s="77"/>
      <c r="HF174" s="77"/>
      <c r="HG174" s="77"/>
      <c r="HH174" s="77"/>
      <c r="HI174" s="77"/>
      <c r="HJ174" s="77"/>
      <c r="HK174" s="77"/>
      <c r="HL174" s="77"/>
      <c r="HM174" s="77"/>
      <c r="HN174" s="77"/>
      <c r="HO174" s="77"/>
      <c r="HP174" s="77"/>
      <c r="HQ174" s="77"/>
      <c r="HR174" s="77"/>
      <c r="HS174" s="77"/>
      <c r="HT174" s="77"/>
      <c r="HU174" s="77"/>
      <c r="HV174" s="77"/>
      <c r="HW174" s="77"/>
      <c r="HX174" s="77"/>
      <c r="HY174" s="77"/>
      <c r="HZ174" s="77"/>
      <c r="IA174" s="77"/>
      <c r="IB174" s="77"/>
      <c r="IC174" s="77"/>
      <c r="ID174" s="77"/>
      <c r="IE174" s="77"/>
      <c r="IF174" s="77"/>
      <c r="IG174" s="77"/>
      <c r="IH174" s="77"/>
      <c r="II174" s="77"/>
      <c r="IJ174" s="77"/>
      <c r="IK174" s="77"/>
      <c r="IL174" s="77"/>
      <c r="IM174" s="77"/>
      <c r="IN174" s="77"/>
      <c r="IO174" s="77"/>
      <c r="IP174" s="77"/>
      <c r="IQ174" s="77"/>
      <c r="IR174" s="77"/>
      <c r="IS174" s="77"/>
      <c r="IT174" s="77"/>
      <c r="IU174" s="77"/>
      <c r="IV174" s="77"/>
    </row>
    <row r="175" spans="1:256" x14ac:dyDescent="0.25">
      <c r="A175" s="86"/>
      <c r="B175" s="110" t="s">
        <v>407</v>
      </c>
      <c r="C175" s="85"/>
      <c r="D175" s="85" t="b">
        <f>ONS2010Q3[[#This Row],[Headcount Q3 2010]]='S. ONS Q2-3 2010'!C176</f>
        <v>1</v>
      </c>
      <c r="E175" s="85"/>
      <c r="F175" s="85" t="b">
        <f>ONS2010Q3[[#This Row],[FTE Q3 2010]]='S. ONS Q2-3 2010'!D176</f>
        <v>1</v>
      </c>
      <c r="G175" s="85"/>
      <c r="H175" s="85" t="b">
        <f>ONS2010Q3[[#This Row],[Headcount Q2 2010]]='S. ONS Q2-3 2010'!E176</f>
        <v>1</v>
      </c>
      <c r="I175" s="85"/>
      <c r="J175" s="85" t="b">
        <f>ONS2010Q3[[#This Row],[FTE Q2 2010]]='S. ONS Q2-3 2010'!F176</f>
        <v>1</v>
      </c>
      <c r="K175" s="87"/>
      <c r="L175" s="87"/>
      <c r="M175" s="97"/>
    </row>
    <row r="176" spans="1:256" x14ac:dyDescent="0.25">
      <c r="A176" s="96" t="s">
        <v>109</v>
      </c>
      <c r="B176" s="110"/>
      <c r="C176" s="85"/>
      <c r="D176" s="85" t="b">
        <f>ONS2010Q3[[#This Row],[Headcount Q3 2010]]='S. ONS Q2-3 2010'!C177</f>
        <v>1</v>
      </c>
      <c r="E176" s="85"/>
      <c r="F176" s="85" t="b">
        <f>ONS2010Q3[[#This Row],[FTE Q3 2010]]='S. ONS Q2-3 2010'!D177</f>
        <v>1</v>
      </c>
      <c r="G176" s="85"/>
      <c r="H176" s="85" t="b">
        <f>ONS2010Q3[[#This Row],[Headcount Q2 2010]]='S. ONS Q2-3 2010'!E177</f>
        <v>1</v>
      </c>
      <c r="I176" s="85"/>
      <c r="J176" s="85" t="b">
        <f>ONS2010Q3[[#This Row],[FTE Q2 2010]]='S. ONS Q2-3 2010'!F177</f>
        <v>1</v>
      </c>
      <c r="K176" s="87"/>
      <c r="L176" s="87"/>
      <c r="M176" s="77"/>
    </row>
    <row r="177" spans="1:13" x14ac:dyDescent="0.25">
      <c r="A177" s="86" t="s">
        <v>110</v>
      </c>
      <c r="B177" s="110" t="s">
        <v>110</v>
      </c>
      <c r="C177" s="215">
        <v>5800</v>
      </c>
      <c r="D177" s="226" t="b">
        <f>ONS2010Q3[[#This Row],[Headcount Q3 2010]]='S. ONS Q2-3 2010'!C178</f>
        <v>1</v>
      </c>
      <c r="E177" s="215">
        <v>5510</v>
      </c>
      <c r="F177" s="226" t="b">
        <f>ONS2010Q3[[#This Row],[FTE Q3 2010]]='S. ONS Q2-3 2010'!D178</f>
        <v>1</v>
      </c>
      <c r="G177" s="215">
        <v>6120</v>
      </c>
      <c r="H177" s="226" t="b">
        <f>ONS2010Q3[[#This Row],[Headcount Q2 2010]]='S. ONS Q2-3 2010'!E178</f>
        <v>1</v>
      </c>
      <c r="I177" s="215">
        <v>5810</v>
      </c>
      <c r="J177" s="226" t="b">
        <f>ONS2010Q3[[#This Row],[FTE Q2 2010]]='S. ONS Q2-3 2010'!F178</f>
        <v>1</v>
      </c>
      <c r="K177" s="216">
        <v>-320</v>
      </c>
      <c r="L177" s="216">
        <v>-300</v>
      </c>
      <c r="M177" s="77"/>
    </row>
    <row r="178" spans="1:13" x14ac:dyDescent="0.25">
      <c r="A178" s="86" t="s">
        <v>111</v>
      </c>
      <c r="B178" s="110" t="s">
        <v>392</v>
      </c>
      <c r="C178" s="215">
        <v>100</v>
      </c>
      <c r="D178" s="226" t="b">
        <f>ONS2010Q3[[#This Row],[Headcount Q3 2010]]='S. ONS Q2-3 2010'!C179</f>
        <v>1</v>
      </c>
      <c r="E178" s="215">
        <v>100</v>
      </c>
      <c r="F178" s="226" t="b">
        <f>ONS2010Q3[[#This Row],[FTE Q3 2010]]='S. ONS Q2-3 2010'!D179</f>
        <v>1</v>
      </c>
      <c r="G178" s="215">
        <v>100</v>
      </c>
      <c r="H178" s="226" t="b">
        <f>ONS2010Q3[[#This Row],[Headcount Q2 2010]]='S. ONS Q2-3 2010'!E179</f>
        <v>1</v>
      </c>
      <c r="I178" s="215">
        <v>100</v>
      </c>
      <c r="J178" s="226" t="b">
        <f>ONS2010Q3[[#This Row],[FTE Q2 2010]]='S. ONS Q2-3 2010'!F179</f>
        <v>1</v>
      </c>
      <c r="K178" s="216" t="s">
        <v>8</v>
      </c>
      <c r="L178" s="216" t="s">
        <v>8</v>
      </c>
      <c r="M178" s="98"/>
    </row>
    <row r="179" spans="1:13" x14ac:dyDescent="0.25">
      <c r="A179" s="639" t="s">
        <v>162</v>
      </c>
      <c r="B179" s="646" t="s">
        <v>162</v>
      </c>
      <c r="C179" s="635">
        <v>514840</v>
      </c>
      <c r="D179" s="140" t="b">
        <f>ONS2010Q3[[#This Row],[Headcount Q3 2010]]='S. ONS Q2-3 2010'!C180</f>
        <v>0</v>
      </c>
      <c r="E179" s="635">
        <v>479360</v>
      </c>
      <c r="F179" s="140" t="b">
        <f>ONS2010Q3[[#This Row],[FTE Q3 2010]]='S. ONS Q2-3 2010'!D180</f>
        <v>0</v>
      </c>
      <c r="G179" s="635">
        <v>523340</v>
      </c>
      <c r="H179" s="140" t="b">
        <f>ONS2010Q3[[#This Row],[Headcount Q2 2010]]='S. ONS Q2-3 2010'!E180</f>
        <v>0</v>
      </c>
      <c r="I179" s="635">
        <v>487840</v>
      </c>
      <c r="J179" s="140" t="b">
        <f>ONS2010Q3[[#This Row],[FTE Q2 2010]]='S. ONS Q2-3 2010'!F180</f>
        <v>0</v>
      </c>
      <c r="K179" s="636">
        <v>-8500</v>
      </c>
      <c r="L179" s="636">
        <v>-8480</v>
      </c>
    </row>
    <row r="180" spans="1:13" x14ac:dyDescent="0.25">
      <c r="A180" s="79"/>
      <c r="B180" s="80"/>
      <c r="C180" s="80"/>
      <c r="D180" s="80"/>
      <c r="E180" s="80"/>
      <c r="F180" s="80"/>
      <c r="G180" s="80"/>
      <c r="H180" s="100"/>
      <c r="I180" s="77"/>
      <c r="J180" s="77"/>
    </row>
    <row r="181" spans="1:13" x14ac:dyDescent="0.25">
      <c r="A181" s="77"/>
      <c r="B181" s="77"/>
      <c r="C181" s="77"/>
      <c r="D181" s="77"/>
      <c r="E181" s="77"/>
      <c r="F181" s="77"/>
      <c r="G181" s="101" t="s">
        <v>163</v>
      </c>
      <c r="H181" s="100"/>
      <c r="I181" s="77"/>
      <c r="J181" s="77"/>
    </row>
    <row r="182" spans="1:13" x14ac:dyDescent="0.25">
      <c r="A182" s="818" t="s">
        <v>164</v>
      </c>
      <c r="B182" s="818"/>
      <c r="C182" s="818"/>
      <c r="D182" s="818"/>
      <c r="E182" s="818"/>
      <c r="F182" s="818"/>
      <c r="G182" s="818"/>
      <c r="H182" s="77"/>
      <c r="I182" s="77"/>
      <c r="J182" s="77"/>
    </row>
    <row r="183" spans="1:13" x14ac:dyDescent="0.25">
      <c r="A183" s="95" t="s">
        <v>415</v>
      </c>
      <c r="B183" s="102"/>
      <c r="C183" s="102"/>
      <c r="D183" s="102"/>
      <c r="E183" s="102"/>
      <c r="F183" s="102"/>
      <c r="G183" s="102"/>
      <c r="H183" s="77"/>
      <c r="I183" s="77"/>
      <c r="J183" s="77"/>
    </row>
    <row r="184" spans="1:13" ht="64.5" x14ac:dyDescent="0.25">
      <c r="A184" s="102" t="s">
        <v>374</v>
      </c>
      <c r="B184" s="103"/>
      <c r="C184" s="103"/>
      <c r="D184" s="103"/>
      <c r="E184" s="103"/>
      <c r="F184" s="103"/>
      <c r="G184" s="103"/>
      <c r="H184" s="77"/>
      <c r="I184" s="77"/>
      <c r="J184" s="77"/>
    </row>
    <row r="185" spans="1:13" x14ac:dyDescent="0.25">
      <c r="A185" s="104" t="s">
        <v>416</v>
      </c>
      <c r="B185" s="103"/>
      <c r="C185" s="103"/>
      <c r="D185" s="103"/>
      <c r="E185" s="103"/>
      <c r="F185" s="103"/>
      <c r="G185" s="103"/>
      <c r="H185" s="77"/>
      <c r="I185" s="77"/>
      <c r="J185" s="77"/>
    </row>
    <row r="186" spans="1:13" x14ac:dyDescent="0.25">
      <c r="A186" s="836" t="s">
        <v>417</v>
      </c>
      <c r="B186" s="837"/>
      <c r="C186" s="837"/>
      <c r="D186" s="837"/>
      <c r="E186" s="837"/>
      <c r="F186" s="837"/>
      <c r="G186" s="837"/>
      <c r="H186" s="77"/>
      <c r="I186" s="77"/>
      <c r="J186" s="77"/>
    </row>
    <row r="187" spans="1:13" x14ac:dyDescent="0.25">
      <c r="A187" s="809" t="s">
        <v>418</v>
      </c>
      <c r="B187" s="835"/>
      <c r="C187" s="835"/>
      <c r="D187" s="835"/>
      <c r="E187" s="835"/>
      <c r="F187" s="835"/>
      <c r="G187" s="835"/>
      <c r="H187" s="77"/>
      <c r="I187" s="77"/>
      <c r="J187" s="77"/>
    </row>
    <row r="188" spans="1:13" x14ac:dyDescent="0.25">
      <c r="A188" s="809" t="s">
        <v>419</v>
      </c>
      <c r="B188" s="835"/>
      <c r="C188" s="835"/>
      <c r="D188" s="835"/>
      <c r="E188" s="835"/>
      <c r="F188" s="835"/>
      <c r="G188" s="835"/>
      <c r="H188" s="77"/>
      <c r="I188" s="77"/>
      <c r="J188" s="77"/>
    </row>
    <row r="189" spans="1:13" x14ac:dyDescent="0.25">
      <c r="A189" s="89" t="s">
        <v>420</v>
      </c>
      <c r="B189" s="105"/>
      <c r="C189" s="105"/>
      <c r="D189" s="105"/>
      <c r="E189" s="105"/>
      <c r="F189" s="105"/>
      <c r="G189" s="105"/>
      <c r="H189" s="77"/>
      <c r="I189" s="77"/>
      <c r="J189" s="77"/>
    </row>
    <row r="190" spans="1:13" x14ac:dyDescent="0.25">
      <c r="A190" s="81" t="s">
        <v>421</v>
      </c>
      <c r="B190" s="77"/>
      <c r="C190" s="77"/>
      <c r="D190" s="77"/>
      <c r="E190" s="77"/>
      <c r="F190" s="77"/>
      <c r="G190" s="77"/>
      <c r="H190" s="77"/>
      <c r="I190" s="77"/>
      <c r="J190" s="77"/>
    </row>
    <row r="191" spans="1:13" x14ac:dyDescent="0.25">
      <c r="A191" s="89" t="s">
        <v>422</v>
      </c>
      <c r="B191" s="105"/>
      <c r="C191" s="105"/>
      <c r="D191" s="105"/>
      <c r="E191" s="105"/>
      <c r="F191" s="105"/>
      <c r="G191" s="105"/>
    </row>
    <row r="192" spans="1:13" x14ac:dyDescent="0.25">
      <c r="A192" s="105"/>
      <c r="B192" s="105"/>
      <c r="C192" s="105"/>
      <c r="D192" s="105"/>
      <c r="E192" s="105"/>
      <c r="F192" s="105"/>
      <c r="G192" s="105"/>
    </row>
    <row r="196" spans="1:7" x14ac:dyDescent="0.25">
      <c r="A196" s="91"/>
      <c r="B196" s="77"/>
      <c r="C196" s="77"/>
      <c r="D196" s="77"/>
      <c r="E196" s="77"/>
      <c r="F196" s="77"/>
      <c r="G196" s="77"/>
    </row>
    <row r="197" spans="1:7" x14ac:dyDescent="0.25">
      <c r="A197" s="91"/>
      <c r="B197" s="77"/>
      <c r="C197" s="77"/>
      <c r="D197" s="77"/>
      <c r="E197" s="77"/>
      <c r="F197" s="77"/>
      <c r="G197" s="77"/>
    </row>
    <row r="198" spans="1:7" x14ac:dyDescent="0.25">
      <c r="A198" s="89"/>
      <c r="B198" s="77"/>
      <c r="C198" s="77"/>
      <c r="D198" s="77"/>
      <c r="E198" s="77"/>
      <c r="F198" s="77"/>
      <c r="G198" s="77"/>
    </row>
    <row r="199" spans="1:7" x14ac:dyDescent="0.25">
      <c r="A199" s="89"/>
      <c r="B199" s="77"/>
      <c r="C199" s="77"/>
      <c r="D199" s="77"/>
      <c r="E199" s="77"/>
      <c r="F199" s="77"/>
      <c r="G199" s="77"/>
    </row>
    <row r="200" spans="1:7" x14ac:dyDescent="0.25">
      <c r="A200" s="77"/>
      <c r="B200" s="86"/>
      <c r="C200" s="77"/>
      <c r="D200" s="77"/>
      <c r="E200" s="77"/>
      <c r="F200" s="77"/>
      <c r="G200" s="77"/>
    </row>
    <row r="201" spans="1:7" x14ac:dyDescent="0.25">
      <c r="A201" s="106"/>
      <c r="B201" s="86"/>
      <c r="C201" s="77"/>
      <c r="D201" s="77"/>
      <c r="E201" s="77"/>
      <c r="F201" s="77"/>
      <c r="G201" s="77"/>
    </row>
  </sheetData>
  <mergeCells count="9">
    <mergeCell ref="A188:G188"/>
    <mergeCell ref="A2:G3"/>
    <mergeCell ref="C5:D5"/>
    <mergeCell ref="E5:F5"/>
    <mergeCell ref="K5:L5"/>
    <mergeCell ref="A182:G182"/>
    <mergeCell ref="A186:G186"/>
    <mergeCell ref="G5:I5"/>
    <mergeCell ref="A187:G187"/>
  </mergeCells>
  <pageMargins left="0.7" right="0.7" top="0.75" bottom="0.75" header="0.3" footer="0.3"/>
  <pageSetup paperSize="9" orientation="portrait"/>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IX195"/>
  <sheetViews>
    <sheetView topLeftCell="A130" zoomScale="70" zoomScaleNormal="70" zoomScalePageLayoutView="70" workbookViewId="0">
      <selection activeCell="C180" sqref="C180"/>
    </sheetView>
  </sheetViews>
  <sheetFormatPr defaultColWidth="8.85546875" defaultRowHeight="15" x14ac:dyDescent="0.25"/>
  <cols>
    <col min="1" max="1" width="10.42578125" customWidth="1"/>
    <col min="2" max="2" width="11.140625" customWidth="1"/>
    <col min="3" max="4" width="10.42578125" customWidth="1"/>
    <col min="5" max="5" width="10.42578125" hidden="1" customWidth="1"/>
    <col min="6" max="6" width="10.42578125" customWidth="1"/>
    <col min="7" max="7" width="10.42578125" hidden="1" customWidth="1"/>
    <col min="8" max="8" width="10.42578125" customWidth="1"/>
    <col min="9" max="9" width="0" hidden="1" customWidth="1"/>
    <col min="11" max="11" width="0" hidden="1" customWidth="1"/>
  </cols>
  <sheetData>
    <row r="2" spans="1:13" x14ac:dyDescent="0.25">
      <c r="A2" s="111"/>
      <c r="B2" s="842" t="s">
        <v>426</v>
      </c>
      <c r="C2" s="842"/>
      <c r="D2" s="842"/>
      <c r="E2" s="842"/>
      <c r="F2" s="842"/>
      <c r="G2" s="842"/>
      <c r="H2" s="842"/>
    </row>
    <row r="3" spans="1:13" x14ac:dyDescent="0.25">
      <c r="A3" s="111"/>
      <c r="B3" s="842"/>
      <c r="C3" s="842"/>
      <c r="D3" s="842"/>
      <c r="E3" s="842"/>
      <c r="F3" s="842"/>
      <c r="G3" s="842"/>
      <c r="H3" s="842"/>
    </row>
    <row r="4" spans="1:13" x14ac:dyDescent="0.25">
      <c r="A4" s="111"/>
      <c r="B4" s="113"/>
      <c r="C4" s="114"/>
      <c r="D4" s="114"/>
      <c r="E4" s="114"/>
      <c r="F4" s="114"/>
      <c r="G4" s="114"/>
      <c r="H4" s="114"/>
    </row>
    <row r="5" spans="1:13" x14ac:dyDescent="0.25">
      <c r="A5" s="111"/>
      <c r="B5" s="111"/>
      <c r="C5" s="111"/>
      <c r="D5" s="843" t="s">
        <v>427</v>
      </c>
      <c r="E5" s="844"/>
      <c r="F5" s="845" t="s">
        <v>428</v>
      </c>
      <c r="G5" s="845"/>
      <c r="H5" s="845" t="s">
        <v>116</v>
      </c>
      <c r="I5" s="846"/>
    </row>
    <row r="6" spans="1:13" ht="64.5" x14ac:dyDescent="0.25">
      <c r="A6" s="117" t="s">
        <v>382</v>
      </c>
      <c r="B6" s="118" t="s">
        <v>483</v>
      </c>
      <c r="C6" s="326" t="s">
        <v>484</v>
      </c>
      <c r="D6" s="116" t="s">
        <v>490</v>
      </c>
      <c r="E6" s="217" t="s">
        <v>497</v>
      </c>
      <c r="F6" s="116" t="s">
        <v>491</v>
      </c>
      <c r="G6" s="217" t="s">
        <v>496</v>
      </c>
      <c r="H6" s="116" t="s">
        <v>485</v>
      </c>
      <c r="I6" s="217" t="s">
        <v>498</v>
      </c>
      <c r="J6" s="116" t="s">
        <v>492</v>
      </c>
      <c r="K6" s="217" t="s">
        <v>499</v>
      </c>
      <c r="L6" s="116" t="s">
        <v>467</v>
      </c>
      <c r="M6" s="116" t="s">
        <v>468</v>
      </c>
    </row>
    <row r="7" spans="1:13" x14ac:dyDescent="0.25">
      <c r="A7" s="117">
        <v>1</v>
      </c>
      <c r="B7" s="118" t="s">
        <v>117</v>
      </c>
      <c r="C7" s="140"/>
      <c r="D7" s="119"/>
      <c r="E7" s="226" t="b">
        <f>ONS2010Q4[[#This Row],[Headcount Q4 2010]]='S. ONS Q3-4 2010'!C9</f>
        <v>1</v>
      </c>
      <c r="F7" s="119"/>
      <c r="G7" s="226" t="b">
        <f>ONS2010Q4[[#This Row],[Full Time Equivalent Q4 2010]]='S. ONS Q3-4 2010'!D9</f>
        <v>1</v>
      </c>
      <c r="H7" s="119"/>
      <c r="I7" s="226" t="b">
        <f>ONS2010Q4[[#This Row],[Headcount Q3 2010]]='S. ONS Q3-4 2010'!E9</f>
        <v>1</v>
      </c>
      <c r="J7" s="119"/>
      <c r="K7" s="226" t="b">
        <f>ONS2010Q4[[#This Row],[Full Time Equivalent Q3 2010]]='S. ONS Q3-4 2010'!F9</f>
        <v>1</v>
      </c>
      <c r="L7" s="119"/>
      <c r="M7" s="119"/>
    </row>
    <row r="8" spans="1:13" x14ac:dyDescent="0.25">
      <c r="A8" s="117" t="s">
        <v>204</v>
      </c>
      <c r="B8" s="120" t="s">
        <v>2</v>
      </c>
      <c r="C8" s="140" t="s">
        <v>2</v>
      </c>
      <c r="D8" s="119">
        <v>8340</v>
      </c>
      <c r="E8" s="226" t="b">
        <f>ONS2010Q4[[#This Row],[Headcount Q4 2010]]='S. ONS Q3-4 2010'!C10</f>
        <v>1</v>
      </c>
      <c r="F8" s="119">
        <v>7730</v>
      </c>
      <c r="G8" s="226" t="b">
        <f>ONS2010Q4[[#This Row],[Full Time Equivalent Q4 2010]]='S. ONS Q3-4 2010'!D10</f>
        <v>1</v>
      </c>
      <c r="H8" s="119">
        <v>8470</v>
      </c>
      <c r="I8" s="226" t="b">
        <f>ONS2010Q4[[#This Row],[Headcount Q3 2010]]='S. ONS Q3-4 2010'!E10</f>
        <v>1</v>
      </c>
      <c r="J8" s="119">
        <v>7850</v>
      </c>
      <c r="K8" s="226" t="b">
        <f>ONS2010Q4[[#This Row],[Full Time Equivalent Q3 2010]]='S. ONS Q3-4 2010'!F10</f>
        <v>1</v>
      </c>
      <c r="L8" s="121">
        <v>-130</v>
      </c>
      <c r="M8" s="121">
        <v>-120</v>
      </c>
    </row>
    <row r="9" spans="1:13" x14ac:dyDescent="0.25">
      <c r="A9" s="117" t="s">
        <v>205</v>
      </c>
      <c r="B9" s="120" t="s">
        <v>3</v>
      </c>
      <c r="C9" s="140" t="s">
        <v>3</v>
      </c>
      <c r="D9" s="119">
        <v>40</v>
      </c>
      <c r="E9" s="226" t="b">
        <f>ONS2010Q4[[#This Row],[Headcount Q4 2010]]='S. ONS Q3-4 2010'!C11</f>
        <v>1</v>
      </c>
      <c r="F9" s="119">
        <v>40</v>
      </c>
      <c r="G9" s="226" t="b">
        <f>ONS2010Q4[[#This Row],[Full Time Equivalent Q4 2010]]='S. ONS Q3-4 2010'!D11</f>
        <v>1</v>
      </c>
      <c r="H9" s="119">
        <v>40</v>
      </c>
      <c r="I9" s="226" t="b">
        <f>ONS2010Q4[[#This Row],[Headcount Q3 2010]]='S. ONS Q3-4 2010'!E11</f>
        <v>1</v>
      </c>
      <c r="J9" s="119">
        <v>40</v>
      </c>
      <c r="K9" s="226" t="b">
        <f>ONS2010Q4[[#This Row],[Full Time Equivalent Q3 2010]]='S. ONS Q3-4 2010'!F11</f>
        <v>1</v>
      </c>
      <c r="L9" s="121" t="s">
        <v>8</v>
      </c>
      <c r="M9" s="121" t="s">
        <v>8</v>
      </c>
    </row>
    <row r="10" spans="1:13" x14ac:dyDescent="0.25">
      <c r="A10" s="117" t="s">
        <v>206</v>
      </c>
      <c r="B10" s="120" t="s">
        <v>4</v>
      </c>
      <c r="C10" s="140" t="s">
        <v>4</v>
      </c>
      <c r="D10" s="119">
        <v>40</v>
      </c>
      <c r="E10" s="226" t="b">
        <f>ONS2010Q4[[#This Row],[Headcount Q4 2010]]='S. ONS Q3-4 2010'!C12</f>
        <v>1</v>
      </c>
      <c r="F10" s="119">
        <v>40</v>
      </c>
      <c r="G10" s="226" t="b">
        <f>ONS2010Q4[[#This Row],[Full Time Equivalent Q4 2010]]='S. ONS Q3-4 2010'!D12</f>
        <v>1</v>
      </c>
      <c r="H10" s="119">
        <v>50</v>
      </c>
      <c r="I10" s="226" t="b">
        <f>ONS2010Q4[[#This Row],[Headcount Q3 2010]]='S. ONS Q3-4 2010'!E12</f>
        <v>1</v>
      </c>
      <c r="J10" s="119">
        <v>50</v>
      </c>
      <c r="K10" s="226" t="b">
        <f>ONS2010Q4[[#This Row],[Full Time Equivalent Q3 2010]]='S. ONS Q3-4 2010'!F12</f>
        <v>1</v>
      </c>
      <c r="L10" s="121">
        <v>-10</v>
      </c>
      <c r="M10" s="121">
        <v>-10</v>
      </c>
    </row>
    <row r="11" spans="1:13" x14ac:dyDescent="0.25">
      <c r="A11" s="117" t="s">
        <v>207</v>
      </c>
      <c r="B11" s="120" t="s">
        <v>6</v>
      </c>
      <c r="C11" s="140" t="s">
        <v>6</v>
      </c>
      <c r="D11" s="119">
        <v>310</v>
      </c>
      <c r="E11" s="226" t="b">
        <f>ONS2010Q4[[#This Row],[Headcount Q4 2010]]='S. ONS Q3-4 2010'!C13</f>
        <v>1</v>
      </c>
      <c r="F11" s="119">
        <v>310</v>
      </c>
      <c r="G11" s="226" t="b">
        <f>ONS2010Q4[[#This Row],[Full Time Equivalent Q4 2010]]='S. ONS Q3-4 2010'!D13</f>
        <v>1</v>
      </c>
      <c r="H11" s="119">
        <v>310</v>
      </c>
      <c r="I11" s="226" t="b">
        <f>ONS2010Q4[[#This Row],[Headcount Q3 2010]]='S. ONS Q3-4 2010'!E13</f>
        <v>1</v>
      </c>
      <c r="J11" s="119">
        <v>300</v>
      </c>
      <c r="K11" s="226" t="b">
        <f>ONS2010Q4[[#This Row],[Full Time Equivalent Q3 2010]]='S. ONS Q3-4 2010'!F13</f>
        <v>1</v>
      </c>
      <c r="L11" s="121">
        <v>10</v>
      </c>
      <c r="M11" s="121">
        <v>10</v>
      </c>
    </row>
    <row r="12" spans="1:13" x14ac:dyDescent="0.25">
      <c r="A12" s="117" t="s">
        <v>208</v>
      </c>
      <c r="B12" s="120" t="s">
        <v>7</v>
      </c>
      <c r="C12" s="140" t="s">
        <v>7</v>
      </c>
      <c r="D12" s="119">
        <v>900</v>
      </c>
      <c r="E12" s="226" t="b">
        <f>ONS2010Q4[[#This Row],[Headcount Q4 2010]]='S. ONS Q3-4 2010'!C14</f>
        <v>1</v>
      </c>
      <c r="F12" s="119">
        <v>850</v>
      </c>
      <c r="G12" s="226" t="b">
        <f>ONS2010Q4[[#This Row],[Full Time Equivalent Q4 2010]]='S. ONS Q3-4 2010'!D14</f>
        <v>1</v>
      </c>
      <c r="H12" s="119">
        <v>900</v>
      </c>
      <c r="I12" s="226" t="b">
        <f>ONS2010Q4[[#This Row],[Headcount Q3 2010]]='S. ONS Q3-4 2010'!E14</f>
        <v>1</v>
      </c>
      <c r="J12" s="119">
        <v>860</v>
      </c>
      <c r="K12" s="226" t="b">
        <f>ONS2010Q4[[#This Row],[Full Time Equivalent Q3 2010]]='S. ONS Q3-4 2010'!F14</f>
        <v>1</v>
      </c>
      <c r="L12" s="121">
        <v>-10</v>
      </c>
      <c r="M12" s="121">
        <v>-10</v>
      </c>
    </row>
    <row r="13" spans="1:13" x14ac:dyDescent="0.25">
      <c r="A13" s="117" t="s">
        <v>349</v>
      </c>
      <c r="B13" s="122" t="s">
        <v>414</v>
      </c>
      <c r="C13" s="140" t="s">
        <v>5</v>
      </c>
      <c r="D13" s="119">
        <v>50</v>
      </c>
      <c r="E13" s="226" t="b">
        <f>ONS2010Q4[[#This Row],[Headcount Q4 2010]]='S. ONS Q3-4 2010'!C15</f>
        <v>1</v>
      </c>
      <c r="F13" s="119">
        <v>50</v>
      </c>
      <c r="G13" s="226" t="b">
        <f>ONS2010Q4[[#This Row],[Full Time Equivalent Q4 2010]]='S. ONS Q3-4 2010'!D15</f>
        <v>1</v>
      </c>
      <c r="H13" s="119">
        <v>50</v>
      </c>
      <c r="I13" s="226" t="b">
        <f>ONS2010Q4[[#This Row],[Headcount Q3 2010]]='S. ONS Q3-4 2010'!E15</f>
        <v>1</v>
      </c>
      <c r="J13" s="119">
        <v>50</v>
      </c>
      <c r="K13" s="226" t="b">
        <f>ONS2010Q4[[#This Row],[Full Time Equivalent Q3 2010]]='S. ONS Q3-4 2010'!F15</f>
        <v>1</v>
      </c>
      <c r="L13" s="121" t="s">
        <v>8</v>
      </c>
      <c r="M13" s="121">
        <v>0</v>
      </c>
    </row>
    <row r="14" spans="1:13" x14ac:dyDescent="0.25">
      <c r="A14" s="117"/>
      <c r="B14" s="120"/>
      <c r="C14" s="140" t="s">
        <v>407</v>
      </c>
      <c r="D14" s="119"/>
      <c r="E14" s="226" t="b">
        <f>ONS2010Q4[[#This Row],[Headcount Q4 2010]]='S. ONS Q3-4 2010'!C16</f>
        <v>1</v>
      </c>
      <c r="F14" s="119"/>
      <c r="G14" s="226" t="b">
        <f>ONS2010Q4[[#This Row],[Full Time Equivalent Q4 2010]]='S. ONS Q3-4 2010'!D16</f>
        <v>1</v>
      </c>
      <c r="H14" s="119"/>
      <c r="I14" s="226" t="b">
        <f>ONS2010Q4[[#This Row],[Headcount Q3 2010]]='S. ONS Q3-4 2010'!E16</f>
        <v>1</v>
      </c>
      <c r="J14" s="119"/>
      <c r="K14" s="226" t="b">
        <f>ONS2010Q4[[#This Row],[Full Time Equivalent Q3 2010]]='S. ONS Q3-4 2010'!F16</f>
        <v>1</v>
      </c>
      <c r="L14" s="121"/>
      <c r="M14" s="121"/>
    </row>
    <row r="15" spans="1:13" x14ac:dyDescent="0.25">
      <c r="A15" s="117">
        <v>22</v>
      </c>
      <c r="B15" s="118" t="s">
        <v>176</v>
      </c>
      <c r="C15" s="140"/>
      <c r="D15" s="119"/>
      <c r="E15" s="226" t="b">
        <f>ONS2010Q4[[#This Row],[Headcount Q4 2010]]='S. ONS Q3-4 2010'!C17</f>
        <v>1</v>
      </c>
      <c r="F15" s="119"/>
      <c r="G15" s="226" t="b">
        <f>ONS2010Q4[[#This Row],[Full Time Equivalent Q4 2010]]='S. ONS Q3-4 2010'!D17</f>
        <v>1</v>
      </c>
      <c r="H15" s="119"/>
      <c r="I15" s="226" t="b">
        <f>ONS2010Q4[[#This Row],[Headcount Q3 2010]]='S. ONS Q3-4 2010'!E17</f>
        <v>1</v>
      </c>
      <c r="J15" s="119"/>
      <c r="K15" s="226" t="b">
        <f>ONS2010Q4[[#This Row],[Full Time Equivalent Q3 2010]]='S. ONS Q3-4 2010'!F17</f>
        <v>1</v>
      </c>
      <c r="L15" s="121"/>
      <c r="M15" s="121"/>
    </row>
    <row r="16" spans="1:13" x14ac:dyDescent="0.25">
      <c r="A16" s="117" t="s">
        <v>209</v>
      </c>
      <c r="B16" s="120" t="s">
        <v>429</v>
      </c>
      <c r="C16" s="140" t="s">
        <v>408</v>
      </c>
      <c r="D16" s="119">
        <v>3550</v>
      </c>
      <c r="E16" s="226" t="b">
        <f>ONS2010Q4[[#This Row],[Headcount Q4 2010]]='S. ONS Q3-4 2010'!C18</f>
        <v>1</v>
      </c>
      <c r="F16" s="119">
        <v>3420</v>
      </c>
      <c r="G16" s="226" t="b">
        <f>ONS2010Q4[[#This Row],[Full Time Equivalent Q4 2010]]='S. ONS Q3-4 2010'!D18</f>
        <v>1</v>
      </c>
      <c r="H16" s="119">
        <v>3900</v>
      </c>
      <c r="I16" s="226" t="b">
        <f>ONS2010Q4[[#This Row],[Headcount Q3 2010]]='S. ONS Q3-4 2010'!E18</f>
        <v>1</v>
      </c>
      <c r="J16" s="119">
        <v>3760</v>
      </c>
      <c r="K16" s="226" t="b">
        <f>ONS2010Q4[[#This Row],[Full Time Equivalent Q3 2010]]='S. ONS Q3-4 2010'!F18</f>
        <v>1</v>
      </c>
      <c r="L16" s="121">
        <v>-350</v>
      </c>
      <c r="M16" s="121">
        <v>-340</v>
      </c>
    </row>
    <row r="17" spans="1:13" x14ac:dyDescent="0.25">
      <c r="A17" s="117" t="s">
        <v>210</v>
      </c>
      <c r="B17" s="120" t="s">
        <v>9</v>
      </c>
      <c r="C17" s="140" t="s">
        <v>9</v>
      </c>
      <c r="D17" s="119">
        <v>920</v>
      </c>
      <c r="E17" s="226" t="b">
        <f>ONS2010Q4[[#This Row],[Headcount Q4 2010]]='S. ONS Q3-4 2010'!C19</f>
        <v>1</v>
      </c>
      <c r="F17" s="119">
        <v>860</v>
      </c>
      <c r="G17" s="226" t="b">
        <f>ONS2010Q4[[#This Row],[Full Time Equivalent Q4 2010]]='S. ONS Q3-4 2010'!D19</f>
        <v>1</v>
      </c>
      <c r="H17" s="119">
        <v>940</v>
      </c>
      <c r="I17" s="226" t="b">
        <f>ONS2010Q4[[#This Row],[Headcount Q3 2010]]='S. ONS Q3-4 2010'!E19</f>
        <v>1</v>
      </c>
      <c r="J17" s="119">
        <v>880</v>
      </c>
      <c r="K17" s="226" t="b">
        <f>ONS2010Q4[[#This Row],[Full Time Equivalent Q3 2010]]='S. ONS Q3-4 2010'!F19</f>
        <v>1</v>
      </c>
      <c r="L17" s="121">
        <v>-20</v>
      </c>
      <c r="M17" s="121">
        <v>-20</v>
      </c>
    </row>
    <row r="18" spans="1:13" x14ac:dyDescent="0.25">
      <c r="A18" s="117" t="s">
        <v>211</v>
      </c>
      <c r="B18" s="120" t="s">
        <v>10</v>
      </c>
      <c r="C18" s="140" t="s">
        <v>385</v>
      </c>
      <c r="D18" s="119">
        <v>1150</v>
      </c>
      <c r="E18" s="226" t="b">
        <f>ONS2010Q4[[#This Row],[Headcount Q4 2010]]='S. ONS Q3-4 2010'!C20</f>
        <v>1</v>
      </c>
      <c r="F18" s="119">
        <v>1050</v>
      </c>
      <c r="G18" s="226" t="b">
        <f>ONS2010Q4[[#This Row],[Full Time Equivalent Q4 2010]]='S. ONS Q3-4 2010'!D20</f>
        <v>1</v>
      </c>
      <c r="H18" s="119">
        <v>1160</v>
      </c>
      <c r="I18" s="226" t="b">
        <f>ONS2010Q4[[#This Row],[Headcount Q3 2010]]='S. ONS Q3-4 2010'!E20</f>
        <v>1</v>
      </c>
      <c r="J18" s="119">
        <v>1060</v>
      </c>
      <c r="K18" s="226" t="b">
        <f>ONS2010Q4[[#This Row],[Full Time Equivalent Q3 2010]]='S. ONS Q3-4 2010'!F20</f>
        <v>1</v>
      </c>
      <c r="L18" s="121">
        <v>-10</v>
      </c>
      <c r="M18" s="121">
        <v>-10</v>
      </c>
    </row>
    <row r="19" spans="1:13" x14ac:dyDescent="0.25">
      <c r="A19" s="117" t="s">
        <v>212</v>
      </c>
      <c r="B19" s="120" t="s">
        <v>11</v>
      </c>
      <c r="C19" s="140" t="s">
        <v>11</v>
      </c>
      <c r="D19" s="119">
        <v>2600</v>
      </c>
      <c r="E19" s="226" t="b">
        <f>ONS2010Q4[[#This Row],[Headcount Q4 2010]]='S. ONS Q3-4 2010'!C21</f>
        <v>1</v>
      </c>
      <c r="F19" s="119">
        <v>2470</v>
      </c>
      <c r="G19" s="226" t="b">
        <f>ONS2010Q4[[#This Row],[Full Time Equivalent Q4 2010]]='S. ONS Q3-4 2010'!D21</f>
        <v>1</v>
      </c>
      <c r="H19" s="119">
        <v>2630</v>
      </c>
      <c r="I19" s="226" t="b">
        <f>ONS2010Q4[[#This Row],[Headcount Q3 2010]]='S. ONS Q3-4 2010'!E21</f>
        <v>1</v>
      </c>
      <c r="J19" s="119">
        <v>2510</v>
      </c>
      <c r="K19" s="226" t="b">
        <f>ONS2010Q4[[#This Row],[Full Time Equivalent Q3 2010]]='S. ONS Q3-4 2010'!F21</f>
        <v>1</v>
      </c>
      <c r="L19" s="121">
        <v>-40</v>
      </c>
      <c r="M19" s="121">
        <v>-40</v>
      </c>
    </row>
    <row r="20" spans="1:13" x14ac:dyDescent="0.25">
      <c r="A20" s="117" t="s">
        <v>213</v>
      </c>
      <c r="B20" s="120" t="s">
        <v>12</v>
      </c>
      <c r="C20" s="140" t="s">
        <v>12</v>
      </c>
      <c r="D20" s="119">
        <v>640</v>
      </c>
      <c r="E20" s="226" t="b">
        <f>ONS2010Q4[[#This Row],[Headcount Q4 2010]]='S. ONS Q3-4 2010'!C22</f>
        <v>1</v>
      </c>
      <c r="F20" s="119">
        <v>620</v>
      </c>
      <c r="G20" s="226" t="b">
        <f>ONS2010Q4[[#This Row],[Full Time Equivalent Q4 2010]]='S. ONS Q3-4 2010'!D22</f>
        <v>1</v>
      </c>
      <c r="H20" s="119">
        <v>640</v>
      </c>
      <c r="I20" s="226" t="b">
        <f>ONS2010Q4[[#This Row],[Headcount Q3 2010]]='S. ONS Q3-4 2010'!E22</f>
        <v>1</v>
      </c>
      <c r="J20" s="119">
        <v>620</v>
      </c>
      <c r="K20" s="226" t="b">
        <f>ONS2010Q4[[#This Row],[Full Time Equivalent Q3 2010]]='S. ONS Q3-4 2010'!F22</f>
        <v>1</v>
      </c>
      <c r="L20" s="121" t="s">
        <v>8</v>
      </c>
      <c r="M20" s="121" t="s">
        <v>8</v>
      </c>
    </row>
    <row r="21" spans="1:13" x14ac:dyDescent="0.25">
      <c r="A21" s="117" t="s">
        <v>214</v>
      </c>
      <c r="B21" s="120" t="s">
        <v>13</v>
      </c>
      <c r="C21" s="140" t="s">
        <v>13</v>
      </c>
      <c r="D21" s="119">
        <v>430</v>
      </c>
      <c r="E21" s="226" t="b">
        <f>ONS2010Q4[[#This Row],[Headcount Q4 2010]]='S. ONS Q3-4 2010'!C23</f>
        <v>1</v>
      </c>
      <c r="F21" s="119">
        <v>430</v>
      </c>
      <c r="G21" s="226" t="b">
        <f>ONS2010Q4[[#This Row],[Full Time Equivalent Q4 2010]]='S. ONS Q3-4 2010'!D23</f>
        <v>1</v>
      </c>
      <c r="H21" s="119">
        <v>420</v>
      </c>
      <c r="I21" s="226" t="b">
        <f>ONS2010Q4[[#This Row],[Headcount Q3 2010]]='S. ONS Q3-4 2010'!E23</f>
        <v>1</v>
      </c>
      <c r="J21" s="119">
        <v>410</v>
      </c>
      <c r="K21" s="226" t="b">
        <f>ONS2010Q4[[#This Row],[Full Time Equivalent Q3 2010]]='S. ONS Q3-4 2010'!F23</f>
        <v>1</v>
      </c>
      <c r="L21" s="121">
        <v>10</v>
      </c>
      <c r="M21" s="121">
        <v>10</v>
      </c>
    </row>
    <row r="22" spans="1:13" x14ac:dyDescent="0.25">
      <c r="A22" s="117" t="s">
        <v>215</v>
      </c>
      <c r="B22" s="120" t="s">
        <v>14</v>
      </c>
      <c r="C22" s="140" t="s">
        <v>14</v>
      </c>
      <c r="D22" s="119">
        <v>50</v>
      </c>
      <c r="E22" s="226" t="b">
        <f>ONS2010Q4[[#This Row],[Headcount Q4 2010]]='S. ONS Q3-4 2010'!C24</f>
        <v>1</v>
      </c>
      <c r="F22" s="119">
        <v>50</v>
      </c>
      <c r="G22" s="226" t="b">
        <f>ONS2010Q4[[#This Row],[Full Time Equivalent Q4 2010]]='S. ONS Q3-4 2010'!D24</f>
        <v>1</v>
      </c>
      <c r="H22" s="119">
        <v>50</v>
      </c>
      <c r="I22" s="226" t="b">
        <f>ONS2010Q4[[#This Row],[Headcount Q3 2010]]='S. ONS Q3-4 2010'!E24</f>
        <v>1</v>
      </c>
      <c r="J22" s="119">
        <v>50</v>
      </c>
      <c r="K22" s="226" t="b">
        <f>ONS2010Q4[[#This Row],[Full Time Equivalent Q3 2010]]='S. ONS Q3-4 2010'!F24</f>
        <v>1</v>
      </c>
      <c r="L22" s="121" t="s">
        <v>8</v>
      </c>
      <c r="M22" s="121" t="s">
        <v>8</v>
      </c>
    </row>
    <row r="23" spans="1:13" x14ac:dyDescent="0.25">
      <c r="A23" s="117" t="s">
        <v>216</v>
      </c>
      <c r="B23" s="120" t="s">
        <v>15</v>
      </c>
      <c r="C23" s="140" t="s">
        <v>15</v>
      </c>
      <c r="D23" s="119">
        <v>70</v>
      </c>
      <c r="E23" s="226" t="b">
        <f>ONS2010Q4[[#This Row],[Headcount Q4 2010]]='S. ONS Q3-4 2010'!C25</f>
        <v>1</v>
      </c>
      <c r="F23" s="119">
        <v>70</v>
      </c>
      <c r="G23" s="226" t="b">
        <f>ONS2010Q4[[#This Row],[Full Time Equivalent Q4 2010]]='S. ONS Q3-4 2010'!D25</f>
        <v>1</v>
      </c>
      <c r="H23" s="119">
        <v>70</v>
      </c>
      <c r="I23" s="226" t="b">
        <f>ONS2010Q4[[#This Row],[Headcount Q3 2010]]='S. ONS Q3-4 2010'!E25</f>
        <v>1</v>
      </c>
      <c r="J23" s="119">
        <v>70</v>
      </c>
      <c r="K23" s="226" t="b">
        <f>ONS2010Q4[[#This Row],[Full Time Equivalent Q3 2010]]='S. ONS Q3-4 2010'!F25</f>
        <v>1</v>
      </c>
      <c r="L23" s="121">
        <v>0</v>
      </c>
      <c r="M23" s="121" t="s">
        <v>8</v>
      </c>
    </row>
    <row r="24" spans="1:13" x14ac:dyDescent="0.25">
      <c r="A24" s="117" t="s">
        <v>217</v>
      </c>
      <c r="B24" s="120" t="s">
        <v>16</v>
      </c>
      <c r="C24" s="140" t="s">
        <v>16</v>
      </c>
      <c r="D24" s="119">
        <v>900</v>
      </c>
      <c r="E24" s="226" t="b">
        <f>ONS2010Q4[[#This Row],[Headcount Q4 2010]]='S. ONS Q3-4 2010'!C26</f>
        <v>1</v>
      </c>
      <c r="F24" s="119">
        <v>850</v>
      </c>
      <c r="G24" s="226" t="b">
        <f>ONS2010Q4[[#This Row],[Full Time Equivalent Q4 2010]]='S. ONS Q3-4 2010'!D26</f>
        <v>1</v>
      </c>
      <c r="H24" s="119">
        <v>900</v>
      </c>
      <c r="I24" s="226" t="b">
        <f>ONS2010Q4[[#This Row],[Headcount Q3 2010]]='S. ONS Q3-4 2010'!E26</f>
        <v>1</v>
      </c>
      <c r="J24" s="119">
        <v>840</v>
      </c>
      <c r="K24" s="226" t="b">
        <f>ONS2010Q4[[#This Row],[Full Time Equivalent Q3 2010]]='S. ONS Q3-4 2010'!F26</f>
        <v>1</v>
      </c>
      <c r="L24" s="121" t="s">
        <v>8</v>
      </c>
      <c r="M24" s="121" t="s">
        <v>8</v>
      </c>
    </row>
    <row r="25" spans="1:13" x14ac:dyDescent="0.25">
      <c r="A25" s="117" t="s">
        <v>352</v>
      </c>
      <c r="B25" s="120" t="s">
        <v>410</v>
      </c>
      <c r="C25" s="140" t="s">
        <v>423</v>
      </c>
      <c r="D25" s="119">
        <v>1640</v>
      </c>
      <c r="E25" s="226" t="b">
        <f>ONS2010Q4[[#This Row],[Headcount Q4 2010]]='S. ONS Q3-4 2010'!C27</f>
        <v>1</v>
      </c>
      <c r="F25" s="119">
        <v>1600</v>
      </c>
      <c r="G25" s="226" t="b">
        <f>ONS2010Q4[[#This Row],[Full Time Equivalent Q4 2010]]='S. ONS Q3-4 2010'!D27</f>
        <v>1</v>
      </c>
      <c r="H25" s="119">
        <v>1870</v>
      </c>
      <c r="I25" s="226" t="b">
        <f>ONS2010Q4[[#This Row],[Headcount Q3 2010]]='S. ONS Q3-4 2010'!E27</f>
        <v>1</v>
      </c>
      <c r="J25" s="119">
        <v>1820</v>
      </c>
      <c r="K25" s="226" t="b">
        <f>ONS2010Q4[[#This Row],[Full Time Equivalent Q3 2010]]='S. ONS Q3-4 2010'!F27</f>
        <v>1</v>
      </c>
      <c r="L25" s="121">
        <v>-230</v>
      </c>
      <c r="M25" s="121">
        <v>-220</v>
      </c>
    </row>
    <row r="26" spans="1:13" x14ac:dyDescent="0.25">
      <c r="A26" s="117"/>
      <c r="B26" s="120"/>
      <c r="C26" s="140" t="s">
        <v>407</v>
      </c>
      <c r="D26" s="119"/>
      <c r="E26" s="226" t="b">
        <f>ONS2010Q4[[#This Row],[Headcount Q4 2010]]='S. ONS Q3-4 2010'!C28</f>
        <v>1</v>
      </c>
      <c r="F26" s="119"/>
      <c r="G26" s="226" t="b">
        <f>ONS2010Q4[[#This Row],[Full Time Equivalent Q4 2010]]='S. ONS Q3-4 2010'!D28</f>
        <v>1</v>
      </c>
      <c r="H26" s="119"/>
      <c r="I26" s="226" t="b">
        <f>ONS2010Q4[[#This Row],[Headcount Q3 2010]]='S. ONS Q3-4 2010'!E28</f>
        <v>1</v>
      </c>
      <c r="J26" s="119"/>
      <c r="K26" s="226" t="b">
        <f>ONS2010Q4[[#This Row],[Full Time Equivalent Q3 2010]]='S. ONS Q3-4 2010'!F28</f>
        <v>1</v>
      </c>
      <c r="L26" s="121"/>
      <c r="M26" s="121"/>
    </row>
    <row r="27" spans="1:13" x14ac:dyDescent="0.25">
      <c r="A27" s="117">
        <v>2</v>
      </c>
      <c r="B27" s="118" t="s">
        <v>17</v>
      </c>
      <c r="C27" s="140"/>
      <c r="D27" s="119"/>
      <c r="E27" s="226" t="b">
        <f>ONS2010Q4[[#This Row],[Headcount Q4 2010]]='S. ONS Q3-4 2010'!C29</f>
        <v>1</v>
      </c>
      <c r="F27" s="123"/>
      <c r="G27" s="230" t="b">
        <f>ONS2010Q4[[#This Row],[Full Time Equivalent Q4 2010]]='S. ONS Q3-4 2010'!D29</f>
        <v>1</v>
      </c>
      <c r="H27" s="119"/>
      <c r="I27" s="226" t="b">
        <f>ONS2010Q4[[#This Row],[Headcount Q3 2010]]='S. ONS Q3-4 2010'!E29</f>
        <v>1</v>
      </c>
      <c r="J27" s="123"/>
      <c r="K27" s="230" t="b">
        <f>ONS2010Q4[[#This Row],[Full Time Equivalent Q3 2010]]='S. ONS Q3-4 2010'!F29</f>
        <v>1</v>
      </c>
      <c r="L27" s="121"/>
      <c r="M27" s="121"/>
    </row>
    <row r="28" spans="1:13" x14ac:dyDescent="0.25">
      <c r="A28" s="117" t="s">
        <v>218</v>
      </c>
      <c r="B28" s="120" t="s">
        <v>430</v>
      </c>
      <c r="C28" s="140" t="s">
        <v>124</v>
      </c>
      <c r="D28" s="119">
        <v>1500</v>
      </c>
      <c r="E28" s="226" t="b">
        <f>ONS2010Q4[[#This Row],[Headcount Q4 2010]]='S. ONS Q3-4 2010'!C30</f>
        <v>1</v>
      </c>
      <c r="F28" s="119">
        <v>1460</v>
      </c>
      <c r="G28" s="226" t="b">
        <f>ONS2010Q4[[#This Row],[Full Time Equivalent Q4 2010]]='S. ONS Q3-4 2010'!D30</f>
        <v>1</v>
      </c>
      <c r="H28" s="119">
        <v>1550</v>
      </c>
      <c r="I28" s="226" t="b">
        <f>ONS2010Q4[[#This Row],[Headcount Q3 2010]]='S. ONS Q3-4 2010'!E30</f>
        <v>1</v>
      </c>
      <c r="J28" s="119">
        <v>1500</v>
      </c>
      <c r="K28" s="226" t="b">
        <f>ONS2010Q4[[#This Row],[Full Time Equivalent Q3 2010]]='S. ONS Q3-4 2010'!F30</f>
        <v>1</v>
      </c>
      <c r="L28" s="121">
        <v>-50</v>
      </c>
      <c r="M28" s="121">
        <v>-50</v>
      </c>
    </row>
    <row r="29" spans="1:13" x14ac:dyDescent="0.25">
      <c r="A29" s="117"/>
      <c r="B29" s="120"/>
      <c r="C29" s="140" t="s">
        <v>407</v>
      </c>
      <c r="D29" s="119"/>
      <c r="E29" s="226" t="b">
        <f>ONS2010Q4[[#This Row],[Headcount Q4 2010]]='S. ONS Q3-4 2010'!C31</f>
        <v>1</v>
      </c>
      <c r="F29" s="119"/>
      <c r="G29" s="226" t="b">
        <f>ONS2010Q4[[#This Row],[Full Time Equivalent Q4 2010]]='S. ONS Q3-4 2010'!D31</f>
        <v>1</v>
      </c>
      <c r="H29" s="119"/>
      <c r="I29" s="226" t="b">
        <f>ONS2010Q4[[#This Row],[Headcount Q3 2010]]='S. ONS Q3-4 2010'!E31</f>
        <v>1</v>
      </c>
      <c r="J29" s="119"/>
      <c r="K29" s="226" t="b">
        <f>ONS2010Q4[[#This Row],[Full Time Equivalent Q3 2010]]='S. ONS Q3-4 2010'!F31</f>
        <v>1</v>
      </c>
      <c r="L29" s="121"/>
      <c r="M29" s="121"/>
    </row>
    <row r="30" spans="1:13" x14ac:dyDescent="0.25">
      <c r="A30" s="117">
        <v>28</v>
      </c>
      <c r="B30" s="118" t="s">
        <v>18</v>
      </c>
      <c r="C30" s="140"/>
      <c r="D30" s="119"/>
      <c r="E30" s="226" t="b">
        <f>ONS2010Q4[[#This Row],[Headcount Q4 2010]]='S. ONS Q3-4 2010'!C32</f>
        <v>1</v>
      </c>
      <c r="F30" s="119"/>
      <c r="G30" s="226" t="b">
        <f>ONS2010Q4[[#This Row],[Full Time Equivalent Q4 2010]]='S. ONS Q3-4 2010'!D32</f>
        <v>1</v>
      </c>
      <c r="H30" s="119"/>
      <c r="I30" s="226" t="b">
        <f>ONS2010Q4[[#This Row],[Headcount Q3 2010]]='S. ONS Q3-4 2010'!E32</f>
        <v>1</v>
      </c>
      <c r="J30" s="119"/>
      <c r="K30" s="226" t="b">
        <f>ONS2010Q4[[#This Row],[Full Time Equivalent Q3 2010]]='S. ONS Q3-4 2010'!F32</f>
        <v>1</v>
      </c>
      <c r="L30" s="121"/>
      <c r="M30" s="121"/>
    </row>
    <row r="31" spans="1:13" x14ac:dyDescent="0.25">
      <c r="A31" s="117" t="s">
        <v>220</v>
      </c>
      <c r="B31" s="120" t="s">
        <v>19</v>
      </c>
      <c r="C31" s="140" t="s">
        <v>19</v>
      </c>
      <c r="D31" s="119">
        <v>560</v>
      </c>
      <c r="E31" s="226" t="b">
        <f>ONS2010Q4[[#This Row],[Headcount Q4 2010]]='S. ONS Q3-4 2010'!C33</f>
        <v>1</v>
      </c>
      <c r="F31" s="119">
        <v>540</v>
      </c>
      <c r="G31" s="226" t="b">
        <f>ONS2010Q4[[#This Row],[Full Time Equivalent Q4 2010]]='S. ONS Q3-4 2010'!D33</f>
        <v>1</v>
      </c>
      <c r="H31" s="119">
        <v>860</v>
      </c>
      <c r="I31" s="226" t="b">
        <f>ONS2010Q4[[#This Row],[Headcount Q3 2010]]='S. ONS Q3-4 2010'!E33</f>
        <v>1</v>
      </c>
      <c r="J31" s="119">
        <v>830</v>
      </c>
      <c r="K31" s="226" t="b">
        <f>ONS2010Q4[[#This Row],[Full Time Equivalent Q3 2010]]='S. ONS Q3-4 2010'!F33</f>
        <v>1</v>
      </c>
      <c r="L31" s="121">
        <v>-310</v>
      </c>
      <c r="M31" s="121">
        <v>-300</v>
      </c>
    </row>
    <row r="32" spans="1:13" x14ac:dyDescent="0.25">
      <c r="A32" s="117" t="s">
        <v>221</v>
      </c>
      <c r="B32" s="120" t="s">
        <v>20</v>
      </c>
      <c r="C32" s="140" t="s">
        <v>20</v>
      </c>
      <c r="D32" s="119">
        <v>230</v>
      </c>
      <c r="E32" s="226" t="b">
        <f>ONS2010Q4[[#This Row],[Headcount Q4 2010]]='S. ONS Q3-4 2010'!C34</f>
        <v>1</v>
      </c>
      <c r="F32" s="119">
        <v>210</v>
      </c>
      <c r="G32" s="226" t="b">
        <f>ONS2010Q4[[#This Row],[Full Time Equivalent Q4 2010]]='S. ONS Q3-4 2010'!D34</f>
        <v>1</v>
      </c>
      <c r="H32" s="119">
        <v>230</v>
      </c>
      <c r="I32" s="226" t="b">
        <f>ONS2010Q4[[#This Row],[Headcount Q3 2010]]='S. ONS Q3-4 2010'!E34</f>
        <v>1</v>
      </c>
      <c r="J32" s="119">
        <v>220</v>
      </c>
      <c r="K32" s="226" t="b">
        <f>ONS2010Q4[[#This Row],[Full Time Equivalent Q3 2010]]='S. ONS Q3-4 2010'!F34</f>
        <v>1</v>
      </c>
      <c r="L32" s="121">
        <v>-10</v>
      </c>
      <c r="M32" s="121">
        <v>-10</v>
      </c>
    </row>
    <row r="33" spans="1:13" x14ac:dyDescent="0.25">
      <c r="A33" s="117" t="s">
        <v>222</v>
      </c>
      <c r="B33" s="120" t="s">
        <v>125</v>
      </c>
      <c r="C33" s="140" t="s">
        <v>21</v>
      </c>
      <c r="D33" s="119">
        <v>110</v>
      </c>
      <c r="E33" s="226" t="b">
        <f>ONS2010Q4[[#This Row],[Headcount Q4 2010]]='S. ONS Q3-4 2010'!C35</f>
        <v>1</v>
      </c>
      <c r="F33" s="119">
        <v>100</v>
      </c>
      <c r="G33" s="226" t="b">
        <f>ONS2010Q4[[#This Row],[Full Time Equivalent Q4 2010]]='S. ONS Q3-4 2010'!D35</f>
        <v>1</v>
      </c>
      <c r="H33" s="119">
        <v>110</v>
      </c>
      <c r="I33" s="226" t="b">
        <f>ONS2010Q4[[#This Row],[Headcount Q3 2010]]='S. ONS Q3-4 2010'!E35</f>
        <v>1</v>
      </c>
      <c r="J33" s="119">
        <v>110</v>
      </c>
      <c r="K33" s="226" t="b">
        <f>ONS2010Q4[[#This Row],[Full Time Equivalent Q3 2010]]='S. ONS Q3-4 2010'!F35</f>
        <v>1</v>
      </c>
      <c r="L33" s="121" t="s">
        <v>8</v>
      </c>
      <c r="M33" s="121" t="s">
        <v>8</v>
      </c>
    </row>
    <row r="34" spans="1:13" x14ac:dyDescent="0.25">
      <c r="A34" s="117" t="s">
        <v>355</v>
      </c>
      <c r="B34" s="120" t="s">
        <v>411</v>
      </c>
      <c r="C34" s="140" t="s">
        <v>424</v>
      </c>
      <c r="D34" s="119">
        <v>370</v>
      </c>
      <c r="E34" s="226" t="b">
        <f>ONS2010Q4[[#This Row],[Headcount Q4 2010]]='S. ONS Q3-4 2010'!C36</f>
        <v>1</v>
      </c>
      <c r="F34" s="119">
        <v>360</v>
      </c>
      <c r="G34" s="226" t="b">
        <f>ONS2010Q4[[#This Row],[Full Time Equivalent Q4 2010]]='S. ONS Q3-4 2010'!D36</f>
        <v>1</v>
      </c>
      <c r="H34" s="119">
        <v>380</v>
      </c>
      <c r="I34" s="226" t="b">
        <f>ONS2010Q4[[#This Row],[Headcount Q3 2010]]='S. ONS Q3-4 2010'!E36</f>
        <v>1</v>
      </c>
      <c r="J34" s="119">
        <v>360</v>
      </c>
      <c r="K34" s="226" t="b">
        <f>ONS2010Q4[[#This Row],[Full Time Equivalent Q3 2010]]='S. ONS Q3-4 2010'!F36</f>
        <v>1</v>
      </c>
      <c r="L34" s="121" t="s">
        <v>8</v>
      </c>
      <c r="M34" s="121">
        <v>0</v>
      </c>
    </row>
    <row r="35" spans="1:13" x14ac:dyDescent="0.25">
      <c r="A35" s="117"/>
      <c r="B35" s="124"/>
      <c r="C35" s="140" t="s">
        <v>407</v>
      </c>
      <c r="D35" s="119"/>
      <c r="E35" s="226" t="b">
        <f>ONS2010Q4[[#This Row],[Headcount Q4 2010]]='S. ONS Q3-4 2010'!C37</f>
        <v>1</v>
      </c>
      <c r="F35" s="119"/>
      <c r="G35" s="226" t="b">
        <f>ONS2010Q4[[#This Row],[Full Time Equivalent Q4 2010]]='S. ONS Q3-4 2010'!D37</f>
        <v>1</v>
      </c>
      <c r="H35" s="119"/>
      <c r="I35" s="226" t="b">
        <f>ONS2010Q4[[#This Row],[Headcount Q3 2010]]='S. ONS Q3-4 2010'!E37</f>
        <v>1</v>
      </c>
      <c r="J35" s="119"/>
      <c r="K35" s="226" t="b">
        <f>ONS2010Q4[[#This Row],[Full Time Equivalent Q3 2010]]='S. ONS Q3-4 2010'!F37</f>
        <v>1</v>
      </c>
      <c r="L35" s="121"/>
      <c r="M35" s="121"/>
    </row>
    <row r="36" spans="1:13" x14ac:dyDescent="0.25">
      <c r="A36" s="117">
        <v>4</v>
      </c>
      <c r="B36" s="118" t="s">
        <v>31</v>
      </c>
      <c r="C36" s="140"/>
      <c r="D36" s="119"/>
      <c r="E36" s="226" t="b">
        <f>ONS2010Q4[[#This Row],[Headcount Q4 2010]]='S. ONS Q3-4 2010'!C38</f>
        <v>1</v>
      </c>
      <c r="F36" s="119"/>
      <c r="G36" s="226" t="b">
        <f>ONS2010Q4[[#This Row],[Full Time Equivalent Q4 2010]]='S. ONS Q3-4 2010'!D38</f>
        <v>1</v>
      </c>
      <c r="H36" s="119"/>
      <c r="I36" s="226" t="b">
        <f>ONS2010Q4[[#This Row],[Headcount Q3 2010]]='S. ONS Q3-4 2010'!E38</f>
        <v>1</v>
      </c>
      <c r="J36" s="119"/>
      <c r="K36" s="226" t="b">
        <f>ONS2010Q4[[#This Row],[Full Time Equivalent Q3 2010]]='S. ONS Q3-4 2010'!F38</f>
        <v>1</v>
      </c>
      <c r="L36" s="121"/>
      <c r="M36" s="121"/>
    </row>
    <row r="37" spans="1:13" x14ac:dyDescent="0.25">
      <c r="A37" s="117" t="s">
        <v>223</v>
      </c>
      <c r="B37" s="120" t="s">
        <v>32</v>
      </c>
      <c r="C37" s="140" t="s">
        <v>31</v>
      </c>
      <c r="D37" s="119">
        <v>450</v>
      </c>
      <c r="E37" s="226" t="b">
        <f>ONS2010Q4[[#This Row],[Headcount Q4 2010]]='S. ONS Q3-4 2010'!C39</f>
        <v>1</v>
      </c>
      <c r="F37" s="119">
        <v>420</v>
      </c>
      <c r="G37" s="226" t="b">
        <f>ONS2010Q4[[#This Row],[Full Time Equivalent Q4 2010]]='S. ONS Q3-4 2010'!D39</f>
        <v>1</v>
      </c>
      <c r="H37" s="119">
        <v>460</v>
      </c>
      <c r="I37" s="226" t="b">
        <f>ONS2010Q4[[#This Row],[Headcount Q3 2010]]='S. ONS Q3-4 2010'!E39</f>
        <v>1</v>
      </c>
      <c r="J37" s="119">
        <v>430</v>
      </c>
      <c r="K37" s="226" t="b">
        <f>ONS2010Q4[[#This Row],[Full Time Equivalent Q3 2010]]='S. ONS Q3-4 2010'!F39</f>
        <v>1</v>
      </c>
      <c r="L37" s="121" t="s">
        <v>8</v>
      </c>
      <c r="M37" s="121" t="s">
        <v>8</v>
      </c>
    </row>
    <row r="38" spans="1:13" x14ac:dyDescent="0.25">
      <c r="A38" s="117"/>
      <c r="B38" s="120"/>
      <c r="C38" s="140" t="s">
        <v>407</v>
      </c>
      <c r="D38" s="119"/>
      <c r="E38" s="226" t="b">
        <f>ONS2010Q4[[#This Row],[Headcount Q4 2010]]='S. ONS Q3-4 2010'!C40</f>
        <v>1</v>
      </c>
      <c r="F38" s="119"/>
      <c r="G38" s="226" t="b">
        <f>ONS2010Q4[[#This Row],[Full Time Equivalent Q4 2010]]='S. ONS Q3-4 2010'!D40</f>
        <v>1</v>
      </c>
      <c r="H38" s="119"/>
      <c r="I38" s="226" t="b">
        <f>ONS2010Q4[[#This Row],[Headcount Q3 2010]]='S. ONS Q3-4 2010'!E40</f>
        <v>1</v>
      </c>
      <c r="J38" s="119"/>
      <c r="K38" s="226" t="b">
        <f>ONS2010Q4[[#This Row],[Full Time Equivalent Q3 2010]]='S. ONS Q3-4 2010'!F40</f>
        <v>1</v>
      </c>
      <c r="L38" s="121"/>
      <c r="M38" s="121"/>
    </row>
    <row r="39" spans="1:13" x14ac:dyDescent="0.25">
      <c r="A39" s="117">
        <v>30</v>
      </c>
      <c r="B39" s="125" t="s">
        <v>224</v>
      </c>
      <c r="C39" s="140"/>
      <c r="D39" s="119"/>
      <c r="E39" s="226" t="b">
        <f>ONS2010Q4[[#This Row],[Headcount Q4 2010]]='S. ONS Q3-4 2010'!C41</f>
        <v>1</v>
      </c>
      <c r="F39" s="119"/>
      <c r="G39" s="226" t="b">
        <f>ONS2010Q4[[#This Row],[Full Time Equivalent Q4 2010]]='S. ONS Q3-4 2010'!D41</f>
        <v>1</v>
      </c>
      <c r="H39" s="119"/>
      <c r="I39" s="226" t="b">
        <f>ONS2010Q4[[#This Row],[Headcount Q3 2010]]='S. ONS Q3-4 2010'!E41</f>
        <v>1</v>
      </c>
      <c r="J39" s="119"/>
      <c r="K39" s="226" t="b">
        <f>ONS2010Q4[[#This Row],[Full Time Equivalent Q3 2010]]='S. ONS Q3-4 2010'!F41</f>
        <v>1</v>
      </c>
      <c r="L39" s="121"/>
      <c r="M39" s="121"/>
    </row>
    <row r="40" spans="1:13" x14ac:dyDescent="0.25">
      <c r="A40" s="117" t="s">
        <v>225</v>
      </c>
      <c r="B40" s="120" t="s">
        <v>226</v>
      </c>
      <c r="C40" s="140" t="s">
        <v>224</v>
      </c>
      <c r="D40" s="119">
        <v>2870</v>
      </c>
      <c r="E40" s="226" t="b">
        <f>ONS2010Q4[[#This Row],[Headcount Q4 2010]]='S. ONS Q3-4 2010'!C42</f>
        <v>1</v>
      </c>
      <c r="F40" s="119">
        <v>2740</v>
      </c>
      <c r="G40" s="226" t="b">
        <f>ONS2010Q4[[#This Row],[Full Time Equivalent Q4 2010]]='S. ONS Q3-4 2010'!D42</f>
        <v>1</v>
      </c>
      <c r="H40" s="119">
        <v>2930</v>
      </c>
      <c r="I40" s="226" t="b">
        <f>ONS2010Q4[[#This Row],[Headcount Q3 2010]]='S. ONS Q3-4 2010'!E42</f>
        <v>1</v>
      </c>
      <c r="J40" s="119">
        <v>2800</v>
      </c>
      <c r="K40" s="226" t="b">
        <f>ONS2010Q4[[#This Row],[Full Time Equivalent Q3 2010]]='S. ONS Q3-4 2010'!F42</f>
        <v>1</v>
      </c>
      <c r="L40" s="121">
        <v>-60</v>
      </c>
      <c r="M40" s="121">
        <v>-60</v>
      </c>
    </row>
    <row r="41" spans="1:13" x14ac:dyDescent="0.25">
      <c r="A41" s="117"/>
      <c r="B41" s="120"/>
      <c r="C41" s="140" t="s">
        <v>407</v>
      </c>
      <c r="D41" s="119"/>
      <c r="E41" s="226" t="b">
        <f>ONS2010Q4[[#This Row],[Headcount Q4 2010]]='S. ONS Q3-4 2010'!C43</f>
        <v>1</v>
      </c>
      <c r="F41" s="119"/>
      <c r="G41" s="226" t="b">
        <f>ONS2010Q4[[#This Row],[Full Time Equivalent Q4 2010]]='S. ONS Q3-4 2010'!D43</f>
        <v>1</v>
      </c>
      <c r="H41" s="119"/>
      <c r="I41" s="226" t="b">
        <f>ONS2010Q4[[#This Row],[Headcount Q3 2010]]='S. ONS Q3-4 2010'!E43</f>
        <v>1</v>
      </c>
      <c r="J41" s="119"/>
      <c r="K41" s="226" t="b">
        <f>ONS2010Q4[[#This Row],[Full Time Equivalent Q3 2010]]='S. ONS Q3-4 2010'!F43</f>
        <v>1</v>
      </c>
      <c r="L41" s="121"/>
      <c r="M41" s="121"/>
    </row>
    <row r="42" spans="1:13" x14ac:dyDescent="0.25">
      <c r="A42" s="117">
        <v>19</v>
      </c>
      <c r="B42" s="118" t="s">
        <v>35</v>
      </c>
      <c r="C42" s="140"/>
      <c r="D42" s="119"/>
      <c r="E42" s="226" t="b">
        <f>ONS2010Q4[[#This Row],[Headcount Q4 2010]]='S. ONS Q3-4 2010'!C44</f>
        <v>1</v>
      </c>
      <c r="F42" s="119"/>
      <c r="G42" s="226" t="b">
        <f>ONS2010Q4[[#This Row],[Full Time Equivalent Q4 2010]]='S. ONS Q3-4 2010'!D44</f>
        <v>1</v>
      </c>
      <c r="H42" s="119"/>
      <c r="I42" s="226" t="b">
        <f>ONS2010Q4[[#This Row],[Headcount Q3 2010]]='S. ONS Q3-4 2010'!E44</f>
        <v>1</v>
      </c>
      <c r="J42" s="119"/>
      <c r="K42" s="226" t="b">
        <f>ONS2010Q4[[#This Row],[Full Time Equivalent Q3 2010]]='S. ONS Q3-4 2010'!F44</f>
        <v>1</v>
      </c>
      <c r="L42" s="121"/>
      <c r="M42" s="121"/>
    </row>
    <row r="43" spans="1:13" x14ac:dyDescent="0.25">
      <c r="A43" s="117" t="s">
        <v>227</v>
      </c>
      <c r="B43" s="120" t="s">
        <v>179</v>
      </c>
      <c r="C43" s="140" t="s">
        <v>396</v>
      </c>
      <c r="D43" s="119">
        <v>2560</v>
      </c>
      <c r="E43" s="226" t="b">
        <f>ONS2010Q4[[#This Row],[Headcount Q4 2010]]='S. ONS Q3-4 2010'!C45</f>
        <v>1</v>
      </c>
      <c r="F43" s="119">
        <v>2470</v>
      </c>
      <c r="G43" s="226" t="b">
        <f>ONS2010Q4[[#This Row],[Full Time Equivalent Q4 2010]]='S. ONS Q3-4 2010'!D45</f>
        <v>1</v>
      </c>
      <c r="H43" s="119">
        <v>2600</v>
      </c>
      <c r="I43" s="226" t="b">
        <f>ONS2010Q4[[#This Row],[Headcount Q3 2010]]='S. ONS Q3-4 2010'!E45</f>
        <v>1</v>
      </c>
      <c r="J43" s="119">
        <v>2520</v>
      </c>
      <c r="K43" s="226" t="b">
        <f>ONS2010Q4[[#This Row],[Full Time Equivalent Q3 2010]]='S. ONS Q3-4 2010'!F45</f>
        <v>1</v>
      </c>
      <c r="L43" s="121">
        <v>-50</v>
      </c>
      <c r="M43" s="121">
        <v>-50</v>
      </c>
    </row>
    <row r="44" spans="1:13" x14ac:dyDescent="0.25">
      <c r="A44" s="117" t="s">
        <v>228</v>
      </c>
      <c r="B44" s="120" t="s">
        <v>36</v>
      </c>
      <c r="C44" s="140" t="s">
        <v>36</v>
      </c>
      <c r="D44" s="119">
        <v>200</v>
      </c>
      <c r="E44" s="226" t="b">
        <f>ONS2010Q4[[#This Row],[Headcount Q4 2010]]='S. ONS Q3-4 2010'!C46</f>
        <v>1</v>
      </c>
      <c r="F44" s="119">
        <v>190</v>
      </c>
      <c r="G44" s="226" t="b">
        <f>ONS2010Q4[[#This Row],[Full Time Equivalent Q4 2010]]='S. ONS Q3-4 2010'!D46</f>
        <v>1</v>
      </c>
      <c r="H44" s="119">
        <v>210</v>
      </c>
      <c r="I44" s="226" t="b">
        <f>ONS2010Q4[[#This Row],[Headcount Q3 2010]]='S. ONS Q3-4 2010'!E46</f>
        <v>1</v>
      </c>
      <c r="J44" s="119">
        <v>200</v>
      </c>
      <c r="K44" s="226" t="b">
        <f>ONS2010Q4[[#This Row],[Full Time Equivalent Q3 2010]]='S. ONS Q3-4 2010'!F46</f>
        <v>1</v>
      </c>
      <c r="L44" s="121">
        <v>-10</v>
      </c>
      <c r="M44" s="121">
        <v>-10</v>
      </c>
    </row>
    <row r="45" spans="1:13" x14ac:dyDescent="0.25">
      <c r="A45" s="117" t="s">
        <v>229</v>
      </c>
      <c r="B45" s="120" t="s">
        <v>37</v>
      </c>
      <c r="C45" s="140" t="s">
        <v>386</v>
      </c>
      <c r="D45" s="119">
        <v>1150</v>
      </c>
      <c r="E45" s="226" t="b">
        <f>ONS2010Q4[[#This Row],[Headcount Q4 2010]]='S. ONS Q3-4 2010'!C47</f>
        <v>1</v>
      </c>
      <c r="F45" s="119">
        <v>1120</v>
      </c>
      <c r="G45" s="226" t="b">
        <f>ONS2010Q4[[#This Row],[Full Time Equivalent Q4 2010]]='S. ONS Q3-4 2010'!D47</f>
        <v>1</v>
      </c>
      <c r="H45" s="119">
        <v>1180</v>
      </c>
      <c r="I45" s="226" t="b">
        <f>ONS2010Q4[[#This Row],[Headcount Q3 2010]]='S. ONS Q3-4 2010'!E47</f>
        <v>1</v>
      </c>
      <c r="J45" s="119">
        <v>1150</v>
      </c>
      <c r="K45" s="226" t="b">
        <f>ONS2010Q4[[#This Row],[Full Time Equivalent Q3 2010]]='S. ONS Q3-4 2010'!F47</f>
        <v>1</v>
      </c>
      <c r="L45" s="121">
        <v>-30</v>
      </c>
      <c r="M45" s="121">
        <v>-30</v>
      </c>
    </row>
    <row r="46" spans="1:13" x14ac:dyDescent="0.25">
      <c r="A46" s="117" t="s">
        <v>230</v>
      </c>
      <c r="B46" s="120" t="s">
        <v>38</v>
      </c>
      <c r="C46" s="140" t="s">
        <v>38</v>
      </c>
      <c r="D46" s="119">
        <v>790</v>
      </c>
      <c r="E46" s="226" t="b">
        <f>ONS2010Q4[[#This Row],[Headcount Q4 2010]]='S. ONS Q3-4 2010'!C48</f>
        <v>1</v>
      </c>
      <c r="F46" s="119">
        <v>690</v>
      </c>
      <c r="G46" s="226" t="b">
        <f>ONS2010Q4[[#This Row],[Full Time Equivalent Q4 2010]]='S. ONS Q3-4 2010'!D48</f>
        <v>1</v>
      </c>
      <c r="H46" s="119">
        <v>790</v>
      </c>
      <c r="I46" s="226" t="b">
        <f>ONS2010Q4[[#This Row],[Headcount Q3 2010]]='S. ONS Q3-4 2010'!E48</f>
        <v>1</v>
      </c>
      <c r="J46" s="119">
        <v>690</v>
      </c>
      <c r="K46" s="226" t="b">
        <f>ONS2010Q4[[#This Row],[Full Time Equivalent Q3 2010]]='S. ONS Q3-4 2010'!F48</f>
        <v>1</v>
      </c>
      <c r="L46" s="121" t="s">
        <v>8</v>
      </c>
      <c r="M46" s="121" t="s">
        <v>8</v>
      </c>
    </row>
    <row r="47" spans="1:13" x14ac:dyDescent="0.25">
      <c r="A47" s="117" t="s">
        <v>231</v>
      </c>
      <c r="B47" s="120" t="s">
        <v>39</v>
      </c>
      <c r="C47" s="140" t="s">
        <v>39</v>
      </c>
      <c r="D47" s="119">
        <v>50</v>
      </c>
      <c r="E47" s="226" t="b">
        <f>ONS2010Q4[[#This Row],[Headcount Q4 2010]]='S. ONS Q3-4 2010'!C49</f>
        <v>1</v>
      </c>
      <c r="F47" s="119">
        <v>50</v>
      </c>
      <c r="G47" s="226" t="b">
        <f>ONS2010Q4[[#This Row],[Full Time Equivalent Q4 2010]]='S. ONS Q3-4 2010'!D49</f>
        <v>1</v>
      </c>
      <c r="H47" s="119">
        <v>50</v>
      </c>
      <c r="I47" s="226" t="b">
        <f>ONS2010Q4[[#This Row],[Headcount Q3 2010]]='S. ONS Q3-4 2010'!E49</f>
        <v>1</v>
      </c>
      <c r="J47" s="119">
        <v>50</v>
      </c>
      <c r="K47" s="226" t="b">
        <f>ONS2010Q4[[#This Row],[Full Time Equivalent Q3 2010]]='S. ONS Q3-4 2010'!F49</f>
        <v>1</v>
      </c>
      <c r="L47" s="121" t="s">
        <v>8</v>
      </c>
      <c r="M47" s="121" t="s">
        <v>8</v>
      </c>
    </row>
    <row r="48" spans="1:13" x14ac:dyDescent="0.25">
      <c r="A48" s="117"/>
      <c r="B48" s="120"/>
      <c r="C48" s="140" t="s">
        <v>407</v>
      </c>
      <c r="D48" s="119"/>
      <c r="E48" s="226" t="b">
        <f>ONS2010Q4[[#This Row],[Headcount Q4 2010]]='S. ONS Q3-4 2010'!C50</f>
        <v>1</v>
      </c>
      <c r="F48" s="119"/>
      <c r="G48" s="226" t="b">
        <f>ONS2010Q4[[#This Row],[Full Time Equivalent Q4 2010]]='S. ONS Q3-4 2010'!D50</f>
        <v>1</v>
      </c>
      <c r="H48" s="119"/>
      <c r="I48" s="226" t="b">
        <f>ONS2010Q4[[#This Row],[Headcount Q3 2010]]='S. ONS Q3-4 2010'!E50</f>
        <v>1</v>
      </c>
      <c r="J48" s="119"/>
      <c r="K48" s="226" t="b">
        <f>ONS2010Q4[[#This Row],[Full Time Equivalent Q3 2010]]='S. ONS Q3-4 2010'!F50</f>
        <v>1</v>
      </c>
      <c r="L48" s="121"/>
      <c r="M48" s="121"/>
    </row>
    <row r="49" spans="1:13" x14ac:dyDescent="0.25">
      <c r="A49" s="117">
        <v>6</v>
      </c>
      <c r="B49" s="118" t="s">
        <v>40</v>
      </c>
      <c r="C49" s="140"/>
      <c r="D49" s="119"/>
      <c r="E49" s="226" t="b">
        <f>ONS2010Q4[[#This Row],[Headcount Q4 2010]]='S. ONS Q3-4 2010'!C51</f>
        <v>1</v>
      </c>
      <c r="F49" s="119"/>
      <c r="G49" s="226" t="b">
        <f>ONS2010Q4[[#This Row],[Full Time Equivalent Q4 2010]]='S. ONS Q3-4 2010'!D51</f>
        <v>1</v>
      </c>
      <c r="H49" s="119"/>
      <c r="I49" s="226" t="b">
        <f>ONS2010Q4[[#This Row],[Headcount Q3 2010]]='S. ONS Q3-4 2010'!E51</f>
        <v>1</v>
      </c>
      <c r="J49" s="119"/>
      <c r="K49" s="226" t="b">
        <f>ONS2010Q4[[#This Row],[Full Time Equivalent Q3 2010]]='S. ONS Q3-4 2010'!F51</f>
        <v>1</v>
      </c>
      <c r="L49" s="121"/>
      <c r="M49" s="121"/>
    </row>
    <row r="50" spans="1:13" x14ac:dyDescent="0.25">
      <c r="A50" s="117" t="s">
        <v>232</v>
      </c>
      <c r="B50" s="120" t="s">
        <v>180</v>
      </c>
      <c r="C50" s="140" t="s">
        <v>397</v>
      </c>
      <c r="D50" s="119">
        <v>480</v>
      </c>
      <c r="E50" s="226" t="b">
        <f>ONS2010Q4[[#This Row],[Headcount Q4 2010]]='S. ONS Q3-4 2010'!C52</f>
        <v>1</v>
      </c>
      <c r="F50" s="119">
        <v>460</v>
      </c>
      <c r="G50" s="226" t="b">
        <f>ONS2010Q4[[#This Row],[Full Time Equivalent Q4 2010]]='S. ONS Q3-4 2010'!D52</f>
        <v>1</v>
      </c>
      <c r="H50" s="119">
        <v>480</v>
      </c>
      <c r="I50" s="226" t="b">
        <f>ONS2010Q4[[#This Row],[Headcount Q3 2010]]='S. ONS Q3-4 2010'!E52</f>
        <v>1</v>
      </c>
      <c r="J50" s="119">
        <v>460</v>
      </c>
      <c r="K50" s="226" t="b">
        <f>ONS2010Q4[[#This Row],[Full Time Equivalent Q3 2010]]='S. ONS Q3-4 2010'!F52</f>
        <v>1</v>
      </c>
      <c r="L50" s="121" t="s">
        <v>8</v>
      </c>
      <c r="M50" s="121">
        <v>-10</v>
      </c>
    </row>
    <row r="51" spans="1:13" x14ac:dyDescent="0.25">
      <c r="A51" s="117" t="s">
        <v>233</v>
      </c>
      <c r="B51" s="120" t="s">
        <v>42</v>
      </c>
      <c r="C51" s="140" t="s">
        <v>42</v>
      </c>
      <c r="D51" s="119">
        <v>120</v>
      </c>
      <c r="E51" s="226" t="b">
        <f>ONS2010Q4[[#This Row],[Headcount Q4 2010]]='S. ONS Q3-4 2010'!C53</f>
        <v>1</v>
      </c>
      <c r="F51" s="119">
        <v>120</v>
      </c>
      <c r="G51" s="226" t="b">
        <f>ONS2010Q4[[#This Row],[Full Time Equivalent Q4 2010]]='S. ONS Q3-4 2010'!D53</f>
        <v>1</v>
      </c>
      <c r="H51" s="119">
        <v>120</v>
      </c>
      <c r="I51" s="226" t="b">
        <f>ONS2010Q4[[#This Row],[Headcount Q3 2010]]='S. ONS Q3-4 2010'!E53</f>
        <v>1</v>
      </c>
      <c r="J51" s="119">
        <v>110</v>
      </c>
      <c r="K51" s="226" t="b">
        <f>ONS2010Q4[[#This Row],[Full Time Equivalent Q3 2010]]='S. ONS Q3-4 2010'!F53</f>
        <v>1</v>
      </c>
      <c r="L51" s="121" t="s">
        <v>8</v>
      </c>
      <c r="M51" s="121" t="s">
        <v>8</v>
      </c>
    </row>
    <row r="52" spans="1:13" x14ac:dyDescent="0.25">
      <c r="A52" s="117"/>
      <c r="B52" s="120"/>
      <c r="C52" s="140" t="s">
        <v>407</v>
      </c>
      <c r="D52" s="119"/>
      <c r="E52" s="226" t="b">
        <f>ONS2010Q4[[#This Row],[Headcount Q4 2010]]='S. ONS Q3-4 2010'!C54</f>
        <v>1</v>
      </c>
      <c r="F52" s="119"/>
      <c r="G52" s="226" t="b">
        <f>ONS2010Q4[[#This Row],[Full Time Equivalent Q4 2010]]='S. ONS Q3-4 2010'!D54</f>
        <v>1</v>
      </c>
      <c r="H52" s="119"/>
      <c r="I52" s="226" t="b">
        <f>ONS2010Q4[[#This Row],[Headcount Q3 2010]]='S. ONS Q3-4 2010'!E54</f>
        <v>1</v>
      </c>
      <c r="J52" s="119"/>
      <c r="K52" s="226" t="b">
        <f>ONS2010Q4[[#This Row],[Full Time Equivalent Q3 2010]]='S. ONS Q3-4 2010'!F54</f>
        <v>1</v>
      </c>
      <c r="L52" s="121"/>
      <c r="M52" s="121"/>
    </row>
    <row r="53" spans="1:13" x14ac:dyDescent="0.25">
      <c r="A53" s="117">
        <v>7</v>
      </c>
      <c r="B53" s="118" t="s">
        <v>43</v>
      </c>
      <c r="C53" s="140"/>
      <c r="D53" s="119"/>
      <c r="E53" s="226" t="b">
        <f>ONS2010Q4[[#This Row],[Headcount Q4 2010]]='S. ONS Q3-4 2010'!C55</f>
        <v>1</v>
      </c>
      <c r="F53" s="119"/>
      <c r="G53" s="226" t="b">
        <f>ONS2010Q4[[#This Row],[Full Time Equivalent Q4 2010]]='S. ONS Q3-4 2010'!D55</f>
        <v>1</v>
      </c>
      <c r="H53" s="119"/>
      <c r="I53" s="226" t="b">
        <f>ONS2010Q4[[#This Row],[Headcount Q3 2010]]='S. ONS Q3-4 2010'!E55</f>
        <v>1</v>
      </c>
      <c r="J53" s="119"/>
      <c r="K53" s="226" t="b">
        <f>ONS2010Q4[[#This Row],[Full Time Equivalent Q3 2010]]='S. ONS Q3-4 2010'!F55</f>
        <v>1</v>
      </c>
      <c r="L53" s="121"/>
      <c r="M53" s="121"/>
    </row>
    <row r="54" spans="1:13" x14ac:dyDescent="0.25">
      <c r="A54" s="117" t="s">
        <v>234</v>
      </c>
      <c r="B54" s="120" t="s">
        <v>235</v>
      </c>
      <c r="C54" s="140" t="s">
        <v>387</v>
      </c>
      <c r="D54" s="119">
        <v>65620</v>
      </c>
      <c r="E54" s="226" t="b">
        <f>ONS2010Q4[[#This Row],[Headcount Q4 2010]]='S. ONS Q3-4 2010'!C56</f>
        <v>1</v>
      </c>
      <c r="F54" s="119">
        <v>63620</v>
      </c>
      <c r="G54" s="226" t="b">
        <f>ONS2010Q4[[#This Row],[Full Time Equivalent Q4 2010]]='S. ONS Q3-4 2010'!D56</f>
        <v>1</v>
      </c>
      <c r="H54" s="119">
        <v>65920</v>
      </c>
      <c r="I54" s="226" t="b">
        <f>ONS2010Q4[[#This Row],[Headcount Q3 2010]]='S. ONS Q3-4 2010'!E56</f>
        <v>1</v>
      </c>
      <c r="J54" s="119">
        <v>63950</v>
      </c>
      <c r="K54" s="226" t="b">
        <f>ONS2010Q4[[#This Row],[Full Time Equivalent Q3 2010]]='S. ONS Q3-4 2010'!F56</f>
        <v>1</v>
      </c>
      <c r="L54" s="121">
        <v>-300</v>
      </c>
      <c r="M54" s="121">
        <v>-330</v>
      </c>
    </row>
    <row r="55" spans="1:13" x14ac:dyDescent="0.25">
      <c r="A55" s="117" t="s">
        <v>236</v>
      </c>
      <c r="B55" s="120" t="s">
        <v>129</v>
      </c>
      <c r="C55" s="140" t="s">
        <v>129</v>
      </c>
      <c r="D55" s="119">
        <v>3150</v>
      </c>
      <c r="E55" s="226" t="b">
        <f>ONS2010Q4[[#This Row],[Headcount Q4 2010]]='S. ONS Q3-4 2010'!C57</f>
        <v>1</v>
      </c>
      <c r="F55" s="119">
        <v>3100</v>
      </c>
      <c r="G55" s="226" t="b">
        <f>ONS2010Q4[[#This Row],[Full Time Equivalent Q4 2010]]='S. ONS Q3-4 2010'!D57</f>
        <v>1</v>
      </c>
      <c r="H55" s="119">
        <v>3210</v>
      </c>
      <c r="I55" s="226" t="b">
        <f>ONS2010Q4[[#This Row],[Headcount Q3 2010]]='S. ONS Q3-4 2010'!E57</f>
        <v>1</v>
      </c>
      <c r="J55" s="119">
        <v>3170</v>
      </c>
      <c r="K55" s="226" t="b">
        <f>ONS2010Q4[[#This Row],[Full Time Equivalent Q3 2010]]='S. ONS Q3-4 2010'!F57</f>
        <v>1</v>
      </c>
      <c r="L55" s="121">
        <v>-60</v>
      </c>
      <c r="M55" s="121">
        <v>-70</v>
      </c>
    </row>
    <row r="56" spans="1:13" x14ac:dyDescent="0.25">
      <c r="A56" s="117" t="s">
        <v>237</v>
      </c>
      <c r="B56" s="120" t="s">
        <v>45</v>
      </c>
      <c r="C56" s="140" t="s">
        <v>45</v>
      </c>
      <c r="D56" s="119">
        <v>3780</v>
      </c>
      <c r="E56" s="226" t="b">
        <f>ONS2010Q4[[#This Row],[Headcount Q4 2010]]='S. ONS Q3-4 2010'!C58</f>
        <v>1</v>
      </c>
      <c r="F56" s="119">
        <v>3670</v>
      </c>
      <c r="G56" s="226" t="b">
        <f>ONS2010Q4[[#This Row],[Full Time Equivalent Q4 2010]]='S. ONS Q3-4 2010'!D58</f>
        <v>1</v>
      </c>
      <c r="H56" s="119">
        <v>3830</v>
      </c>
      <c r="I56" s="226" t="b">
        <f>ONS2010Q4[[#This Row],[Headcount Q3 2010]]='S. ONS Q3-4 2010'!E58</f>
        <v>1</v>
      </c>
      <c r="J56" s="119">
        <v>3720</v>
      </c>
      <c r="K56" s="226" t="b">
        <f>ONS2010Q4[[#This Row],[Full Time Equivalent Q3 2010]]='S. ONS Q3-4 2010'!F58</f>
        <v>1</v>
      </c>
      <c r="L56" s="121">
        <v>-50</v>
      </c>
      <c r="M56" s="121">
        <v>-50</v>
      </c>
    </row>
    <row r="57" spans="1:13" x14ac:dyDescent="0.25">
      <c r="A57" s="117" t="s">
        <v>238</v>
      </c>
      <c r="B57" s="120" t="s">
        <v>130</v>
      </c>
      <c r="C57" s="140" t="s">
        <v>130</v>
      </c>
      <c r="D57" s="119">
        <v>1860</v>
      </c>
      <c r="E57" s="226" t="b">
        <f>ONS2010Q4[[#This Row],[Headcount Q4 2010]]='S. ONS Q3-4 2010'!C59</f>
        <v>1</v>
      </c>
      <c r="F57" s="119">
        <v>1790</v>
      </c>
      <c r="G57" s="226" t="b">
        <f>ONS2010Q4[[#This Row],[Full Time Equivalent Q4 2010]]='S. ONS Q3-4 2010'!D59</f>
        <v>1</v>
      </c>
      <c r="H57" s="119">
        <v>1870</v>
      </c>
      <c r="I57" s="226" t="b">
        <f>ONS2010Q4[[#This Row],[Headcount Q3 2010]]='S. ONS Q3-4 2010'!E59</f>
        <v>1</v>
      </c>
      <c r="J57" s="119">
        <v>1800</v>
      </c>
      <c r="K57" s="226" t="b">
        <f>ONS2010Q4[[#This Row],[Full Time Equivalent Q3 2010]]='S. ONS Q3-4 2010'!F59</f>
        <v>1</v>
      </c>
      <c r="L57" s="121">
        <v>-10</v>
      </c>
      <c r="M57" s="121">
        <v>-10</v>
      </c>
    </row>
    <row r="58" spans="1:13" x14ac:dyDescent="0.25">
      <c r="A58" s="117" t="s">
        <v>239</v>
      </c>
      <c r="B58" s="120" t="s">
        <v>46</v>
      </c>
      <c r="C58" s="140" t="s">
        <v>46</v>
      </c>
      <c r="D58" s="119">
        <v>990</v>
      </c>
      <c r="E58" s="226" t="b">
        <f>ONS2010Q4[[#This Row],[Headcount Q4 2010]]='S. ONS Q3-4 2010'!C60</f>
        <v>1</v>
      </c>
      <c r="F58" s="119">
        <v>950</v>
      </c>
      <c r="G58" s="226" t="b">
        <f>ONS2010Q4[[#This Row],[Full Time Equivalent Q4 2010]]='S. ONS Q3-4 2010'!D60</f>
        <v>1</v>
      </c>
      <c r="H58" s="119">
        <v>980</v>
      </c>
      <c r="I58" s="226" t="b">
        <f>ONS2010Q4[[#This Row],[Headcount Q3 2010]]='S. ONS Q3-4 2010'!E60</f>
        <v>1</v>
      </c>
      <c r="J58" s="119">
        <v>950</v>
      </c>
      <c r="K58" s="226" t="b">
        <f>ONS2010Q4[[#This Row],[Full Time Equivalent Q3 2010]]='S. ONS Q3-4 2010'!F60</f>
        <v>1</v>
      </c>
      <c r="L58" s="121">
        <v>10</v>
      </c>
      <c r="M58" s="121">
        <v>0</v>
      </c>
    </row>
    <row r="59" spans="1:13" x14ac:dyDescent="0.25">
      <c r="A59" s="117"/>
      <c r="B59" s="120"/>
      <c r="C59" s="140" t="s">
        <v>407</v>
      </c>
      <c r="D59" s="119"/>
      <c r="E59" s="226" t="b">
        <f>ONS2010Q4[[#This Row],[Headcount Q4 2010]]='S. ONS Q3-4 2010'!C61</f>
        <v>1</v>
      </c>
      <c r="F59" s="119"/>
      <c r="G59" s="226" t="b">
        <f>ONS2010Q4[[#This Row],[Full Time Equivalent Q4 2010]]='S. ONS Q3-4 2010'!D61</f>
        <v>1</v>
      </c>
      <c r="H59" s="119"/>
      <c r="I59" s="226" t="b">
        <f>ONS2010Q4[[#This Row],[Headcount Q3 2010]]='S. ONS Q3-4 2010'!E61</f>
        <v>1</v>
      </c>
      <c r="J59" s="119"/>
      <c r="K59" s="226" t="b">
        <f>ONS2010Q4[[#This Row],[Full Time Equivalent Q3 2010]]='S. ONS Q3-4 2010'!F61</f>
        <v>1</v>
      </c>
      <c r="L59" s="121"/>
      <c r="M59" s="121"/>
    </row>
    <row r="60" spans="1:13" x14ac:dyDescent="0.25">
      <c r="A60" s="112">
        <v>34</v>
      </c>
      <c r="B60" s="125" t="s">
        <v>47</v>
      </c>
      <c r="C60" s="140"/>
      <c r="D60" s="111"/>
      <c r="E60" s="240" t="b">
        <f>ONS2010Q4[[#This Row],[Headcount Q4 2010]]='S. ONS Q3-4 2010'!C62</f>
        <v>1</v>
      </c>
      <c r="F60" s="111"/>
      <c r="G60" s="240" t="b">
        <f>ONS2010Q4[[#This Row],[Full Time Equivalent Q4 2010]]='S. ONS Q3-4 2010'!D62</f>
        <v>1</v>
      </c>
      <c r="H60" s="111"/>
      <c r="I60" s="240" t="b">
        <f>ONS2010Q4[[#This Row],[Headcount Q3 2010]]='S. ONS Q3-4 2010'!E62</f>
        <v>1</v>
      </c>
      <c r="J60" s="111"/>
      <c r="K60" s="240" t="b">
        <f>ONS2010Q4[[#This Row],[Full Time Equivalent Q3 2010]]='S. ONS Q3-4 2010'!F62</f>
        <v>1</v>
      </c>
      <c r="L60" s="111"/>
      <c r="M60" s="111"/>
    </row>
    <row r="61" spans="1:13" x14ac:dyDescent="0.25">
      <c r="A61" s="111"/>
      <c r="B61" s="120" t="s">
        <v>181</v>
      </c>
      <c r="C61" s="140" t="s">
        <v>48</v>
      </c>
      <c r="D61" s="119">
        <v>1150</v>
      </c>
      <c r="E61" s="226" t="b">
        <f>ONS2010Q4[[#This Row],[Headcount Q4 2010]]='S. ONS Q3-4 2010'!C63</f>
        <v>1</v>
      </c>
      <c r="F61" s="119">
        <v>1130</v>
      </c>
      <c r="G61" s="226" t="b">
        <f>ONS2010Q4[[#This Row],[Full Time Equivalent Q4 2010]]='S. ONS Q3-4 2010'!D63</f>
        <v>1</v>
      </c>
      <c r="H61" s="119">
        <v>1140</v>
      </c>
      <c r="I61" s="226" t="b">
        <f>ONS2010Q4[[#This Row],[Headcount Q3 2010]]='S. ONS Q3-4 2010'!E63</f>
        <v>1</v>
      </c>
      <c r="J61" s="119">
        <v>1120</v>
      </c>
      <c r="K61" s="226" t="b">
        <f>ONS2010Q4[[#This Row],[Full Time Equivalent Q3 2010]]='S. ONS Q3-4 2010'!F63</f>
        <v>1</v>
      </c>
      <c r="L61" s="121">
        <v>10</v>
      </c>
      <c r="M61" s="121">
        <v>10</v>
      </c>
    </row>
    <row r="62" spans="1:13" x14ac:dyDescent="0.25">
      <c r="C62" s="140" t="s">
        <v>407</v>
      </c>
      <c r="E62" s="141" t="b">
        <f>ONS2010Q4[[#This Row],[Headcount Q4 2010]]='S. ONS Q3-4 2010'!C64</f>
        <v>1</v>
      </c>
      <c r="G62" s="141" t="b">
        <f>ONS2010Q4[[#This Row],[Full Time Equivalent Q4 2010]]='S. ONS Q3-4 2010'!D64</f>
        <v>1</v>
      </c>
      <c r="I62" s="141" t="b">
        <f>ONS2010Q4[[#This Row],[Headcount Q3 2010]]='S. ONS Q3-4 2010'!E64</f>
        <v>1</v>
      </c>
      <c r="K62" s="141" t="b">
        <f>ONS2010Q4[[#This Row],[Full Time Equivalent Q3 2010]]='S. ONS Q3-4 2010'!F64</f>
        <v>1</v>
      </c>
    </row>
    <row r="63" spans="1:13" x14ac:dyDescent="0.25">
      <c r="A63" s="117">
        <v>9</v>
      </c>
      <c r="B63" s="118" t="s">
        <v>49</v>
      </c>
      <c r="C63" s="140"/>
      <c r="D63" s="119"/>
      <c r="E63" s="226" t="b">
        <f>ONS2010Q4[[#This Row],[Headcount Q4 2010]]='S. ONS Q3-4 2010'!C65</f>
        <v>1</v>
      </c>
      <c r="F63" s="119"/>
      <c r="G63" s="226" t="b">
        <f>ONS2010Q4[[#This Row],[Full Time Equivalent Q4 2010]]='S. ONS Q3-4 2010'!D65</f>
        <v>1</v>
      </c>
      <c r="H63" s="119"/>
      <c r="I63" s="226" t="b">
        <f>ONS2010Q4[[#This Row],[Headcount Q3 2010]]='S. ONS Q3-4 2010'!E65</f>
        <v>1</v>
      </c>
      <c r="J63" s="119"/>
      <c r="K63" s="226" t="b">
        <f>ONS2010Q4[[#This Row],[Full Time Equivalent Q3 2010]]='S. ONS Q3-4 2010'!F65</f>
        <v>1</v>
      </c>
      <c r="L63" s="121"/>
      <c r="M63" s="121"/>
    </row>
    <row r="64" spans="1:13" x14ac:dyDescent="0.25">
      <c r="A64" s="117" t="s">
        <v>240</v>
      </c>
      <c r="B64" s="120" t="s">
        <v>182</v>
      </c>
      <c r="C64" s="140" t="s">
        <v>398</v>
      </c>
      <c r="D64" s="119">
        <v>2670</v>
      </c>
      <c r="E64" s="226" t="b">
        <f>ONS2010Q4[[#This Row],[Headcount Q4 2010]]='S. ONS Q3-4 2010'!C66</f>
        <v>1</v>
      </c>
      <c r="F64" s="119">
        <v>2570</v>
      </c>
      <c r="G64" s="226" t="b">
        <f>ONS2010Q4[[#This Row],[Full Time Equivalent Q4 2010]]='S. ONS Q3-4 2010'!D66</f>
        <v>1</v>
      </c>
      <c r="H64" s="119">
        <v>2690</v>
      </c>
      <c r="I64" s="226" t="b">
        <f>ONS2010Q4[[#This Row],[Headcount Q3 2010]]='S. ONS Q3-4 2010'!E66</f>
        <v>1</v>
      </c>
      <c r="J64" s="119">
        <v>2590</v>
      </c>
      <c r="K64" s="226" t="b">
        <f>ONS2010Q4[[#This Row],[Full Time Equivalent Q3 2010]]='S. ONS Q3-4 2010'!F66</f>
        <v>1</v>
      </c>
      <c r="L64" s="121">
        <v>-20</v>
      </c>
      <c r="M64" s="121">
        <v>-20</v>
      </c>
    </row>
    <row r="65" spans="1:13" x14ac:dyDescent="0.25">
      <c r="A65" s="117" t="s">
        <v>242</v>
      </c>
      <c r="B65" s="120" t="s">
        <v>50</v>
      </c>
      <c r="C65" s="140" t="s">
        <v>50</v>
      </c>
      <c r="D65" s="119">
        <v>550</v>
      </c>
      <c r="E65" s="226" t="b">
        <f>ONS2010Q4[[#This Row],[Headcount Q4 2010]]='S. ONS Q3-4 2010'!C67</f>
        <v>1</v>
      </c>
      <c r="F65" s="119">
        <v>520</v>
      </c>
      <c r="G65" s="226" t="b">
        <f>ONS2010Q4[[#This Row],[Full Time Equivalent Q4 2010]]='S. ONS Q3-4 2010'!D67</f>
        <v>1</v>
      </c>
      <c r="H65" s="119">
        <v>560</v>
      </c>
      <c r="I65" s="226" t="b">
        <f>ONS2010Q4[[#This Row],[Headcount Q3 2010]]='S. ONS Q3-4 2010'!E67</f>
        <v>1</v>
      </c>
      <c r="J65" s="119">
        <v>530</v>
      </c>
      <c r="K65" s="226" t="b">
        <f>ONS2010Q4[[#This Row],[Full Time Equivalent Q3 2010]]='S. ONS Q3-4 2010'!F67</f>
        <v>1</v>
      </c>
      <c r="L65" s="121">
        <v>-10</v>
      </c>
      <c r="M65" s="121">
        <v>-10</v>
      </c>
    </row>
    <row r="66" spans="1:13" x14ac:dyDescent="0.25">
      <c r="A66" s="117" t="s">
        <v>243</v>
      </c>
      <c r="B66" s="120" t="s">
        <v>361</v>
      </c>
      <c r="C66" s="140" t="s">
        <v>361</v>
      </c>
      <c r="D66" s="119">
        <v>880</v>
      </c>
      <c r="E66" s="226" t="b">
        <f>ONS2010Q4[[#This Row],[Headcount Q4 2010]]='S. ONS Q3-4 2010'!C68</f>
        <v>1</v>
      </c>
      <c r="F66" s="119">
        <v>830</v>
      </c>
      <c r="G66" s="226" t="b">
        <f>ONS2010Q4[[#This Row],[Full Time Equivalent Q4 2010]]='S. ONS Q3-4 2010'!D68</f>
        <v>1</v>
      </c>
      <c r="H66" s="119">
        <v>910</v>
      </c>
      <c r="I66" s="226" t="b">
        <f>ONS2010Q4[[#This Row],[Headcount Q3 2010]]='S. ONS Q3-4 2010'!E68</f>
        <v>1</v>
      </c>
      <c r="J66" s="119">
        <v>840</v>
      </c>
      <c r="K66" s="226" t="b">
        <f>ONS2010Q4[[#This Row],[Full Time Equivalent Q3 2010]]='S. ONS Q3-4 2010'!F68</f>
        <v>1</v>
      </c>
      <c r="L66" s="121">
        <v>-30</v>
      </c>
      <c r="M66" s="121">
        <v>-20</v>
      </c>
    </row>
    <row r="67" spans="1:13" x14ac:dyDescent="0.25">
      <c r="A67" s="117" t="s">
        <v>247</v>
      </c>
      <c r="B67" s="120" t="s">
        <v>135</v>
      </c>
      <c r="C67" s="140" t="s">
        <v>135</v>
      </c>
      <c r="D67" s="119">
        <v>230</v>
      </c>
      <c r="E67" s="226" t="b">
        <f>ONS2010Q4[[#This Row],[Headcount Q4 2010]]='S. ONS Q3-4 2010'!C69</f>
        <v>1</v>
      </c>
      <c r="F67" s="119">
        <v>220</v>
      </c>
      <c r="G67" s="226" t="b">
        <f>ONS2010Q4[[#This Row],[Full Time Equivalent Q4 2010]]='S. ONS Q3-4 2010'!D69</f>
        <v>1</v>
      </c>
      <c r="H67" s="119">
        <v>230</v>
      </c>
      <c r="I67" s="226" t="b">
        <f>ONS2010Q4[[#This Row],[Headcount Q3 2010]]='S. ONS Q3-4 2010'!E69</f>
        <v>1</v>
      </c>
      <c r="J67" s="119">
        <v>220</v>
      </c>
      <c r="K67" s="226" t="b">
        <f>ONS2010Q4[[#This Row],[Full Time Equivalent Q3 2010]]='S. ONS Q3-4 2010'!F69</f>
        <v>1</v>
      </c>
      <c r="L67" s="121" t="s">
        <v>8</v>
      </c>
      <c r="M67" s="121" t="s">
        <v>8</v>
      </c>
    </row>
    <row r="68" spans="1:13" x14ac:dyDescent="0.25">
      <c r="A68" s="117" t="s">
        <v>248</v>
      </c>
      <c r="B68" s="120" t="s">
        <v>52</v>
      </c>
      <c r="C68" s="140" t="s">
        <v>52</v>
      </c>
      <c r="D68" s="119">
        <v>2750</v>
      </c>
      <c r="E68" s="226" t="b">
        <f>ONS2010Q4[[#This Row],[Headcount Q4 2010]]='S. ONS Q3-4 2010'!C70</f>
        <v>1</v>
      </c>
      <c r="F68" s="119">
        <v>2550</v>
      </c>
      <c r="G68" s="226" t="b">
        <f>ONS2010Q4[[#This Row],[Full Time Equivalent Q4 2010]]='S. ONS Q3-4 2010'!D70</f>
        <v>1</v>
      </c>
      <c r="H68" s="119">
        <v>2830</v>
      </c>
      <c r="I68" s="226" t="b">
        <f>ONS2010Q4[[#This Row],[Headcount Q3 2010]]='S. ONS Q3-4 2010'!E70</f>
        <v>1</v>
      </c>
      <c r="J68" s="119">
        <v>2630</v>
      </c>
      <c r="K68" s="226" t="b">
        <f>ONS2010Q4[[#This Row],[Full Time Equivalent Q3 2010]]='S. ONS Q3-4 2010'!F70</f>
        <v>1</v>
      </c>
      <c r="L68" s="121">
        <v>-80</v>
      </c>
      <c r="M68" s="121">
        <v>-80</v>
      </c>
    </row>
    <row r="69" spans="1:13" x14ac:dyDescent="0.25">
      <c r="A69" s="117" t="s">
        <v>249</v>
      </c>
      <c r="B69" s="120" t="s">
        <v>53</v>
      </c>
      <c r="C69" s="140" t="s">
        <v>53</v>
      </c>
      <c r="D69" s="119">
        <v>1590</v>
      </c>
      <c r="E69" s="226" t="b">
        <f>ONS2010Q4[[#This Row],[Headcount Q4 2010]]='S. ONS Q3-4 2010'!C71</f>
        <v>1</v>
      </c>
      <c r="F69" s="119">
        <v>1490</v>
      </c>
      <c r="G69" s="226" t="b">
        <f>ONS2010Q4[[#This Row],[Full Time Equivalent Q4 2010]]='S. ONS Q3-4 2010'!D71</f>
        <v>1</v>
      </c>
      <c r="H69" s="119">
        <v>1640</v>
      </c>
      <c r="I69" s="226" t="b">
        <f>ONS2010Q4[[#This Row],[Headcount Q3 2010]]='S. ONS Q3-4 2010'!E71</f>
        <v>1</v>
      </c>
      <c r="J69" s="119">
        <v>1540</v>
      </c>
      <c r="K69" s="226" t="b">
        <f>ONS2010Q4[[#This Row],[Full Time Equivalent Q3 2010]]='S. ONS Q3-4 2010'!F71</f>
        <v>1</v>
      </c>
      <c r="L69" s="121">
        <v>-50</v>
      </c>
      <c r="M69" s="121">
        <v>-50</v>
      </c>
    </row>
    <row r="70" spans="1:13" x14ac:dyDescent="0.25">
      <c r="A70" s="117" t="s">
        <v>250</v>
      </c>
      <c r="B70" s="120" t="s">
        <v>54</v>
      </c>
      <c r="C70" s="140" t="s">
        <v>54</v>
      </c>
      <c r="D70" s="119">
        <v>1240</v>
      </c>
      <c r="E70" s="226" t="b">
        <f>ONS2010Q4[[#This Row],[Headcount Q4 2010]]='S. ONS Q3-4 2010'!C72</f>
        <v>1</v>
      </c>
      <c r="F70" s="119">
        <v>1150</v>
      </c>
      <c r="G70" s="226" t="b">
        <f>ONS2010Q4[[#This Row],[Full Time Equivalent Q4 2010]]='S. ONS Q3-4 2010'!D72</f>
        <v>1</v>
      </c>
      <c r="H70" s="119">
        <v>1260</v>
      </c>
      <c r="I70" s="226" t="b">
        <f>ONS2010Q4[[#This Row],[Headcount Q3 2010]]='S. ONS Q3-4 2010'!E72</f>
        <v>1</v>
      </c>
      <c r="J70" s="119">
        <v>1160</v>
      </c>
      <c r="K70" s="226" t="b">
        <f>ONS2010Q4[[#This Row],[Full Time Equivalent Q3 2010]]='S. ONS Q3-4 2010'!F72</f>
        <v>1</v>
      </c>
      <c r="L70" s="121">
        <v>-10</v>
      </c>
      <c r="M70" s="121">
        <v>-10</v>
      </c>
    </row>
    <row r="71" spans="1:13" x14ac:dyDescent="0.25">
      <c r="A71" s="117" t="s">
        <v>251</v>
      </c>
      <c r="B71" s="120" t="s">
        <v>55</v>
      </c>
      <c r="C71" s="140" t="s">
        <v>388</v>
      </c>
      <c r="D71" s="119">
        <v>160</v>
      </c>
      <c r="E71" s="226" t="b">
        <f>ONS2010Q4[[#This Row],[Headcount Q4 2010]]='S. ONS Q3-4 2010'!C73</f>
        <v>1</v>
      </c>
      <c r="F71" s="119">
        <v>150</v>
      </c>
      <c r="G71" s="226" t="b">
        <f>ONS2010Q4[[#This Row],[Full Time Equivalent Q4 2010]]='S. ONS Q3-4 2010'!D73</f>
        <v>1</v>
      </c>
      <c r="H71" s="119">
        <v>160</v>
      </c>
      <c r="I71" s="226" t="b">
        <f>ONS2010Q4[[#This Row],[Headcount Q3 2010]]='S. ONS Q3-4 2010'!E73</f>
        <v>1</v>
      </c>
      <c r="J71" s="119">
        <v>150</v>
      </c>
      <c r="K71" s="226" t="b">
        <f>ONS2010Q4[[#This Row],[Full Time Equivalent Q3 2010]]='S. ONS Q3-4 2010'!F73</f>
        <v>1</v>
      </c>
      <c r="L71" s="121">
        <v>0</v>
      </c>
      <c r="M71" s="121" t="s">
        <v>8</v>
      </c>
    </row>
    <row r="72" spans="1:13" x14ac:dyDescent="0.25">
      <c r="A72" s="117"/>
      <c r="B72" s="120"/>
      <c r="C72" s="140" t="s">
        <v>407</v>
      </c>
      <c r="D72" s="119"/>
      <c r="E72" s="226" t="b">
        <f>ONS2010Q4[[#This Row],[Headcount Q4 2010]]='S. ONS Q3-4 2010'!C74</f>
        <v>1</v>
      </c>
      <c r="F72" s="119"/>
      <c r="G72" s="226" t="b">
        <f>ONS2010Q4[[#This Row],[Full Time Equivalent Q4 2010]]='S. ONS Q3-4 2010'!D74</f>
        <v>1</v>
      </c>
      <c r="H72" s="119"/>
      <c r="I72" s="226" t="b">
        <f>ONS2010Q4[[#This Row],[Headcount Q3 2010]]='S. ONS Q3-4 2010'!E74</f>
        <v>1</v>
      </c>
      <c r="J72" s="119"/>
      <c r="K72" s="226" t="b">
        <f>ONS2010Q4[[#This Row],[Full Time Equivalent Q3 2010]]='S. ONS Q3-4 2010'!F74</f>
        <v>1</v>
      </c>
      <c r="L72" s="121"/>
      <c r="M72" s="121"/>
    </row>
    <row r="73" spans="1:13" x14ac:dyDescent="0.25">
      <c r="A73" s="117">
        <v>10</v>
      </c>
      <c r="B73" s="118" t="s">
        <v>56</v>
      </c>
      <c r="C73" s="140"/>
      <c r="D73" s="119"/>
      <c r="E73" s="226" t="b">
        <f>ONS2010Q4[[#This Row],[Headcount Q4 2010]]='S. ONS Q3-4 2010'!C75</f>
        <v>1</v>
      </c>
      <c r="F73" s="119"/>
      <c r="G73" s="226" t="b">
        <f>ONS2010Q4[[#This Row],[Full Time Equivalent Q4 2010]]='S. ONS Q3-4 2010'!D75</f>
        <v>1</v>
      </c>
      <c r="H73" s="119"/>
      <c r="I73" s="226" t="b">
        <f>ONS2010Q4[[#This Row],[Headcount Q3 2010]]='S. ONS Q3-4 2010'!E75</f>
        <v>1</v>
      </c>
      <c r="J73" s="119"/>
      <c r="K73" s="226" t="b">
        <f>ONS2010Q4[[#This Row],[Full Time Equivalent Q3 2010]]='S. ONS Q3-4 2010'!F75</f>
        <v>1</v>
      </c>
      <c r="L73" s="121"/>
      <c r="M73" s="121"/>
    </row>
    <row r="74" spans="1:13" x14ac:dyDescent="0.25">
      <c r="A74" s="117" t="s">
        <v>252</v>
      </c>
      <c r="B74" s="120" t="s">
        <v>57</v>
      </c>
      <c r="C74" s="140" t="s">
        <v>57</v>
      </c>
      <c r="D74" s="119">
        <v>200</v>
      </c>
      <c r="E74" s="226" t="b">
        <f>ONS2010Q4[[#This Row],[Headcount Q4 2010]]='S. ONS Q3-4 2010'!C76</f>
        <v>1</v>
      </c>
      <c r="F74" s="119">
        <v>200</v>
      </c>
      <c r="G74" s="226" t="b">
        <f>ONS2010Q4[[#This Row],[Full Time Equivalent Q4 2010]]='S. ONS Q3-4 2010'!D76</f>
        <v>1</v>
      </c>
      <c r="H74" s="119">
        <v>200</v>
      </c>
      <c r="I74" s="226" t="b">
        <f>ONS2010Q4[[#This Row],[Headcount Q3 2010]]='S. ONS Q3-4 2010'!E76</f>
        <v>1</v>
      </c>
      <c r="J74" s="119">
        <v>200</v>
      </c>
      <c r="K74" s="226" t="b">
        <f>ONS2010Q4[[#This Row],[Full Time Equivalent Q3 2010]]='S. ONS Q3-4 2010'!F76</f>
        <v>1</v>
      </c>
      <c r="L74" s="121" t="s">
        <v>8</v>
      </c>
      <c r="M74" s="121" t="s">
        <v>8</v>
      </c>
    </row>
    <row r="75" spans="1:13" x14ac:dyDescent="0.25">
      <c r="A75" s="117"/>
      <c r="B75" s="120"/>
      <c r="C75" s="140" t="s">
        <v>407</v>
      </c>
      <c r="D75" s="119"/>
      <c r="E75" s="226" t="b">
        <f>ONS2010Q4[[#This Row],[Headcount Q4 2010]]='S. ONS Q3-4 2010'!C77</f>
        <v>1</v>
      </c>
      <c r="F75" s="119"/>
      <c r="G75" s="226" t="b">
        <f>ONS2010Q4[[#This Row],[Full Time Equivalent Q4 2010]]='S. ONS Q3-4 2010'!D77</f>
        <v>1</v>
      </c>
      <c r="H75" s="119"/>
      <c r="I75" s="226" t="b">
        <f>ONS2010Q4[[#This Row],[Headcount Q3 2010]]='S. ONS Q3-4 2010'!E77</f>
        <v>1</v>
      </c>
      <c r="J75" s="119"/>
      <c r="K75" s="226" t="b">
        <f>ONS2010Q4[[#This Row],[Full Time Equivalent Q3 2010]]='S. ONS Q3-4 2010'!F77</f>
        <v>1</v>
      </c>
      <c r="L75" s="121"/>
      <c r="M75" s="121"/>
    </row>
    <row r="76" spans="1:13" x14ac:dyDescent="0.25">
      <c r="A76" s="117">
        <v>12</v>
      </c>
      <c r="B76" s="118" t="s">
        <v>58</v>
      </c>
      <c r="C76" s="140"/>
      <c r="D76" s="119"/>
      <c r="E76" s="226" t="b">
        <f>ONS2010Q4[[#This Row],[Headcount Q4 2010]]='S. ONS Q3-4 2010'!C78</f>
        <v>1</v>
      </c>
      <c r="F76" s="119"/>
      <c r="G76" s="226" t="b">
        <f>ONS2010Q4[[#This Row],[Full Time Equivalent Q4 2010]]='S. ONS Q3-4 2010'!D78</f>
        <v>1</v>
      </c>
      <c r="H76" s="119"/>
      <c r="I76" s="226" t="b">
        <f>ONS2010Q4[[#This Row],[Headcount Q3 2010]]='S. ONS Q3-4 2010'!E78</f>
        <v>1</v>
      </c>
      <c r="J76" s="119"/>
      <c r="K76" s="226" t="b">
        <f>ONS2010Q4[[#This Row],[Full Time Equivalent Q3 2010]]='S. ONS Q3-4 2010'!F78</f>
        <v>1</v>
      </c>
      <c r="L76" s="121"/>
      <c r="M76" s="121"/>
    </row>
    <row r="77" spans="1:13" x14ac:dyDescent="0.25">
      <c r="A77" s="117" t="s">
        <v>253</v>
      </c>
      <c r="B77" s="120" t="s">
        <v>59</v>
      </c>
      <c r="C77" s="140" t="s">
        <v>59</v>
      </c>
      <c r="D77" s="119">
        <v>5830</v>
      </c>
      <c r="E77" s="226" t="b">
        <f>ONS2010Q4[[#This Row],[Headcount Q4 2010]]='S. ONS Q3-4 2010'!C79</f>
        <v>1</v>
      </c>
      <c r="F77" s="119">
        <v>5770</v>
      </c>
      <c r="G77" s="226" t="b">
        <f>ONS2010Q4[[#This Row],[Full Time Equivalent Q4 2010]]='S. ONS Q3-4 2010'!D79</f>
        <v>1</v>
      </c>
      <c r="H77" s="119">
        <v>5960</v>
      </c>
      <c r="I77" s="226" t="b">
        <f>ONS2010Q4[[#This Row],[Headcount Q3 2010]]='S. ONS Q3-4 2010'!E79</f>
        <v>1</v>
      </c>
      <c r="J77" s="119">
        <v>5900</v>
      </c>
      <c r="K77" s="226" t="b">
        <f>ONS2010Q4[[#This Row],[Full Time Equivalent Q3 2010]]='S. ONS Q3-4 2010'!F79</f>
        <v>1</v>
      </c>
      <c r="L77" s="121">
        <v>-130</v>
      </c>
      <c r="M77" s="121">
        <v>-120</v>
      </c>
    </row>
    <row r="78" spans="1:13" x14ac:dyDescent="0.25">
      <c r="A78" s="117" t="s">
        <v>254</v>
      </c>
      <c r="B78" s="120" t="s">
        <v>60</v>
      </c>
      <c r="C78" s="140" t="s">
        <v>60</v>
      </c>
      <c r="D78" s="119">
        <v>70</v>
      </c>
      <c r="E78" s="226" t="b">
        <f>ONS2010Q4[[#This Row],[Headcount Q4 2010]]='S. ONS Q3-4 2010'!C80</f>
        <v>1</v>
      </c>
      <c r="F78" s="119">
        <v>70</v>
      </c>
      <c r="G78" s="226" t="b">
        <f>ONS2010Q4[[#This Row],[Full Time Equivalent Q4 2010]]='S. ONS Q3-4 2010'!D80</f>
        <v>1</v>
      </c>
      <c r="H78" s="119">
        <v>80</v>
      </c>
      <c r="I78" s="226" t="b">
        <f>ONS2010Q4[[#This Row],[Headcount Q3 2010]]='S. ONS Q3-4 2010'!E80</f>
        <v>1</v>
      </c>
      <c r="J78" s="119">
        <v>70</v>
      </c>
      <c r="K78" s="226" t="b">
        <f>ONS2010Q4[[#This Row],[Full Time Equivalent Q3 2010]]='S. ONS Q3-4 2010'!F80</f>
        <v>1</v>
      </c>
      <c r="L78" s="121" t="s">
        <v>8</v>
      </c>
      <c r="M78" s="121" t="s">
        <v>8</v>
      </c>
    </row>
    <row r="79" spans="1:13" x14ac:dyDescent="0.25">
      <c r="A79" s="117"/>
      <c r="B79" s="120"/>
      <c r="C79" s="140" t="s">
        <v>407</v>
      </c>
      <c r="D79" s="119"/>
      <c r="E79" s="226" t="b">
        <f>ONS2010Q4[[#This Row],[Headcount Q4 2010]]='S. ONS Q3-4 2010'!C81</f>
        <v>1</v>
      </c>
      <c r="F79" s="119"/>
      <c r="G79" s="226" t="b">
        <f>ONS2010Q4[[#This Row],[Full Time Equivalent Q4 2010]]='S. ONS Q3-4 2010'!D81</f>
        <v>1</v>
      </c>
      <c r="H79" s="119"/>
      <c r="I79" s="226" t="b">
        <f>ONS2010Q4[[#This Row],[Headcount Q3 2010]]='S. ONS Q3-4 2010'!E81</f>
        <v>1</v>
      </c>
      <c r="J79" s="119"/>
      <c r="K79" s="226" t="b">
        <f>ONS2010Q4[[#This Row],[Full Time Equivalent Q3 2010]]='S. ONS Q3-4 2010'!F81</f>
        <v>1</v>
      </c>
      <c r="L79" s="121"/>
      <c r="M79" s="121"/>
    </row>
    <row r="80" spans="1:13" x14ac:dyDescent="0.25">
      <c r="A80" s="117"/>
      <c r="B80" s="125" t="s">
        <v>34</v>
      </c>
      <c r="C80" s="140"/>
      <c r="D80" s="119"/>
      <c r="E80" s="226" t="b">
        <f>ONS2010Q4[[#This Row],[Headcount Q4 2010]]='S. ONS Q3-4 2010'!C82</f>
        <v>1</v>
      </c>
      <c r="F80" s="119"/>
      <c r="G80" s="226" t="b">
        <f>ONS2010Q4[[#This Row],[Full Time Equivalent Q4 2010]]='S. ONS Q3-4 2010'!D82</f>
        <v>1</v>
      </c>
      <c r="H80" s="119"/>
      <c r="I80" s="226" t="b">
        <f>ONS2010Q4[[#This Row],[Headcount Q3 2010]]='S. ONS Q3-4 2010'!E82</f>
        <v>1</v>
      </c>
      <c r="J80" s="119"/>
      <c r="K80" s="226" t="b">
        <f>ONS2010Q4[[#This Row],[Full Time Equivalent Q3 2010]]='S. ONS Q3-4 2010'!F82</f>
        <v>1</v>
      </c>
      <c r="L80" s="121"/>
      <c r="M80" s="121"/>
    </row>
    <row r="81" spans="1:13" x14ac:dyDescent="0.25">
      <c r="A81" s="112">
        <v>33</v>
      </c>
      <c r="B81" s="120" t="s">
        <v>34</v>
      </c>
      <c r="C81" s="140" t="s">
        <v>34</v>
      </c>
      <c r="D81" s="119">
        <v>110</v>
      </c>
      <c r="E81" s="226" t="b">
        <f>ONS2010Q4[[#This Row],[Headcount Q4 2010]]='S. ONS Q3-4 2010'!C83</f>
        <v>1</v>
      </c>
      <c r="F81" s="119">
        <v>110</v>
      </c>
      <c r="G81" s="226" t="b">
        <f>ONS2010Q4[[#This Row],[Full Time Equivalent Q4 2010]]='S. ONS Q3-4 2010'!D83</f>
        <v>1</v>
      </c>
      <c r="H81" s="119">
        <v>110</v>
      </c>
      <c r="I81" s="226" t="b">
        <f>ONS2010Q4[[#This Row],[Headcount Q3 2010]]='S. ONS Q3-4 2010'!E83</f>
        <v>1</v>
      </c>
      <c r="J81" s="119">
        <v>110</v>
      </c>
      <c r="K81" s="226" t="b">
        <f>ONS2010Q4[[#This Row],[Full Time Equivalent Q3 2010]]='S. ONS Q3-4 2010'!F83</f>
        <v>1</v>
      </c>
      <c r="L81" s="121" t="s">
        <v>8</v>
      </c>
      <c r="M81" s="121" t="s">
        <v>8</v>
      </c>
    </row>
    <row r="82" spans="1:13" x14ac:dyDescent="0.25">
      <c r="A82" s="111"/>
      <c r="B82" s="120"/>
      <c r="C82" s="140" t="s">
        <v>407</v>
      </c>
      <c r="D82" s="119"/>
      <c r="E82" s="226" t="b">
        <f>ONS2010Q4[[#This Row],[Headcount Q4 2010]]='S. ONS Q3-4 2010'!C84</f>
        <v>1</v>
      </c>
      <c r="F82" s="119"/>
      <c r="G82" s="226" t="b">
        <f>ONS2010Q4[[#This Row],[Full Time Equivalent Q4 2010]]='S. ONS Q3-4 2010'!D84</f>
        <v>1</v>
      </c>
      <c r="H82" s="119"/>
      <c r="I82" s="226" t="b">
        <f>ONS2010Q4[[#This Row],[Headcount Q3 2010]]='S. ONS Q3-4 2010'!E84</f>
        <v>1</v>
      </c>
      <c r="J82" s="119"/>
      <c r="K82" s="226" t="b">
        <f>ONS2010Q4[[#This Row],[Full Time Equivalent Q3 2010]]='S. ONS Q3-4 2010'!F84</f>
        <v>1</v>
      </c>
      <c r="L82" s="121"/>
      <c r="M82" s="121"/>
    </row>
    <row r="83" spans="1:13" x14ac:dyDescent="0.25">
      <c r="A83" s="117">
        <v>13</v>
      </c>
      <c r="B83" s="118" t="s">
        <v>61</v>
      </c>
      <c r="C83" s="140"/>
      <c r="D83" s="119"/>
      <c r="E83" s="226" t="b">
        <f>ONS2010Q4[[#This Row],[Headcount Q4 2010]]='S. ONS Q3-4 2010'!C85</f>
        <v>1</v>
      </c>
      <c r="F83" s="119"/>
      <c r="G83" s="226" t="b">
        <f>ONS2010Q4[[#This Row],[Full Time Equivalent Q4 2010]]='S. ONS Q3-4 2010'!D85</f>
        <v>1</v>
      </c>
      <c r="H83" s="119"/>
      <c r="I83" s="226" t="b">
        <f>ONS2010Q4[[#This Row],[Headcount Q3 2010]]='S. ONS Q3-4 2010'!E85</f>
        <v>1</v>
      </c>
      <c r="J83" s="119"/>
      <c r="K83" s="226" t="b">
        <f>ONS2010Q4[[#This Row],[Full Time Equivalent Q3 2010]]='S. ONS Q3-4 2010'!F85</f>
        <v>1</v>
      </c>
      <c r="L83" s="121"/>
      <c r="M83" s="121"/>
    </row>
    <row r="84" spans="1:13" x14ac:dyDescent="0.25">
      <c r="A84" s="117" t="s">
        <v>255</v>
      </c>
      <c r="B84" s="120" t="s">
        <v>62</v>
      </c>
      <c r="C84" s="140" t="s">
        <v>62</v>
      </c>
      <c r="D84" s="119">
        <v>2660</v>
      </c>
      <c r="E84" s="226" t="b">
        <f>ONS2010Q4[[#This Row],[Headcount Q4 2010]]='S. ONS Q3-4 2010'!C86</f>
        <v>1</v>
      </c>
      <c r="F84" s="119">
        <v>2570</v>
      </c>
      <c r="G84" s="226" t="b">
        <f>ONS2010Q4[[#This Row],[Full Time Equivalent Q4 2010]]='S. ONS Q3-4 2010'!D86</f>
        <v>1</v>
      </c>
      <c r="H84" s="119">
        <v>2620</v>
      </c>
      <c r="I84" s="226" t="b">
        <f>ONS2010Q4[[#This Row],[Headcount Q3 2010]]='S. ONS Q3-4 2010'!E86</f>
        <v>1</v>
      </c>
      <c r="J84" s="119">
        <v>2540</v>
      </c>
      <c r="K84" s="226" t="b">
        <f>ONS2010Q4[[#This Row],[Full Time Equivalent Q3 2010]]='S. ONS Q3-4 2010'!F86</f>
        <v>1</v>
      </c>
      <c r="L84" s="121">
        <v>30</v>
      </c>
      <c r="M84" s="121">
        <v>30</v>
      </c>
    </row>
    <row r="85" spans="1:13" x14ac:dyDescent="0.25">
      <c r="A85" s="117" t="s">
        <v>256</v>
      </c>
      <c r="B85" s="120" t="s">
        <v>63</v>
      </c>
      <c r="C85" s="140" t="s">
        <v>63</v>
      </c>
      <c r="D85" s="119">
        <v>1400</v>
      </c>
      <c r="E85" s="226" t="b">
        <f>ONS2010Q4[[#This Row],[Headcount Q4 2010]]='S. ONS Q3-4 2010'!C87</f>
        <v>1</v>
      </c>
      <c r="F85" s="119">
        <v>1360</v>
      </c>
      <c r="G85" s="226" t="b">
        <f>ONS2010Q4[[#This Row],[Full Time Equivalent Q4 2010]]='S. ONS Q3-4 2010'!D87</f>
        <v>1</v>
      </c>
      <c r="H85" s="119">
        <v>1460</v>
      </c>
      <c r="I85" s="226" t="b">
        <f>ONS2010Q4[[#This Row],[Headcount Q3 2010]]='S. ONS Q3-4 2010'!E87</f>
        <v>1</v>
      </c>
      <c r="J85" s="119">
        <v>1420</v>
      </c>
      <c r="K85" s="226" t="b">
        <f>ONS2010Q4[[#This Row],[Full Time Equivalent Q3 2010]]='S. ONS Q3-4 2010'!F87</f>
        <v>1</v>
      </c>
      <c r="L85" s="121">
        <v>-60</v>
      </c>
      <c r="M85" s="121">
        <v>-60</v>
      </c>
    </row>
    <row r="86" spans="1:13" x14ac:dyDescent="0.25">
      <c r="A86" s="117" t="s">
        <v>260</v>
      </c>
      <c r="B86" s="120" t="s">
        <v>362</v>
      </c>
      <c r="C86" s="140" t="s">
        <v>362</v>
      </c>
      <c r="D86" s="119">
        <v>1020</v>
      </c>
      <c r="E86" s="226" t="b">
        <f>ONS2010Q4[[#This Row],[Headcount Q4 2010]]='S. ONS Q3-4 2010'!C88</f>
        <v>1</v>
      </c>
      <c r="F86" s="119">
        <v>970</v>
      </c>
      <c r="G86" s="226" t="b">
        <f>ONS2010Q4[[#This Row],[Full Time Equivalent Q4 2010]]='S. ONS Q3-4 2010'!D88</f>
        <v>1</v>
      </c>
      <c r="H86" s="119">
        <v>1010</v>
      </c>
      <c r="I86" s="226" t="b">
        <f>ONS2010Q4[[#This Row],[Headcount Q3 2010]]='S. ONS Q3-4 2010'!E88</f>
        <v>1</v>
      </c>
      <c r="J86" s="119">
        <v>960</v>
      </c>
      <c r="K86" s="226" t="b">
        <f>ONS2010Q4[[#This Row],[Full Time Equivalent Q3 2010]]='S. ONS Q3-4 2010'!F88</f>
        <v>1</v>
      </c>
      <c r="L86" s="121">
        <v>10</v>
      </c>
      <c r="M86" s="121" t="s">
        <v>8</v>
      </c>
    </row>
    <row r="87" spans="1:13" x14ac:dyDescent="0.25">
      <c r="A87" s="117" t="s">
        <v>263</v>
      </c>
      <c r="B87" s="120" t="s">
        <v>136</v>
      </c>
      <c r="C87" s="140" t="s">
        <v>136</v>
      </c>
      <c r="D87" s="119">
        <v>220</v>
      </c>
      <c r="E87" s="226" t="b">
        <f>ONS2010Q4[[#This Row],[Headcount Q4 2010]]='S. ONS Q3-4 2010'!C89</f>
        <v>1</v>
      </c>
      <c r="F87" s="119">
        <v>190</v>
      </c>
      <c r="G87" s="226" t="b">
        <f>ONS2010Q4[[#This Row],[Full Time Equivalent Q4 2010]]='S. ONS Q3-4 2010'!D89</f>
        <v>1</v>
      </c>
      <c r="H87" s="119">
        <v>220</v>
      </c>
      <c r="I87" s="226" t="b">
        <f>ONS2010Q4[[#This Row],[Headcount Q3 2010]]='S. ONS Q3-4 2010'!E89</f>
        <v>1</v>
      </c>
      <c r="J87" s="119">
        <v>190</v>
      </c>
      <c r="K87" s="226" t="b">
        <f>ONS2010Q4[[#This Row],[Full Time Equivalent Q3 2010]]='S. ONS Q3-4 2010'!F89</f>
        <v>1</v>
      </c>
      <c r="L87" s="121" t="s">
        <v>8</v>
      </c>
      <c r="M87" s="121" t="s">
        <v>8</v>
      </c>
    </row>
    <row r="88" spans="1:13" x14ac:dyDescent="0.25">
      <c r="A88" s="117"/>
      <c r="B88" s="120"/>
      <c r="C88" s="140" t="s">
        <v>407</v>
      </c>
      <c r="D88" s="119"/>
      <c r="E88" s="226" t="b">
        <f>ONS2010Q4[[#This Row],[Headcount Q4 2010]]='S. ONS Q3-4 2010'!C90</f>
        <v>1</v>
      </c>
      <c r="F88" s="119"/>
      <c r="G88" s="226" t="b">
        <f>ONS2010Q4[[#This Row],[Full Time Equivalent Q4 2010]]='S. ONS Q3-4 2010'!D90</f>
        <v>1</v>
      </c>
      <c r="H88" s="119"/>
      <c r="I88" s="226" t="b">
        <f>ONS2010Q4[[#This Row],[Headcount Q3 2010]]='S. ONS Q3-4 2010'!E90</f>
        <v>1</v>
      </c>
      <c r="J88" s="119"/>
      <c r="K88" s="226" t="b">
        <f>ONS2010Q4[[#This Row],[Full Time Equivalent Q3 2010]]='S. ONS Q3-4 2010'!F90</f>
        <v>1</v>
      </c>
      <c r="L88" s="121"/>
      <c r="M88" s="121"/>
    </row>
    <row r="89" spans="1:13" x14ac:dyDescent="0.25">
      <c r="A89" s="117">
        <v>14</v>
      </c>
      <c r="B89" s="118" t="s">
        <v>23</v>
      </c>
      <c r="C89" s="140"/>
      <c r="D89" s="119"/>
      <c r="E89" s="226" t="b">
        <f>ONS2010Q4[[#This Row],[Headcount Q4 2010]]='S. ONS Q3-4 2010'!C91</f>
        <v>1</v>
      </c>
      <c r="F89" s="119"/>
      <c r="G89" s="226" t="b">
        <f>ONS2010Q4[[#This Row],[Full Time Equivalent Q4 2010]]='S. ONS Q3-4 2010'!D91</f>
        <v>1</v>
      </c>
      <c r="H89" s="119"/>
      <c r="I89" s="226" t="b">
        <f>ONS2010Q4[[#This Row],[Headcount Q3 2010]]='S. ONS Q3-4 2010'!E91</f>
        <v>1</v>
      </c>
      <c r="J89" s="119"/>
      <c r="K89" s="226" t="b">
        <f>ONS2010Q4[[#This Row],[Full Time Equivalent Q3 2010]]='S. ONS Q3-4 2010'!F91</f>
        <v>1</v>
      </c>
      <c r="L89" s="121"/>
      <c r="M89" s="121"/>
    </row>
    <row r="90" spans="1:13" x14ac:dyDescent="0.25">
      <c r="A90" s="117" t="s">
        <v>264</v>
      </c>
      <c r="B90" s="120" t="s">
        <v>431</v>
      </c>
      <c r="C90" s="140" t="s">
        <v>23</v>
      </c>
      <c r="D90" s="119">
        <v>74140</v>
      </c>
      <c r="E90" s="226" t="b">
        <f>ONS2010Q4[[#This Row],[Headcount Q4 2010]]='S. ONS Q3-4 2010'!C92</f>
        <v>1</v>
      </c>
      <c r="F90" s="119">
        <v>66800</v>
      </c>
      <c r="G90" s="226" t="b">
        <f>ONS2010Q4[[#This Row],[Full Time Equivalent Q4 2010]]='S. ONS Q3-4 2010'!D92</f>
        <v>1</v>
      </c>
      <c r="H90" s="119">
        <v>74780</v>
      </c>
      <c r="I90" s="226" t="b">
        <f>ONS2010Q4[[#This Row],[Headcount Q3 2010]]='S. ONS Q3-4 2010'!E92</f>
        <v>1</v>
      </c>
      <c r="J90" s="119">
        <v>67550</v>
      </c>
      <c r="K90" s="226" t="b">
        <f>ONS2010Q4[[#This Row],[Full Time Equivalent Q3 2010]]='S. ONS Q3-4 2010'!F92</f>
        <v>1</v>
      </c>
      <c r="L90" s="121">
        <v>-640</v>
      </c>
      <c r="M90" s="121">
        <v>-750</v>
      </c>
    </row>
    <row r="91" spans="1:13" x14ac:dyDescent="0.25">
      <c r="A91" s="117" t="s">
        <v>266</v>
      </c>
      <c r="B91" s="120" t="s">
        <v>24</v>
      </c>
      <c r="C91" s="140" t="s">
        <v>24</v>
      </c>
      <c r="D91" s="119">
        <v>4070</v>
      </c>
      <c r="E91" s="226" t="b">
        <f>ONS2010Q4[[#This Row],[Headcount Q4 2010]]='S. ONS Q3-4 2010'!C93</f>
        <v>1</v>
      </c>
      <c r="F91" s="119">
        <v>3740</v>
      </c>
      <c r="G91" s="226" t="b">
        <f>ONS2010Q4[[#This Row],[Full Time Equivalent Q4 2010]]='S. ONS Q3-4 2010'!D93</f>
        <v>1</v>
      </c>
      <c r="H91" s="119">
        <v>4090</v>
      </c>
      <c r="I91" s="226" t="b">
        <f>ONS2010Q4[[#This Row],[Headcount Q3 2010]]='S. ONS Q3-4 2010'!E93</f>
        <v>1</v>
      </c>
      <c r="J91" s="119">
        <v>3770</v>
      </c>
      <c r="K91" s="226" t="b">
        <f>ONS2010Q4[[#This Row],[Full Time Equivalent Q3 2010]]='S. ONS Q3-4 2010'!F93</f>
        <v>1</v>
      </c>
      <c r="L91" s="121">
        <v>-20</v>
      </c>
      <c r="M91" s="121">
        <v>-30</v>
      </c>
    </row>
    <row r="92" spans="1:13" x14ac:dyDescent="0.25">
      <c r="A92" s="117"/>
      <c r="B92" s="120"/>
      <c r="C92" s="140" t="s">
        <v>407</v>
      </c>
      <c r="D92" s="119"/>
      <c r="E92" s="226" t="b">
        <f>ONS2010Q4[[#This Row],[Headcount Q4 2010]]='S. ONS Q3-4 2010'!C94</f>
        <v>1</v>
      </c>
      <c r="F92" s="119"/>
      <c r="G92" s="226" t="b">
        <f>ONS2010Q4[[#This Row],[Full Time Equivalent Q4 2010]]='S. ONS Q3-4 2010'!D94</f>
        <v>1</v>
      </c>
      <c r="H92" s="119"/>
      <c r="I92" s="226" t="b">
        <f>ONS2010Q4[[#This Row],[Headcount Q3 2010]]='S. ONS Q3-4 2010'!E94</f>
        <v>1</v>
      </c>
      <c r="J92" s="119"/>
      <c r="K92" s="226" t="b">
        <f>ONS2010Q4[[#This Row],[Full Time Equivalent Q3 2010]]='S. ONS Q3-4 2010'!F94</f>
        <v>1</v>
      </c>
      <c r="L92" s="121"/>
      <c r="M92" s="121"/>
    </row>
    <row r="93" spans="1:13" x14ac:dyDescent="0.25">
      <c r="A93" s="117">
        <v>29</v>
      </c>
      <c r="B93" s="118" t="s">
        <v>22</v>
      </c>
      <c r="C93" s="140"/>
      <c r="D93" s="119"/>
      <c r="E93" s="226" t="b">
        <f>ONS2010Q4[[#This Row],[Headcount Q4 2010]]='S. ONS Q3-4 2010'!C95</f>
        <v>1</v>
      </c>
      <c r="F93" s="119"/>
      <c r="G93" s="226" t="b">
        <f>ONS2010Q4[[#This Row],[Full Time Equivalent Q4 2010]]='S. ONS Q3-4 2010'!D95</f>
        <v>1</v>
      </c>
      <c r="H93" s="119"/>
      <c r="I93" s="226" t="b">
        <f>ONS2010Q4[[#This Row],[Headcount Q3 2010]]='S. ONS Q3-4 2010'!E95</f>
        <v>1</v>
      </c>
      <c r="J93" s="119"/>
      <c r="K93" s="226" t="b">
        <f>ONS2010Q4[[#This Row],[Full Time Equivalent Q3 2010]]='S. ONS Q3-4 2010'!F95</f>
        <v>1</v>
      </c>
      <c r="L93" s="121"/>
      <c r="M93" s="121"/>
    </row>
    <row r="94" spans="1:13" x14ac:dyDescent="0.25">
      <c r="A94" s="117" t="s">
        <v>268</v>
      </c>
      <c r="B94" s="120" t="s">
        <v>409</v>
      </c>
      <c r="C94" s="140" t="s">
        <v>22</v>
      </c>
      <c r="D94" s="119">
        <v>1340</v>
      </c>
      <c r="E94" s="226" t="b">
        <f>ONS2010Q4[[#This Row],[Headcount Q4 2010]]='S. ONS Q3-4 2010'!C96</f>
        <v>1</v>
      </c>
      <c r="F94" s="119">
        <v>1300</v>
      </c>
      <c r="G94" s="226" t="b">
        <f>ONS2010Q4[[#This Row],[Full Time Equivalent Q4 2010]]='S. ONS Q3-4 2010'!D96</f>
        <v>1</v>
      </c>
      <c r="H94" s="119">
        <v>1370</v>
      </c>
      <c r="I94" s="226" t="b">
        <f>ONS2010Q4[[#This Row],[Headcount Q3 2010]]='S. ONS Q3-4 2010'!E96</f>
        <v>1</v>
      </c>
      <c r="J94" s="119">
        <v>1360</v>
      </c>
      <c r="K94" s="226" t="b">
        <f>ONS2010Q4[[#This Row],[Full Time Equivalent Q3 2010]]='S. ONS Q3-4 2010'!F96</f>
        <v>1</v>
      </c>
      <c r="L94" s="121">
        <v>-30</v>
      </c>
      <c r="M94" s="121">
        <v>-60</v>
      </c>
    </row>
    <row r="95" spans="1:13" x14ac:dyDescent="0.25">
      <c r="A95" s="117"/>
      <c r="B95" s="120"/>
      <c r="C95" s="140" t="s">
        <v>407</v>
      </c>
      <c r="D95" s="119"/>
      <c r="E95" s="226" t="b">
        <f>ONS2010Q4[[#This Row],[Headcount Q4 2010]]='S. ONS Q3-4 2010'!C97</f>
        <v>1</v>
      </c>
      <c r="F95" s="119"/>
      <c r="G95" s="226" t="b">
        <f>ONS2010Q4[[#This Row],[Full Time Equivalent Q4 2010]]='S. ONS Q3-4 2010'!D97</f>
        <v>1</v>
      </c>
      <c r="H95" s="119"/>
      <c r="I95" s="226" t="b">
        <f>ONS2010Q4[[#This Row],[Headcount Q3 2010]]='S. ONS Q3-4 2010'!E97</f>
        <v>1</v>
      </c>
      <c r="J95" s="119"/>
      <c r="K95" s="226" t="b">
        <f>ONS2010Q4[[#This Row],[Full Time Equivalent Q3 2010]]='S. ONS Q3-4 2010'!F97</f>
        <v>1</v>
      </c>
      <c r="L95" s="121"/>
      <c r="M95" s="121"/>
    </row>
    <row r="96" spans="1:13" x14ac:dyDescent="0.25">
      <c r="A96" s="117">
        <v>3</v>
      </c>
      <c r="B96" s="118" t="s">
        <v>412</v>
      </c>
      <c r="C96" s="140"/>
      <c r="D96" s="119"/>
      <c r="E96" s="226" t="b">
        <f>ONS2010Q4[[#This Row],[Headcount Q4 2010]]='S. ONS Q3-4 2010'!C98</f>
        <v>1</v>
      </c>
      <c r="F96" s="119"/>
      <c r="G96" s="226" t="b">
        <f>ONS2010Q4[[#This Row],[Full Time Equivalent Q4 2010]]='S. ONS Q3-4 2010'!D98</f>
        <v>1</v>
      </c>
      <c r="H96" s="119"/>
      <c r="I96" s="226" t="b">
        <f>ONS2010Q4[[#This Row],[Headcount Q3 2010]]='S. ONS Q3-4 2010'!E98</f>
        <v>1</v>
      </c>
      <c r="J96" s="119"/>
      <c r="K96" s="226" t="b">
        <f>ONS2010Q4[[#This Row],[Full Time Equivalent Q3 2010]]='S. ONS Q3-4 2010'!F98</f>
        <v>1</v>
      </c>
      <c r="L96" s="121"/>
      <c r="M96" s="121"/>
    </row>
    <row r="97" spans="1:13" x14ac:dyDescent="0.25">
      <c r="A97" s="117" t="s">
        <v>270</v>
      </c>
      <c r="B97" s="120" t="s">
        <v>26</v>
      </c>
      <c r="C97" s="140" t="s">
        <v>26</v>
      </c>
      <c r="D97" s="119">
        <v>100</v>
      </c>
      <c r="E97" s="226" t="b">
        <f>ONS2010Q4[[#This Row],[Headcount Q4 2010]]='S. ONS Q3-4 2010'!C99</f>
        <v>1</v>
      </c>
      <c r="F97" s="119">
        <v>90</v>
      </c>
      <c r="G97" s="226" t="b">
        <f>ONS2010Q4[[#This Row],[Full Time Equivalent Q4 2010]]='S. ONS Q3-4 2010'!D99</f>
        <v>1</v>
      </c>
      <c r="H97" s="119">
        <v>100</v>
      </c>
      <c r="I97" s="226" t="b">
        <f>ONS2010Q4[[#This Row],[Headcount Q3 2010]]='S. ONS Q3-4 2010'!E99</f>
        <v>1</v>
      </c>
      <c r="J97" s="119">
        <v>100</v>
      </c>
      <c r="K97" s="226" t="b">
        <f>ONS2010Q4[[#This Row],[Full Time Equivalent Q3 2010]]='S. ONS Q3-4 2010'!F99</f>
        <v>1</v>
      </c>
      <c r="L97" s="121">
        <v>-10</v>
      </c>
      <c r="M97" s="121">
        <v>-10</v>
      </c>
    </row>
    <row r="98" spans="1:13" x14ac:dyDescent="0.25">
      <c r="A98" s="117" t="s">
        <v>271</v>
      </c>
      <c r="B98" s="120" t="s">
        <v>27</v>
      </c>
      <c r="C98" s="140" t="s">
        <v>27</v>
      </c>
      <c r="D98" s="119">
        <v>140</v>
      </c>
      <c r="E98" s="226" t="b">
        <f>ONS2010Q4[[#This Row],[Headcount Q4 2010]]='S. ONS Q3-4 2010'!C100</f>
        <v>1</v>
      </c>
      <c r="F98" s="119">
        <v>130</v>
      </c>
      <c r="G98" s="226" t="b">
        <f>ONS2010Q4[[#This Row],[Full Time Equivalent Q4 2010]]='S. ONS Q3-4 2010'!D100</f>
        <v>1</v>
      </c>
      <c r="H98" s="119">
        <v>140</v>
      </c>
      <c r="I98" s="226" t="b">
        <f>ONS2010Q4[[#This Row],[Headcount Q3 2010]]='S. ONS Q3-4 2010'!E100</f>
        <v>1</v>
      </c>
      <c r="J98" s="119">
        <v>130</v>
      </c>
      <c r="K98" s="226" t="b">
        <f>ONS2010Q4[[#This Row],[Full Time Equivalent Q3 2010]]='S. ONS Q3-4 2010'!F100</f>
        <v>1</v>
      </c>
      <c r="L98" s="121" t="s">
        <v>8</v>
      </c>
      <c r="M98" s="121" t="s">
        <v>8</v>
      </c>
    </row>
    <row r="99" spans="1:13" x14ac:dyDescent="0.25">
      <c r="A99" s="117" t="s">
        <v>272</v>
      </c>
      <c r="B99" s="120" t="s">
        <v>28</v>
      </c>
      <c r="C99" s="140" t="s">
        <v>28</v>
      </c>
      <c r="D99" s="119">
        <v>150</v>
      </c>
      <c r="E99" s="226" t="b">
        <f>ONS2010Q4[[#This Row],[Headcount Q4 2010]]='S. ONS Q3-4 2010'!C101</f>
        <v>1</v>
      </c>
      <c r="F99" s="119">
        <v>150</v>
      </c>
      <c r="G99" s="226" t="b">
        <f>ONS2010Q4[[#This Row],[Full Time Equivalent Q4 2010]]='S. ONS Q3-4 2010'!D101</f>
        <v>1</v>
      </c>
      <c r="H99" s="119">
        <v>150</v>
      </c>
      <c r="I99" s="226" t="b">
        <f>ONS2010Q4[[#This Row],[Headcount Q3 2010]]='S. ONS Q3-4 2010'!E101</f>
        <v>1</v>
      </c>
      <c r="J99" s="119">
        <v>140</v>
      </c>
      <c r="K99" s="226" t="b">
        <f>ONS2010Q4[[#This Row],[Full Time Equivalent Q3 2010]]='S. ONS Q3-4 2010'!F101</f>
        <v>1</v>
      </c>
      <c r="L99" s="121">
        <v>10</v>
      </c>
      <c r="M99" s="121">
        <v>10</v>
      </c>
    </row>
    <row r="100" spans="1:13" x14ac:dyDescent="0.25">
      <c r="A100" s="117"/>
      <c r="B100" s="120"/>
      <c r="C100" s="140" t="s">
        <v>407</v>
      </c>
      <c r="D100" s="119"/>
      <c r="E100" s="226" t="b">
        <f>ONS2010Q4[[#This Row],[Headcount Q4 2010]]='S. ONS Q3-4 2010'!C102</f>
        <v>1</v>
      </c>
      <c r="F100" s="119"/>
      <c r="G100" s="226" t="b">
        <f>ONS2010Q4[[#This Row],[Full Time Equivalent Q4 2010]]='S. ONS Q3-4 2010'!D102</f>
        <v>1</v>
      </c>
      <c r="H100" s="119"/>
      <c r="I100" s="226" t="b">
        <f>ONS2010Q4[[#This Row],[Headcount Q3 2010]]='S. ONS Q3-4 2010'!E102</f>
        <v>1</v>
      </c>
      <c r="J100" s="119"/>
      <c r="K100" s="226" t="b">
        <f>ONS2010Q4[[#This Row],[Full Time Equivalent Q3 2010]]='S. ONS Q3-4 2010'!F102</f>
        <v>1</v>
      </c>
      <c r="L100" s="121"/>
      <c r="M100" s="121"/>
    </row>
    <row r="101" spans="1:13" x14ac:dyDescent="0.25">
      <c r="A101" s="117">
        <v>15</v>
      </c>
      <c r="B101" s="118" t="s">
        <v>67</v>
      </c>
      <c r="C101" s="140"/>
      <c r="D101" s="119"/>
      <c r="E101" s="226" t="b">
        <f>ONS2010Q4[[#This Row],[Headcount Q4 2010]]='S. ONS Q3-4 2010'!C103</f>
        <v>1</v>
      </c>
      <c r="F101" s="119"/>
      <c r="G101" s="226" t="b">
        <f>ONS2010Q4[[#This Row],[Full Time Equivalent Q4 2010]]='S. ONS Q3-4 2010'!D103</f>
        <v>1</v>
      </c>
      <c r="H101" s="119"/>
      <c r="I101" s="226" t="b">
        <f>ONS2010Q4[[#This Row],[Headcount Q3 2010]]='S. ONS Q3-4 2010'!E103</f>
        <v>1</v>
      </c>
      <c r="J101" s="119"/>
      <c r="K101" s="226" t="b">
        <f>ONS2010Q4[[#This Row],[Full Time Equivalent Q3 2010]]='S. ONS Q3-4 2010'!F103</f>
        <v>1</v>
      </c>
      <c r="L101" s="121"/>
      <c r="M101" s="121"/>
    </row>
    <row r="102" spans="1:13" x14ac:dyDescent="0.25">
      <c r="A102" s="117" t="s">
        <v>276</v>
      </c>
      <c r="B102" s="120" t="s">
        <v>186</v>
      </c>
      <c r="C102" s="140" t="s">
        <v>399</v>
      </c>
      <c r="D102" s="119">
        <v>2950</v>
      </c>
      <c r="E102" s="226" t="b">
        <f>ONS2010Q4[[#This Row],[Headcount Q4 2010]]='S. ONS Q3-4 2010'!C104</f>
        <v>1</v>
      </c>
      <c r="F102" s="119">
        <v>2850</v>
      </c>
      <c r="G102" s="226" t="b">
        <f>ONS2010Q4[[#This Row],[Full Time Equivalent Q4 2010]]='S. ONS Q3-4 2010'!D104</f>
        <v>1</v>
      </c>
      <c r="H102" s="119">
        <v>3180</v>
      </c>
      <c r="I102" s="226" t="b">
        <f>ONS2010Q4[[#This Row],[Headcount Q3 2010]]='S. ONS Q3-4 2010'!E104</f>
        <v>1</v>
      </c>
      <c r="J102" s="119">
        <v>3070</v>
      </c>
      <c r="K102" s="226" t="b">
        <f>ONS2010Q4[[#This Row],[Full Time Equivalent Q3 2010]]='S. ONS Q3-4 2010'!F104</f>
        <v>1</v>
      </c>
      <c r="L102" s="121">
        <v>-230</v>
      </c>
      <c r="M102" s="121">
        <v>-220</v>
      </c>
    </row>
    <row r="103" spans="1:13" x14ac:dyDescent="0.25">
      <c r="A103" s="117" t="s">
        <v>278</v>
      </c>
      <c r="B103" s="120" t="s">
        <v>69</v>
      </c>
      <c r="C103" s="140" t="s">
        <v>69</v>
      </c>
      <c r="D103" s="119">
        <v>670</v>
      </c>
      <c r="E103" s="226" t="b">
        <f>ONS2010Q4[[#This Row],[Headcount Q4 2010]]='S. ONS Q3-4 2010'!C105</f>
        <v>1</v>
      </c>
      <c r="F103" s="119">
        <v>630</v>
      </c>
      <c r="G103" s="226" t="b">
        <f>ONS2010Q4[[#This Row],[Full Time Equivalent Q4 2010]]='S. ONS Q3-4 2010'!D105</f>
        <v>1</v>
      </c>
      <c r="H103" s="119">
        <v>750</v>
      </c>
      <c r="I103" s="226" t="b">
        <f>ONS2010Q4[[#This Row],[Headcount Q3 2010]]='S. ONS Q3-4 2010'!E105</f>
        <v>1</v>
      </c>
      <c r="J103" s="119">
        <v>680</v>
      </c>
      <c r="K103" s="226" t="b">
        <f>ONS2010Q4[[#This Row],[Full Time Equivalent Q3 2010]]='S. ONS Q3-4 2010'!F105</f>
        <v>1</v>
      </c>
      <c r="L103" s="121">
        <v>-80</v>
      </c>
      <c r="M103" s="121">
        <v>-60</v>
      </c>
    </row>
    <row r="104" spans="1:13" x14ac:dyDescent="0.25">
      <c r="A104" s="117" t="s">
        <v>279</v>
      </c>
      <c r="B104" s="120" t="s">
        <v>70</v>
      </c>
      <c r="C104" s="140" t="s">
        <v>70</v>
      </c>
      <c r="D104" s="119">
        <v>3850</v>
      </c>
      <c r="E104" s="226" t="b">
        <f>ONS2010Q4[[#This Row],[Headcount Q4 2010]]='S. ONS Q3-4 2010'!C106</f>
        <v>1</v>
      </c>
      <c r="F104" s="119">
        <v>3480</v>
      </c>
      <c r="G104" s="226" t="b">
        <f>ONS2010Q4[[#This Row],[Full Time Equivalent Q4 2010]]='S. ONS Q3-4 2010'!D106</f>
        <v>1</v>
      </c>
      <c r="H104" s="119">
        <v>4250</v>
      </c>
      <c r="I104" s="226" t="b">
        <f>ONS2010Q4[[#This Row],[Headcount Q3 2010]]='S. ONS Q3-4 2010'!E106</f>
        <v>1</v>
      </c>
      <c r="J104" s="119">
        <v>3800</v>
      </c>
      <c r="K104" s="226" t="b">
        <f>ONS2010Q4[[#This Row],[Full Time Equivalent Q3 2010]]='S. ONS Q3-4 2010'!F106</f>
        <v>1</v>
      </c>
      <c r="L104" s="121">
        <v>-400</v>
      </c>
      <c r="M104" s="121">
        <v>-310</v>
      </c>
    </row>
    <row r="105" spans="1:13" x14ac:dyDescent="0.25">
      <c r="A105" s="117" t="s">
        <v>280</v>
      </c>
      <c r="B105" s="120" t="s">
        <v>68</v>
      </c>
      <c r="C105" s="140" t="s">
        <v>68</v>
      </c>
      <c r="D105" s="119">
        <v>22250</v>
      </c>
      <c r="E105" s="226" t="b">
        <f>ONS2010Q4[[#This Row],[Headcount Q4 2010]]='S. ONS Q3-4 2010'!C107</f>
        <v>1</v>
      </c>
      <c r="F105" s="119">
        <v>20950</v>
      </c>
      <c r="G105" s="226" t="b">
        <f>ONS2010Q4[[#This Row],[Full Time Equivalent Q4 2010]]='S. ONS Q3-4 2010'!D107</f>
        <v>1</v>
      </c>
      <c r="H105" s="119">
        <v>22840</v>
      </c>
      <c r="I105" s="226" t="b">
        <f>ONS2010Q4[[#This Row],[Headcount Q3 2010]]='S. ONS Q3-4 2010'!E107</f>
        <v>1</v>
      </c>
      <c r="J105" s="119">
        <v>21520</v>
      </c>
      <c r="K105" s="226" t="b">
        <f>ONS2010Q4[[#This Row],[Full Time Equivalent Q3 2010]]='S. ONS Q3-4 2010'!F107</f>
        <v>1</v>
      </c>
      <c r="L105" s="121">
        <v>-590</v>
      </c>
      <c r="M105" s="121">
        <v>-560</v>
      </c>
    </row>
    <row r="106" spans="1:13" x14ac:dyDescent="0.25">
      <c r="A106" s="117"/>
      <c r="B106" s="120"/>
      <c r="C106" s="140" t="s">
        <v>407</v>
      </c>
      <c r="D106" s="119"/>
      <c r="E106" s="226" t="b">
        <f>ONS2010Q4[[#This Row],[Headcount Q4 2010]]='S. ONS Q3-4 2010'!C108</f>
        <v>1</v>
      </c>
      <c r="F106" s="119"/>
      <c r="G106" s="226" t="b">
        <f>ONS2010Q4[[#This Row],[Full Time Equivalent Q4 2010]]='S. ONS Q3-4 2010'!D108</f>
        <v>1</v>
      </c>
      <c r="H106" s="119"/>
      <c r="I106" s="226" t="b">
        <f>ONS2010Q4[[#This Row],[Headcount Q3 2010]]='S. ONS Q3-4 2010'!E108</f>
        <v>1</v>
      </c>
      <c r="J106" s="119"/>
      <c r="K106" s="226" t="b">
        <f>ONS2010Q4[[#This Row],[Full Time Equivalent Q3 2010]]='S. ONS Q3-4 2010'!F108</f>
        <v>1</v>
      </c>
      <c r="L106" s="121"/>
      <c r="M106" s="121"/>
    </row>
    <row r="107" spans="1:13" x14ac:dyDescent="0.25">
      <c r="A107" s="117">
        <v>17</v>
      </c>
      <c r="B107" s="118" t="s">
        <v>80</v>
      </c>
      <c r="C107" s="140"/>
      <c r="D107" s="119"/>
      <c r="E107" s="226" t="b">
        <f>ONS2010Q4[[#This Row],[Headcount Q4 2010]]='S. ONS Q3-4 2010'!C109</f>
        <v>1</v>
      </c>
      <c r="F107" s="119"/>
      <c r="G107" s="226" t="b">
        <f>ONS2010Q4[[#This Row],[Full Time Equivalent Q4 2010]]='S. ONS Q3-4 2010'!D109</f>
        <v>1</v>
      </c>
      <c r="H107" s="119"/>
      <c r="I107" s="226" t="b">
        <f>ONS2010Q4[[#This Row],[Headcount Q3 2010]]='S. ONS Q3-4 2010'!E109</f>
        <v>1</v>
      </c>
      <c r="J107" s="119"/>
      <c r="K107" s="226" t="b">
        <f>ONS2010Q4[[#This Row],[Full Time Equivalent Q3 2010]]='S. ONS Q3-4 2010'!F109</f>
        <v>1</v>
      </c>
      <c r="L107" s="121"/>
      <c r="M107" s="121"/>
    </row>
    <row r="108" spans="1:13" x14ac:dyDescent="0.25">
      <c r="A108" s="117" t="s">
        <v>282</v>
      </c>
      <c r="B108" s="120" t="s">
        <v>81</v>
      </c>
      <c r="C108" s="140" t="s">
        <v>81</v>
      </c>
      <c r="D108" s="119">
        <v>1620</v>
      </c>
      <c r="E108" s="226" t="b">
        <f>ONS2010Q4[[#This Row],[Headcount Q4 2010]]='S. ONS Q3-4 2010'!C110</f>
        <v>1</v>
      </c>
      <c r="F108" s="119">
        <v>1580</v>
      </c>
      <c r="G108" s="226" t="b">
        <f>ONS2010Q4[[#This Row],[Full Time Equivalent Q4 2010]]='S. ONS Q3-4 2010'!D110</f>
        <v>1</v>
      </c>
      <c r="H108" s="119">
        <v>1640</v>
      </c>
      <c r="I108" s="226" t="b">
        <f>ONS2010Q4[[#This Row],[Headcount Q3 2010]]='S. ONS Q3-4 2010'!E110</f>
        <v>1</v>
      </c>
      <c r="J108" s="119">
        <v>1600</v>
      </c>
      <c r="K108" s="226" t="b">
        <f>ONS2010Q4[[#This Row],[Full Time Equivalent Q3 2010]]='S. ONS Q3-4 2010'!F110</f>
        <v>1</v>
      </c>
      <c r="L108" s="121">
        <v>-20</v>
      </c>
      <c r="M108" s="121">
        <v>-20</v>
      </c>
    </row>
    <row r="109" spans="1:13" x14ac:dyDescent="0.25">
      <c r="A109" s="117"/>
      <c r="B109" s="120"/>
      <c r="C109" s="140" t="s">
        <v>407</v>
      </c>
      <c r="D109" s="119"/>
      <c r="E109" s="226" t="b">
        <f>ONS2010Q4[[#This Row],[Headcount Q4 2010]]='S. ONS Q3-4 2010'!C111</f>
        <v>1</v>
      </c>
      <c r="F109" s="119"/>
      <c r="G109" s="226" t="b">
        <f>ONS2010Q4[[#This Row],[Full Time Equivalent Q4 2010]]='S. ONS Q3-4 2010'!D111</f>
        <v>1</v>
      </c>
      <c r="H109" s="119"/>
      <c r="I109" s="226" t="b">
        <f>ONS2010Q4[[#This Row],[Headcount Q3 2010]]='S. ONS Q3-4 2010'!E111</f>
        <v>1</v>
      </c>
      <c r="J109" s="119"/>
      <c r="K109" s="226" t="b">
        <f>ONS2010Q4[[#This Row],[Full Time Equivalent Q3 2010]]='S. ONS Q3-4 2010'!F111</f>
        <v>1</v>
      </c>
      <c r="L109" s="121"/>
      <c r="M109" s="121"/>
    </row>
    <row r="110" spans="1:13" x14ac:dyDescent="0.25">
      <c r="A110" s="117">
        <v>5</v>
      </c>
      <c r="B110" s="118" t="s">
        <v>71</v>
      </c>
      <c r="C110" s="140"/>
      <c r="D110" s="119"/>
      <c r="E110" s="226" t="b">
        <f>ONS2010Q4[[#This Row],[Headcount Q4 2010]]='S. ONS Q3-4 2010'!C112</f>
        <v>1</v>
      </c>
      <c r="F110" s="119"/>
      <c r="G110" s="226" t="b">
        <f>ONS2010Q4[[#This Row],[Full Time Equivalent Q4 2010]]='S. ONS Q3-4 2010'!D112</f>
        <v>1</v>
      </c>
      <c r="H110" s="119"/>
      <c r="I110" s="226" t="b">
        <f>ONS2010Q4[[#This Row],[Headcount Q3 2010]]='S. ONS Q3-4 2010'!E112</f>
        <v>1</v>
      </c>
      <c r="J110" s="119"/>
      <c r="K110" s="226" t="b">
        <f>ONS2010Q4[[#This Row],[Full Time Equivalent Q3 2010]]='S. ONS Q3-4 2010'!F112</f>
        <v>1</v>
      </c>
      <c r="L110" s="121"/>
      <c r="M110" s="121"/>
    </row>
    <row r="111" spans="1:13" x14ac:dyDescent="0.25">
      <c r="A111" s="117" t="s">
        <v>283</v>
      </c>
      <c r="B111" s="120" t="s">
        <v>432</v>
      </c>
      <c r="C111" s="140" t="s">
        <v>401</v>
      </c>
      <c r="D111" s="119">
        <v>4640</v>
      </c>
      <c r="E111" s="226" t="b">
        <f>ONS2010Q4[[#This Row],[Headcount Q4 2010]]='S. ONS Q3-4 2010'!C113</f>
        <v>1</v>
      </c>
      <c r="F111" s="119">
        <v>4470</v>
      </c>
      <c r="G111" s="226" t="b">
        <f>ONS2010Q4[[#This Row],[Full Time Equivalent Q4 2010]]='S. ONS Q3-4 2010'!D113</f>
        <v>1</v>
      </c>
      <c r="H111" s="119">
        <v>3410</v>
      </c>
      <c r="I111" s="226" t="b">
        <f>ONS2010Q4[[#This Row],[Headcount Q3 2010]]='S. ONS Q3-4 2010'!E113</f>
        <v>1</v>
      </c>
      <c r="J111" s="119">
        <v>3300</v>
      </c>
      <c r="K111" s="226" t="b">
        <f>ONS2010Q4[[#This Row],[Full Time Equivalent Q3 2010]]='S. ONS Q3-4 2010'!F113</f>
        <v>1</v>
      </c>
      <c r="L111" s="121">
        <v>1240</v>
      </c>
      <c r="M111" s="121">
        <v>1160</v>
      </c>
    </row>
    <row r="112" spans="1:13" x14ac:dyDescent="0.25">
      <c r="A112" s="117" t="s">
        <v>284</v>
      </c>
      <c r="B112" s="120" t="s">
        <v>72</v>
      </c>
      <c r="C112" s="140" t="s">
        <v>72</v>
      </c>
      <c r="D112" s="119">
        <v>19830</v>
      </c>
      <c r="E112" s="226" t="b">
        <f>ONS2010Q4[[#This Row],[Headcount Q4 2010]]='S. ONS Q3-4 2010'!C114</f>
        <v>1</v>
      </c>
      <c r="F112" s="119">
        <v>17730</v>
      </c>
      <c r="G112" s="226" t="b">
        <f>ONS2010Q4[[#This Row],[Full Time Equivalent Q4 2010]]='S. ONS Q3-4 2010'!D114</f>
        <v>1</v>
      </c>
      <c r="H112" s="119">
        <v>19970</v>
      </c>
      <c r="I112" s="226" t="b">
        <f>ONS2010Q4[[#This Row],[Headcount Q3 2010]]='S. ONS Q3-4 2010'!E114</f>
        <v>1</v>
      </c>
      <c r="J112" s="119">
        <v>17880</v>
      </c>
      <c r="K112" s="226" t="b">
        <f>ONS2010Q4[[#This Row],[Full Time Equivalent Q3 2010]]='S. ONS Q3-4 2010'!F114</f>
        <v>1</v>
      </c>
      <c r="L112" s="121">
        <v>-140</v>
      </c>
      <c r="M112" s="121">
        <v>-160</v>
      </c>
    </row>
    <row r="113" spans="1:13" x14ac:dyDescent="0.25">
      <c r="A113" s="117" t="s">
        <v>285</v>
      </c>
      <c r="B113" s="120" t="s">
        <v>73</v>
      </c>
      <c r="C113" s="140" t="s">
        <v>73</v>
      </c>
      <c r="D113" s="119">
        <v>5530</v>
      </c>
      <c r="E113" s="226" t="b">
        <f>ONS2010Q4[[#This Row],[Headcount Q4 2010]]='S. ONS Q3-4 2010'!C115</f>
        <v>1</v>
      </c>
      <c r="F113" s="119">
        <v>4980</v>
      </c>
      <c r="G113" s="226" t="b">
        <f>ONS2010Q4[[#This Row],[Full Time Equivalent Q4 2010]]='S. ONS Q3-4 2010'!D115</f>
        <v>1</v>
      </c>
      <c r="H113" s="119">
        <v>5670</v>
      </c>
      <c r="I113" s="226" t="b">
        <f>ONS2010Q4[[#This Row],[Headcount Q3 2010]]='S. ONS Q3-4 2010'!E115</f>
        <v>1</v>
      </c>
      <c r="J113" s="119">
        <v>5130</v>
      </c>
      <c r="K113" s="226" t="b">
        <f>ONS2010Q4[[#This Row],[Full Time Equivalent Q3 2010]]='S. ONS Q3-4 2010'!F115</f>
        <v>1</v>
      </c>
      <c r="L113" s="121">
        <v>-150</v>
      </c>
      <c r="M113" s="121">
        <v>-150</v>
      </c>
    </row>
    <row r="114" spans="1:13" x14ac:dyDescent="0.25">
      <c r="A114" s="117" t="s">
        <v>286</v>
      </c>
      <c r="B114" s="120" t="s">
        <v>74</v>
      </c>
      <c r="C114" s="140" t="s">
        <v>74</v>
      </c>
      <c r="D114" s="119">
        <v>610</v>
      </c>
      <c r="E114" s="226" t="b">
        <f>ONS2010Q4[[#This Row],[Headcount Q4 2010]]='S. ONS Q3-4 2010'!C116</f>
        <v>1</v>
      </c>
      <c r="F114" s="119">
        <v>580</v>
      </c>
      <c r="G114" s="226" t="b">
        <f>ONS2010Q4[[#This Row],[Full Time Equivalent Q4 2010]]='S. ONS Q3-4 2010'!D116</f>
        <v>1</v>
      </c>
      <c r="H114" s="119">
        <v>610</v>
      </c>
      <c r="I114" s="226" t="b">
        <f>ONS2010Q4[[#This Row],[Headcount Q3 2010]]='S. ONS Q3-4 2010'!E116</f>
        <v>1</v>
      </c>
      <c r="J114" s="119">
        <v>580</v>
      </c>
      <c r="K114" s="226" t="b">
        <f>ONS2010Q4[[#This Row],[Full Time Equivalent Q3 2010]]='S. ONS Q3-4 2010'!F116</f>
        <v>1</v>
      </c>
      <c r="L114" s="121">
        <v>-10</v>
      </c>
      <c r="M114" s="121">
        <v>-10</v>
      </c>
    </row>
    <row r="115" spans="1:13" x14ac:dyDescent="0.25">
      <c r="A115" s="117" t="s">
        <v>287</v>
      </c>
      <c r="B115" s="115" t="s">
        <v>143</v>
      </c>
      <c r="C115" s="140" t="s">
        <v>389</v>
      </c>
      <c r="D115" s="119">
        <v>470</v>
      </c>
      <c r="E115" s="226" t="b">
        <f>ONS2010Q4[[#This Row],[Headcount Q4 2010]]='S. ONS Q3-4 2010'!C117</f>
        <v>1</v>
      </c>
      <c r="F115" s="119">
        <v>440</v>
      </c>
      <c r="G115" s="226" t="b">
        <f>ONS2010Q4[[#This Row],[Full Time Equivalent Q4 2010]]='S. ONS Q3-4 2010'!D117</f>
        <v>1</v>
      </c>
      <c r="H115" s="119">
        <v>440</v>
      </c>
      <c r="I115" s="226" t="b">
        <f>ONS2010Q4[[#This Row],[Headcount Q3 2010]]='S. ONS Q3-4 2010'!E117</f>
        <v>1</v>
      </c>
      <c r="J115" s="119">
        <v>420</v>
      </c>
      <c r="K115" s="226" t="b">
        <f>ONS2010Q4[[#This Row],[Full Time Equivalent Q3 2010]]='S. ONS Q3-4 2010'!F117</f>
        <v>1</v>
      </c>
      <c r="L115" s="121">
        <v>30</v>
      </c>
      <c r="M115" s="121">
        <v>20</v>
      </c>
    </row>
    <row r="116" spans="1:13" x14ac:dyDescent="0.25">
      <c r="A116" s="117" t="s">
        <v>289</v>
      </c>
      <c r="B116" s="120" t="s">
        <v>75</v>
      </c>
      <c r="C116" s="140" t="s">
        <v>75</v>
      </c>
      <c r="D116" s="119">
        <v>3260</v>
      </c>
      <c r="E116" s="226" t="b">
        <f>ONS2010Q4[[#This Row],[Headcount Q4 2010]]='S. ONS Q3-4 2010'!C118</f>
        <v>1</v>
      </c>
      <c r="F116" s="119">
        <v>3010</v>
      </c>
      <c r="G116" s="226" t="b">
        <f>ONS2010Q4[[#This Row],[Full Time Equivalent Q4 2010]]='S. ONS Q3-4 2010'!D118</f>
        <v>1</v>
      </c>
      <c r="H116" s="119">
        <v>3210</v>
      </c>
      <c r="I116" s="226" t="b">
        <f>ONS2010Q4[[#This Row],[Headcount Q3 2010]]='S. ONS Q3-4 2010'!E118</f>
        <v>1</v>
      </c>
      <c r="J116" s="119">
        <v>2960</v>
      </c>
      <c r="K116" s="226" t="b">
        <f>ONS2010Q4[[#This Row],[Full Time Equivalent Q3 2010]]='S. ONS Q3-4 2010'!F118</f>
        <v>1</v>
      </c>
      <c r="L116" s="121">
        <v>50</v>
      </c>
      <c r="M116" s="121">
        <v>40</v>
      </c>
    </row>
    <row r="117" spans="1:13" x14ac:dyDescent="0.25">
      <c r="A117" s="117" t="s">
        <v>290</v>
      </c>
      <c r="B117" s="120" t="s">
        <v>76</v>
      </c>
      <c r="C117" s="140" t="s">
        <v>76</v>
      </c>
      <c r="D117" s="119">
        <v>100</v>
      </c>
      <c r="E117" s="226" t="b">
        <f>ONS2010Q4[[#This Row],[Headcount Q4 2010]]='S. ONS Q3-4 2010'!C119</f>
        <v>1</v>
      </c>
      <c r="F117" s="119">
        <v>90</v>
      </c>
      <c r="G117" s="226" t="b">
        <f>ONS2010Q4[[#This Row],[Full Time Equivalent Q4 2010]]='S. ONS Q3-4 2010'!D119</f>
        <v>1</v>
      </c>
      <c r="H117" s="119">
        <v>100</v>
      </c>
      <c r="I117" s="226" t="b">
        <f>ONS2010Q4[[#This Row],[Headcount Q3 2010]]='S. ONS Q3-4 2010'!E119</f>
        <v>1</v>
      </c>
      <c r="J117" s="119">
        <v>90</v>
      </c>
      <c r="K117" s="226" t="b">
        <f>ONS2010Q4[[#This Row],[Full Time Equivalent Q3 2010]]='S. ONS Q3-4 2010'!F119</f>
        <v>1</v>
      </c>
      <c r="L117" s="121">
        <v>0</v>
      </c>
      <c r="M117" s="121" t="s">
        <v>8</v>
      </c>
    </row>
    <row r="118" spans="1:13" x14ac:dyDescent="0.25">
      <c r="A118" s="117" t="s">
        <v>291</v>
      </c>
      <c r="B118" s="120" t="s">
        <v>77</v>
      </c>
      <c r="C118" s="140" t="s">
        <v>77</v>
      </c>
      <c r="D118" s="119">
        <v>60</v>
      </c>
      <c r="E118" s="226" t="b">
        <f>ONS2010Q4[[#This Row],[Headcount Q4 2010]]='S. ONS Q3-4 2010'!C120</f>
        <v>1</v>
      </c>
      <c r="F118" s="119">
        <v>50</v>
      </c>
      <c r="G118" s="226" t="b">
        <f>ONS2010Q4[[#This Row],[Full Time Equivalent Q4 2010]]='S. ONS Q3-4 2010'!D120</f>
        <v>1</v>
      </c>
      <c r="H118" s="119">
        <v>60</v>
      </c>
      <c r="I118" s="226" t="b">
        <f>ONS2010Q4[[#This Row],[Headcount Q3 2010]]='S. ONS Q3-4 2010'!E120</f>
        <v>1</v>
      </c>
      <c r="J118" s="119">
        <v>60</v>
      </c>
      <c r="K118" s="226" t="b">
        <f>ONS2010Q4[[#This Row],[Full Time Equivalent Q3 2010]]='S. ONS Q3-4 2010'!F120</f>
        <v>1</v>
      </c>
      <c r="L118" s="121" t="s">
        <v>8</v>
      </c>
      <c r="M118" s="121" t="s">
        <v>8</v>
      </c>
    </row>
    <row r="119" spans="1:13" x14ac:dyDescent="0.25">
      <c r="A119" s="117" t="s">
        <v>292</v>
      </c>
      <c r="B119" s="120" t="s">
        <v>78</v>
      </c>
      <c r="C119" s="140" t="s">
        <v>78</v>
      </c>
      <c r="D119" s="119">
        <v>49430</v>
      </c>
      <c r="E119" s="226" t="b">
        <f>ONS2010Q4[[#This Row],[Headcount Q4 2010]]='S. ONS Q3-4 2010'!C121</f>
        <v>1</v>
      </c>
      <c r="F119" s="119">
        <v>47400</v>
      </c>
      <c r="G119" s="226" t="b">
        <f>ONS2010Q4[[#This Row],[Full Time Equivalent Q4 2010]]='S. ONS Q3-4 2010'!D121</f>
        <v>1</v>
      </c>
      <c r="H119" s="119">
        <v>50830</v>
      </c>
      <c r="I119" s="226" t="b">
        <f>ONS2010Q4[[#This Row],[Headcount Q3 2010]]='S. ONS Q3-4 2010'!E121</f>
        <v>1</v>
      </c>
      <c r="J119" s="119">
        <v>48770</v>
      </c>
      <c r="K119" s="226" t="b">
        <f>ONS2010Q4[[#This Row],[Full Time Equivalent Q3 2010]]='S. ONS Q3-4 2010'!F121</f>
        <v>1</v>
      </c>
      <c r="L119" s="121">
        <v>-1400</v>
      </c>
      <c r="M119" s="121">
        <v>-1370</v>
      </c>
    </row>
    <row r="120" spans="1:13" x14ac:dyDescent="0.25">
      <c r="A120" s="117" t="s">
        <v>293</v>
      </c>
      <c r="B120" s="120" t="s">
        <v>79</v>
      </c>
      <c r="C120" s="140" t="s">
        <v>79</v>
      </c>
      <c r="D120" s="119">
        <v>40</v>
      </c>
      <c r="E120" s="226" t="b">
        <f>ONS2010Q4[[#This Row],[Headcount Q4 2010]]='S. ONS Q3-4 2010'!C122</f>
        <v>1</v>
      </c>
      <c r="F120" s="119">
        <v>40</v>
      </c>
      <c r="G120" s="226" t="b">
        <f>ONS2010Q4[[#This Row],[Full Time Equivalent Q4 2010]]='S. ONS Q3-4 2010'!D122</f>
        <v>1</v>
      </c>
      <c r="H120" s="119">
        <v>40</v>
      </c>
      <c r="I120" s="226" t="b">
        <f>ONS2010Q4[[#This Row],[Headcount Q3 2010]]='S. ONS Q3-4 2010'!E122</f>
        <v>1</v>
      </c>
      <c r="J120" s="119">
        <v>40</v>
      </c>
      <c r="K120" s="226" t="b">
        <f>ONS2010Q4[[#This Row],[Full Time Equivalent Q3 2010]]='S. ONS Q3-4 2010'!F122</f>
        <v>1</v>
      </c>
      <c r="L120" s="121" t="s">
        <v>8</v>
      </c>
      <c r="M120" s="121" t="s">
        <v>8</v>
      </c>
    </row>
    <row r="121" spans="1:13" x14ac:dyDescent="0.25">
      <c r="A121" s="117"/>
      <c r="B121" s="120"/>
      <c r="C121" s="140" t="s">
        <v>407</v>
      </c>
      <c r="D121" s="119"/>
      <c r="E121" s="226" t="b">
        <f>ONS2010Q4[[#This Row],[Headcount Q4 2010]]='S. ONS Q3-4 2010'!C123</f>
        <v>1</v>
      </c>
      <c r="F121" s="119"/>
      <c r="G121" s="226" t="b">
        <f>ONS2010Q4[[#This Row],[Full Time Equivalent Q4 2010]]='S. ONS Q3-4 2010'!D123</f>
        <v>1</v>
      </c>
      <c r="H121" s="119"/>
      <c r="I121" s="226" t="b">
        <f>ONS2010Q4[[#This Row],[Headcount Q3 2010]]='S. ONS Q3-4 2010'!E123</f>
        <v>1</v>
      </c>
      <c r="J121" s="119"/>
      <c r="K121" s="226" t="b">
        <f>ONS2010Q4[[#This Row],[Full Time Equivalent Q3 2010]]='S. ONS Q3-4 2010'!F123</f>
        <v>1</v>
      </c>
      <c r="L121" s="121"/>
      <c r="M121" s="121"/>
    </row>
    <row r="122" spans="1:13" x14ac:dyDescent="0.25">
      <c r="A122" s="117">
        <v>18</v>
      </c>
      <c r="B122" s="118" t="s">
        <v>82</v>
      </c>
      <c r="C122" s="140"/>
      <c r="D122" s="119"/>
      <c r="E122" s="226" t="b">
        <f>ONS2010Q4[[#This Row],[Headcount Q4 2010]]='S. ONS Q3-4 2010'!C124</f>
        <v>1</v>
      </c>
      <c r="F122" s="119"/>
      <c r="G122" s="226" t="b">
        <f>ONS2010Q4[[#This Row],[Full Time Equivalent Q4 2010]]='S. ONS Q3-4 2010'!D124</f>
        <v>1</v>
      </c>
      <c r="H122" s="119"/>
      <c r="I122" s="226" t="b">
        <f>ONS2010Q4[[#This Row],[Headcount Q3 2010]]='S. ONS Q3-4 2010'!E124</f>
        <v>1</v>
      </c>
      <c r="J122" s="119"/>
      <c r="K122" s="226" t="b">
        <f>ONS2010Q4[[#This Row],[Full Time Equivalent Q3 2010]]='S. ONS Q3-4 2010'!F124</f>
        <v>1</v>
      </c>
      <c r="L122" s="121"/>
      <c r="M122" s="121"/>
    </row>
    <row r="123" spans="1:13" x14ac:dyDescent="0.25">
      <c r="A123" s="117" t="s">
        <v>294</v>
      </c>
      <c r="B123" s="120" t="s">
        <v>82</v>
      </c>
      <c r="C123" s="140" t="s">
        <v>82</v>
      </c>
      <c r="D123" s="119">
        <v>120</v>
      </c>
      <c r="E123" s="226" t="b">
        <f>ONS2010Q4[[#This Row],[Headcount Q4 2010]]='S. ONS Q3-4 2010'!C125</f>
        <v>1</v>
      </c>
      <c r="F123" s="119">
        <v>110</v>
      </c>
      <c r="G123" s="226" t="b">
        <f>ONS2010Q4[[#This Row],[Full Time Equivalent Q4 2010]]='S. ONS Q3-4 2010'!D125</f>
        <v>1</v>
      </c>
      <c r="H123" s="119">
        <v>120</v>
      </c>
      <c r="I123" s="226" t="b">
        <f>ONS2010Q4[[#This Row],[Headcount Q3 2010]]='S. ONS Q3-4 2010'!E125</f>
        <v>1</v>
      </c>
      <c r="J123" s="119">
        <v>110</v>
      </c>
      <c r="K123" s="226" t="b">
        <f>ONS2010Q4[[#This Row],[Full Time Equivalent Q3 2010]]='S. ONS Q3-4 2010'!F125</f>
        <v>1</v>
      </c>
      <c r="L123" s="121" t="s">
        <v>8</v>
      </c>
      <c r="M123" s="121" t="s">
        <v>8</v>
      </c>
    </row>
    <row r="124" spans="1:13" x14ac:dyDescent="0.25">
      <c r="A124" s="117"/>
      <c r="B124" s="120"/>
      <c r="C124" s="140" t="s">
        <v>407</v>
      </c>
      <c r="D124" s="119"/>
      <c r="E124" s="226" t="b">
        <f>ONS2010Q4[[#This Row],[Headcount Q4 2010]]='S. ONS Q3-4 2010'!C126</f>
        <v>1</v>
      </c>
      <c r="F124" s="119"/>
      <c r="G124" s="226" t="b">
        <f>ONS2010Q4[[#This Row],[Full Time Equivalent Q4 2010]]='S. ONS Q3-4 2010'!D126</f>
        <v>1</v>
      </c>
      <c r="H124" s="119"/>
      <c r="I124" s="226" t="b">
        <f>ONS2010Q4[[#This Row],[Headcount Q3 2010]]='S. ONS Q3-4 2010'!E126</f>
        <v>1</v>
      </c>
      <c r="J124" s="119"/>
      <c r="K124" s="226" t="b">
        <f>ONS2010Q4[[#This Row],[Full Time Equivalent Q3 2010]]='S. ONS Q3-4 2010'!F126</f>
        <v>1</v>
      </c>
      <c r="L124" s="121"/>
      <c r="M124" s="121"/>
    </row>
    <row r="125" spans="1:13" x14ac:dyDescent="0.25">
      <c r="A125" s="117">
        <v>20</v>
      </c>
      <c r="B125" s="118" t="s">
        <v>144</v>
      </c>
      <c r="C125" s="140"/>
      <c r="D125" s="119"/>
      <c r="E125" s="226" t="b">
        <f>ONS2010Q4[[#This Row],[Headcount Q4 2010]]='S. ONS Q3-4 2010'!C127</f>
        <v>1</v>
      </c>
      <c r="F125" s="119"/>
      <c r="G125" s="226" t="b">
        <f>ONS2010Q4[[#This Row],[Full Time Equivalent Q4 2010]]='S. ONS Q3-4 2010'!D127</f>
        <v>1</v>
      </c>
      <c r="H125" s="119"/>
      <c r="I125" s="226" t="b">
        <f>ONS2010Q4[[#This Row],[Headcount Q3 2010]]='S. ONS Q3-4 2010'!E127</f>
        <v>1</v>
      </c>
      <c r="J125" s="119"/>
      <c r="K125" s="226" t="b">
        <f>ONS2010Q4[[#This Row],[Full Time Equivalent Q3 2010]]='S. ONS Q3-4 2010'!F127</f>
        <v>1</v>
      </c>
      <c r="L125" s="121"/>
      <c r="M125" s="121"/>
    </row>
    <row r="126" spans="1:13" x14ac:dyDescent="0.25">
      <c r="A126" s="117" t="s">
        <v>295</v>
      </c>
      <c r="B126" s="127" t="s">
        <v>144</v>
      </c>
      <c r="C126" s="140" t="s">
        <v>144</v>
      </c>
      <c r="D126" s="119">
        <v>1510</v>
      </c>
      <c r="E126" s="226" t="b">
        <f>ONS2010Q4[[#This Row],[Headcount Q4 2010]]='S. ONS Q3-4 2010'!C128</f>
        <v>1</v>
      </c>
      <c r="F126" s="119">
        <v>1460</v>
      </c>
      <c r="G126" s="226" t="b">
        <f>ONS2010Q4[[#This Row],[Full Time Equivalent Q4 2010]]='S. ONS Q3-4 2010'!D128</f>
        <v>1</v>
      </c>
      <c r="H126" s="119">
        <v>1550</v>
      </c>
      <c r="I126" s="226" t="b">
        <f>ONS2010Q4[[#This Row],[Headcount Q3 2010]]='S. ONS Q3-4 2010'!E128</f>
        <v>1</v>
      </c>
      <c r="J126" s="119">
        <v>1500</v>
      </c>
      <c r="K126" s="226" t="b">
        <f>ONS2010Q4[[#This Row],[Full Time Equivalent Q3 2010]]='S. ONS Q3-4 2010'!F128</f>
        <v>1</v>
      </c>
      <c r="L126" s="121">
        <v>-40</v>
      </c>
      <c r="M126" s="121">
        <v>-40</v>
      </c>
    </row>
    <row r="127" spans="1:13" x14ac:dyDescent="0.25">
      <c r="A127" s="117"/>
      <c r="B127" s="127"/>
      <c r="C127" s="140" t="s">
        <v>407</v>
      </c>
      <c r="D127" s="119"/>
      <c r="E127" s="226" t="b">
        <f>ONS2010Q4[[#This Row],[Headcount Q4 2010]]='S. ONS Q3-4 2010'!C129</f>
        <v>1</v>
      </c>
      <c r="F127" s="119"/>
      <c r="G127" s="226" t="b">
        <f>ONS2010Q4[[#This Row],[Full Time Equivalent Q4 2010]]='S. ONS Q3-4 2010'!D129</f>
        <v>1</v>
      </c>
      <c r="H127" s="119"/>
      <c r="I127" s="226" t="b">
        <f>ONS2010Q4[[#This Row],[Headcount Q3 2010]]='S. ONS Q3-4 2010'!E129</f>
        <v>1</v>
      </c>
      <c r="J127" s="119"/>
      <c r="K127" s="226" t="b">
        <f>ONS2010Q4[[#This Row],[Full Time Equivalent Q3 2010]]='S. ONS Q3-4 2010'!F129</f>
        <v>1</v>
      </c>
      <c r="L127" s="121"/>
      <c r="M127" s="121"/>
    </row>
    <row r="128" spans="1:13" x14ac:dyDescent="0.25">
      <c r="A128" s="117">
        <v>35</v>
      </c>
      <c r="B128" s="118" t="s">
        <v>296</v>
      </c>
      <c r="C128" s="140"/>
      <c r="D128" s="119"/>
      <c r="E128" s="226" t="b">
        <f>ONS2010Q4[[#This Row],[Headcount Q4 2010]]='S. ONS Q3-4 2010'!C130</f>
        <v>1</v>
      </c>
      <c r="F128" s="119"/>
      <c r="G128" s="226" t="b">
        <f>ONS2010Q4[[#This Row],[Full Time Equivalent Q4 2010]]='S. ONS Q3-4 2010'!D130</f>
        <v>1</v>
      </c>
      <c r="H128" s="119"/>
      <c r="I128" s="226" t="b">
        <f>ONS2010Q4[[#This Row],[Headcount Q3 2010]]='S. ONS Q3-4 2010'!E130</f>
        <v>1</v>
      </c>
      <c r="J128" s="119"/>
      <c r="K128" s="226" t="b">
        <f>ONS2010Q4[[#This Row],[Full Time Equivalent Q3 2010]]='S. ONS Q3-4 2010'!F130</f>
        <v>1</v>
      </c>
      <c r="L128" s="121"/>
      <c r="M128" s="121"/>
    </row>
    <row r="129" spans="1:13" x14ac:dyDescent="0.25">
      <c r="A129" s="117">
        <v>35</v>
      </c>
      <c r="B129" s="128" t="s">
        <v>296</v>
      </c>
      <c r="C129" s="140" t="s">
        <v>296</v>
      </c>
      <c r="D129" s="119">
        <v>180</v>
      </c>
      <c r="E129" s="226" t="b">
        <f>ONS2010Q4[[#This Row],[Headcount Q4 2010]]='S. ONS Q3-4 2010'!C131</f>
        <v>1</v>
      </c>
      <c r="F129" s="119">
        <v>170</v>
      </c>
      <c r="G129" s="226" t="b">
        <f>ONS2010Q4[[#This Row],[Full Time Equivalent Q4 2010]]='S. ONS Q3-4 2010'!D131</f>
        <v>1</v>
      </c>
      <c r="H129" s="119">
        <v>170</v>
      </c>
      <c r="I129" s="226" t="b">
        <f>ONS2010Q4[[#This Row],[Headcount Q3 2010]]='S. ONS Q3-4 2010'!E131</f>
        <v>1</v>
      </c>
      <c r="J129" s="119">
        <v>170</v>
      </c>
      <c r="K129" s="226" t="b">
        <f>ONS2010Q4[[#This Row],[Full Time Equivalent Q3 2010]]='S. ONS Q3-4 2010'!F131</f>
        <v>1</v>
      </c>
      <c r="L129" s="119" t="s">
        <v>8</v>
      </c>
      <c r="M129" s="119" t="s">
        <v>8</v>
      </c>
    </row>
    <row r="130" spans="1:13" x14ac:dyDescent="0.25">
      <c r="A130" s="117"/>
      <c r="B130" s="127"/>
      <c r="C130" s="140" t="s">
        <v>407</v>
      </c>
      <c r="D130" s="119"/>
      <c r="E130" s="226" t="b">
        <f>ONS2010Q4[[#This Row],[Headcount Q4 2010]]='S. ONS Q3-4 2010'!C132</f>
        <v>1</v>
      </c>
      <c r="F130" s="119"/>
      <c r="G130" s="226" t="b">
        <f>ONS2010Q4[[#This Row],[Full Time Equivalent Q4 2010]]='S. ONS Q3-4 2010'!D132</f>
        <v>1</v>
      </c>
      <c r="H130" s="119"/>
      <c r="I130" s="226" t="b">
        <f>ONS2010Q4[[#This Row],[Headcount Q3 2010]]='S. ONS Q3-4 2010'!E132</f>
        <v>1</v>
      </c>
      <c r="J130" s="119"/>
      <c r="K130" s="226" t="b">
        <f>ONS2010Q4[[#This Row],[Full Time Equivalent Q3 2010]]='S. ONS Q3-4 2010'!F132</f>
        <v>1</v>
      </c>
      <c r="L130" s="121"/>
      <c r="M130" s="121"/>
    </row>
    <row r="131" spans="1:13" x14ac:dyDescent="0.25">
      <c r="A131" s="117">
        <v>21</v>
      </c>
      <c r="B131" s="118" t="s">
        <v>83</v>
      </c>
      <c r="C131" s="140"/>
      <c r="D131" s="119"/>
      <c r="E131" s="226" t="b">
        <f>ONS2010Q4[[#This Row],[Headcount Q4 2010]]='S. ONS Q3-4 2010'!C133</f>
        <v>1</v>
      </c>
      <c r="F131" s="119"/>
      <c r="G131" s="226" t="b">
        <f>ONS2010Q4[[#This Row],[Full Time Equivalent Q4 2010]]='S. ONS Q3-4 2010'!D133</f>
        <v>1</v>
      </c>
      <c r="H131" s="119"/>
      <c r="I131" s="226" t="b">
        <f>ONS2010Q4[[#This Row],[Headcount Q3 2010]]='S. ONS Q3-4 2010'!E133</f>
        <v>1</v>
      </c>
      <c r="J131" s="119"/>
      <c r="K131" s="226" t="b">
        <f>ONS2010Q4[[#This Row],[Full Time Equivalent Q3 2010]]='S. ONS Q3-4 2010'!F133</f>
        <v>1</v>
      </c>
      <c r="L131" s="121"/>
      <c r="M131" s="121"/>
    </row>
    <row r="132" spans="1:13" x14ac:dyDescent="0.25">
      <c r="A132" s="117" t="s">
        <v>298</v>
      </c>
      <c r="B132" s="120" t="s">
        <v>83</v>
      </c>
      <c r="C132" s="140" t="s">
        <v>83</v>
      </c>
      <c r="D132" s="119">
        <v>5810</v>
      </c>
      <c r="E132" s="226" t="b">
        <f>ONS2010Q4[[#This Row],[Headcount Q4 2010]]='S. ONS Q3-4 2010'!C134</f>
        <v>1</v>
      </c>
      <c r="F132" s="119">
        <v>5560</v>
      </c>
      <c r="G132" s="226" t="b">
        <f>ONS2010Q4[[#This Row],[Full Time Equivalent Q4 2010]]='S. ONS Q3-4 2010'!D134</f>
        <v>1</v>
      </c>
      <c r="H132" s="119">
        <v>5840</v>
      </c>
      <c r="I132" s="226" t="b">
        <f>ONS2010Q4[[#This Row],[Headcount Q3 2010]]='S. ONS Q3-4 2010'!E134</f>
        <v>1</v>
      </c>
      <c r="J132" s="119">
        <v>5590</v>
      </c>
      <c r="K132" s="226" t="b">
        <f>ONS2010Q4[[#This Row],[Full Time Equivalent Q3 2010]]='S. ONS Q3-4 2010'!F134</f>
        <v>1</v>
      </c>
      <c r="L132" s="121">
        <v>-30</v>
      </c>
      <c r="M132" s="121">
        <v>-30</v>
      </c>
    </row>
    <row r="133" spans="1:13" x14ac:dyDescent="0.25">
      <c r="A133" s="117"/>
      <c r="B133" s="120"/>
      <c r="C133" s="140" t="s">
        <v>407</v>
      </c>
      <c r="D133" s="119"/>
      <c r="E133" s="226" t="b">
        <f>ONS2010Q4[[#This Row],[Headcount Q4 2010]]='S. ONS Q3-4 2010'!C135</f>
        <v>1</v>
      </c>
      <c r="F133" s="119"/>
      <c r="G133" s="226" t="b">
        <f>ONS2010Q4[[#This Row],[Full Time Equivalent Q4 2010]]='S. ONS Q3-4 2010'!D135</f>
        <v>1</v>
      </c>
      <c r="H133" s="119"/>
      <c r="I133" s="226" t="b">
        <f>ONS2010Q4[[#This Row],[Headcount Q3 2010]]='S. ONS Q3-4 2010'!E135</f>
        <v>1</v>
      </c>
      <c r="J133" s="119"/>
      <c r="K133" s="226" t="b">
        <f>ONS2010Q4[[#This Row],[Full Time Equivalent Q3 2010]]='S. ONS Q3-4 2010'!F135</f>
        <v>1</v>
      </c>
      <c r="L133" s="121"/>
      <c r="M133" s="121"/>
    </row>
    <row r="134" spans="1:13" x14ac:dyDescent="0.25">
      <c r="A134" s="117">
        <v>23</v>
      </c>
      <c r="B134" s="118" t="s">
        <v>84</v>
      </c>
      <c r="C134" s="140"/>
      <c r="D134" s="119"/>
      <c r="E134" s="226" t="b">
        <f>ONS2010Q4[[#This Row],[Headcount Q4 2010]]='S. ONS Q3-4 2010'!C136</f>
        <v>1</v>
      </c>
      <c r="F134" s="119"/>
      <c r="G134" s="226" t="b">
        <f>ONS2010Q4[[#This Row],[Full Time Equivalent Q4 2010]]='S. ONS Q3-4 2010'!D136</f>
        <v>1</v>
      </c>
      <c r="H134" s="119"/>
      <c r="I134" s="226" t="b">
        <f>ONS2010Q4[[#This Row],[Headcount Q3 2010]]='S. ONS Q3-4 2010'!E136</f>
        <v>1</v>
      </c>
      <c r="J134" s="119"/>
      <c r="K134" s="226" t="b">
        <f>ONS2010Q4[[#This Row],[Full Time Equivalent Q3 2010]]='S. ONS Q3-4 2010'!F136</f>
        <v>1</v>
      </c>
      <c r="L134" s="121"/>
      <c r="M134" s="121"/>
    </row>
    <row r="135" spans="1:13" x14ac:dyDescent="0.25">
      <c r="A135" s="117" t="s">
        <v>299</v>
      </c>
      <c r="B135" s="120" t="s">
        <v>188</v>
      </c>
      <c r="C135" s="140" t="s">
        <v>402</v>
      </c>
      <c r="D135" s="119">
        <v>2090</v>
      </c>
      <c r="E135" s="226" t="b">
        <f>ONS2010Q4[[#This Row],[Headcount Q4 2010]]='S. ONS Q3-4 2010'!C137</f>
        <v>1</v>
      </c>
      <c r="F135" s="119">
        <v>2030</v>
      </c>
      <c r="G135" s="226" t="b">
        <f>ONS2010Q4[[#This Row],[Full Time Equivalent Q4 2010]]='S. ONS Q3-4 2010'!D137</f>
        <v>1</v>
      </c>
      <c r="H135" s="119">
        <v>2130</v>
      </c>
      <c r="I135" s="226" t="b">
        <f>ONS2010Q4[[#This Row],[Headcount Q3 2010]]='S. ONS Q3-4 2010'!E137</f>
        <v>1</v>
      </c>
      <c r="J135" s="119">
        <v>2070</v>
      </c>
      <c r="K135" s="226" t="b">
        <f>ONS2010Q4[[#This Row],[Full Time Equivalent Q3 2010]]='S. ONS Q3-4 2010'!F137</f>
        <v>1</v>
      </c>
      <c r="L135" s="121">
        <v>-40</v>
      </c>
      <c r="M135" s="121">
        <v>-40</v>
      </c>
    </row>
    <row r="136" spans="1:13" x14ac:dyDescent="0.25">
      <c r="A136" s="117" t="s">
        <v>300</v>
      </c>
      <c r="B136" s="120" t="s">
        <v>85</v>
      </c>
      <c r="C136" s="140" t="s">
        <v>85</v>
      </c>
      <c r="D136" s="119">
        <v>6420</v>
      </c>
      <c r="E136" s="226" t="b">
        <f>ONS2010Q4[[#This Row],[Headcount Q4 2010]]='S. ONS Q3-4 2010'!C138</f>
        <v>1</v>
      </c>
      <c r="F136" s="119">
        <v>5870</v>
      </c>
      <c r="G136" s="226" t="b">
        <f>ONS2010Q4[[#This Row],[Full Time Equivalent Q4 2010]]='S. ONS Q3-4 2010'!D138</f>
        <v>1</v>
      </c>
      <c r="H136" s="119">
        <v>6510</v>
      </c>
      <c r="I136" s="226" t="b">
        <f>ONS2010Q4[[#This Row],[Headcount Q3 2010]]='S. ONS Q3-4 2010'!E138</f>
        <v>1</v>
      </c>
      <c r="J136" s="119">
        <v>5950</v>
      </c>
      <c r="K136" s="226" t="b">
        <f>ONS2010Q4[[#This Row],[Full Time Equivalent Q3 2010]]='S. ONS Q3-4 2010'!F138</f>
        <v>1</v>
      </c>
      <c r="L136" s="121">
        <v>-90</v>
      </c>
      <c r="M136" s="121">
        <v>-80</v>
      </c>
    </row>
    <row r="137" spans="1:13" x14ac:dyDescent="0.25">
      <c r="A137" s="117" t="s">
        <v>301</v>
      </c>
      <c r="B137" s="120" t="s">
        <v>86</v>
      </c>
      <c r="C137" s="140" t="s">
        <v>86</v>
      </c>
      <c r="D137" s="119">
        <v>2610</v>
      </c>
      <c r="E137" s="226" t="b">
        <f>ONS2010Q4[[#This Row],[Headcount Q4 2010]]='S. ONS Q3-4 2010'!C139</f>
        <v>1</v>
      </c>
      <c r="F137" s="119">
        <v>2440</v>
      </c>
      <c r="G137" s="226" t="b">
        <f>ONS2010Q4[[#This Row],[Full Time Equivalent Q4 2010]]='S. ONS Q3-4 2010'!D139</f>
        <v>1</v>
      </c>
      <c r="H137" s="119">
        <v>2610</v>
      </c>
      <c r="I137" s="226" t="b">
        <f>ONS2010Q4[[#This Row],[Headcount Q3 2010]]='S. ONS Q3-4 2010'!E139</f>
        <v>1</v>
      </c>
      <c r="J137" s="119">
        <v>2450</v>
      </c>
      <c r="K137" s="226" t="b">
        <f>ONS2010Q4[[#This Row],[Full Time Equivalent Q3 2010]]='S. ONS Q3-4 2010'!F139</f>
        <v>1</v>
      </c>
      <c r="L137" s="121">
        <v>-10</v>
      </c>
      <c r="M137" s="121">
        <v>-10</v>
      </c>
    </row>
    <row r="138" spans="1:13" x14ac:dyDescent="0.25">
      <c r="A138" s="117" t="s">
        <v>302</v>
      </c>
      <c r="B138" s="120" t="s">
        <v>87</v>
      </c>
      <c r="C138" s="140" t="s">
        <v>87</v>
      </c>
      <c r="D138" s="119">
        <v>280</v>
      </c>
      <c r="E138" s="226" t="b">
        <f>ONS2010Q4[[#This Row],[Headcount Q4 2010]]='S. ONS Q3-4 2010'!C140</f>
        <v>1</v>
      </c>
      <c r="F138" s="119">
        <v>270</v>
      </c>
      <c r="G138" s="226" t="b">
        <f>ONS2010Q4[[#This Row],[Full Time Equivalent Q4 2010]]='S. ONS Q3-4 2010'!D140</f>
        <v>1</v>
      </c>
      <c r="H138" s="119">
        <v>280</v>
      </c>
      <c r="I138" s="226" t="b">
        <f>ONS2010Q4[[#This Row],[Headcount Q3 2010]]='S. ONS Q3-4 2010'!E140</f>
        <v>1</v>
      </c>
      <c r="J138" s="119">
        <v>270</v>
      </c>
      <c r="K138" s="226" t="b">
        <f>ONS2010Q4[[#This Row],[Full Time Equivalent Q3 2010]]='S. ONS Q3-4 2010'!F140</f>
        <v>1</v>
      </c>
      <c r="L138" s="121" t="s">
        <v>8</v>
      </c>
      <c r="M138" s="121" t="s">
        <v>8</v>
      </c>
    </row>
    <row r="139" spans="1:13" x14ac:dyDescent="0.25">
      <c r="A139" s="117" t="s">
        <v>303</v>
      </c>
      <c r="B139" s="120" t="s">
        <v>88</v>
      </c>
      <c r="C139" s="140" t="s">
        <v>88</v>
      </c>
      <c r="D139" s="119">
        <v>3760</v>
      </c>
      <c r="E139" s="226" t="b">
        <f>ONS2010Q4[[#This Row],[Headcount Q4 2010]]='S. ONS Q3-4 2010'!C141</f>
        <v>1</v>
      </c>
      <c r="F139" s="119">
        <v>3660</v>
      </c>
      <c r="G139" s="226" t="b">
        <f>ONS2010Q4[[#This Row],[Full Time Equivalent Q4 2010]]='S. ONS Q3-4 2010'!D141</f>
        <v>1</v>
      </c>
      <c r="H139" s="119">
        <v>3810</v>
      </c>
      <c r="I139" s="226" t="b">
        <f>ONS2010Q4[[#This Row],[Headcount Q3 2010]]='S. ONS Q3-4 2010'!E141</f>
        <v>1</v>
      </c>
      <c r="J139" s="119">
        <v>3720</v>
      </c>
      <c r="K139" s="226" t="b">
        <f>ONS2010Q4[[#This Row],[Full Time Equivalent Q3 2010]]='S. ONS Q3-4 2010'!F141</f>
        <v>1</v>
      </c>
      <c r="L139" s="121">
        <v>-50</v>
      </c>
      <c r="M139" s="121">
        <v>-50</v>
      </c>
    </row>
    <row r="140" spans="1:13" x14ac:dyDescent="0.25">
      <c r="A140" s="117" t="s">
        <v>304</v>
      </c>
      <c r="B140" s="120" t="s">
        <v>89</v>
      </c>
      <c r="C140" s="140" t="s">
        <v>89</v>
      </c>
      <c r="D140" s="119">
        <v>1180</v>
      </c>
      <c r="E140" s="226" t="b">
        <f>ONS2010Q4[[#This Row],[Headcount Q4 2010]]='S. ONS Q3-4 2010'!C142</f>
        <v>1</v>
      </c>
      <c r="F140" s="119">
        <v>1130</v>
      </c>
      <c r="G140" s="226" t="b">
        <f>ONS2010Q4[[#This Row],[Full Time Equivalent Q4 2010]]='S. ONS Q3-4 2010'!D142</f>
        <v>1</v>
      </c>
      <c r="H140" s="119">
        <v>1210</v>
      </c>
      <c r="I140" s="226" t="b">
        <f>ONS2010Q4[[#This Row],[Headcount Q3 2010]]='S. ONS Q3-4 2010'!E142</f>
        <v>1</v>
      </c>
      <c r="J140" s="119">
        <v>1160</v>
      </c>
      <c r="K140" s="226" t="b">
        <f>ONS2010Q4[[#This Row],[Full Time Equivalent Q3 2010]]='S. ONS Q3-4 2010'!F142</f>
        <v>1</v>
      </c>
      <c r="L140" s="121">
        <v>-30</v>
      </c>
      <c r="M140" s="121">
        <v>-30</v>
      </c>
    </row>
    <row r="141" spans="1:13" x14ac:dyDescent="0.25">
      <c r="A141" s="117" t="s">
        <v>305</v>
      </c>
      <c r="B141" s="120" t="s">
        <v>90</v>
      </c>
      <c r="C141" s="140" t="s">
        <v>90</v>
      </c>
      <c r="D141" s="119">
        <v>290</v>
      </c>
      <c r="E141" s="226" t="b">
        <f>ONS2010Q4[[#This Row],[Headcount Q4 2010]]='S. ONS Q3-4 2010'!C143</f>
        <v>1</v>
      </c>
      <c r="F141" s="119">
        <v>280</v>
      </c>
      <c r="G141" s="226" t="b">
        <f>ONS2010Q4[[#This Row],[Full Time Equivalent Q4 2010]]='S. ONS Q3-4 2010'!D143</f>
        <v>1</v>
      </c>
      <c r="H141" s="119">
        <v>300</v>
      </c>
      <c r="I141" s="226" t="b">
        <f>ONS2010Q4[[#This Row],[Headcount Q3 2010]]='S. ONS Q3-4 2010'!E143</f>
        <v>1</v>
      </c>
      <c r="J141" s="119">
        <v>290</v>
      </c>
      <c r="K141" s="226" t="b">
        <f>ONS2010Q4[[#This Row],[Full Time Equivalent Q3 2010]]='S. ONS Q3-4 2010'!F143</f>
        <v>1</v>
      </c>
      <c r="L141" s="121">
        <v>-10</v>
      </c>
      <c r="M141" s="121" t="s">
        <v>8</v>
      </c>
    </row>
    <row r="142" spans="1:13" x14ac:dyDescent="0.25">
      <c r="A142" s="117" t="s">
        <v>306</v>
      </c>
      <c r="B142" s="120" t="s">
        <v>91</v>
      </c>
      <c r="C142" s="140" t="s">
        <v>91</v>
      </c>
      <c r="D142" s="119">
        <v>150</v>
      </c>
      <c r="E142" s="226" t="b">
        <f>ONS2010Q4[[#This Row],[Headcount Q4 2010]]='S. ONS Q3-4 2010'!C144</f>
        <v>1</v>
      </c>
      <c r="F142" s="119">
        <v>140</v>
      </c>
      <c r="G142" s="226" t="b">
        <f>ONS2010Q4[[#This Row],[Full Time Equivalent Q4 2010]]='S. ONS Q3-4 2010'!D144</f>
        <v>1</v>
      </c>
      <c r="H142" s="119">
        <v>150</v>
      </c>
      <c r="I142" s="226" t="b">
        <f>ONS2010Q4[[#This Row],[Headcount Q3 2010]]='S. ONS Q3-4 2010'!E144</f>
        <v>1</v>
      </c>
      <c r="J142" s="119">
        <v>140</v>
      </c>
      <c r="K142" s="226" t="b">
        <f>ONS2010Q4[[#This Row],[Full Time Equivalent Q3 2010]]='S. ONS Q3-4 2010'!F144</f>
        <v>1</v>
      </c>
      <c r="L142" s="121">
        <v>0</v>
      </c>
      <c r="M142" s="121">
        <v>0</v>
      </c>
    </row>
    <row r="143" spans="1:13" x14ac:dyDescent="0.25">
      <c r="A143" s="117" t="s">
        <v>307</v>
      </c>
      <c r="B143" s="120" t="s">
        <v>92</v>
      </c>
      <c r="C143" s="140" t="s">
        <v>92</v>
      </c>
      <c r="D143" s="119">
        <v>2420</v>
      </c>
      <c r="E143" s="226" t="b">
        <f>ONS2010Q4[[#This Row],[Headcount Q4 2010]]='S. ONS Q3-4 2010'!C145</f>
        <v>1</v>
      </c>
      <c r="F143" s="119">
        <v>2330</v>
      </c>
      <c r="G143" s="226" t="b">
        <f>ONS2010Q4[[#This Row],[Full Time Equivalent Q4 2010]]='S. ONS Q3-4 2010'!D145</f>
        <v>1</v>
      </c>
      <c r="H143" s="119">
        <v>2430</v>
      </c>
      <c r="I143" s="226" t="b">
        <f>ONS2010Q4[[#This Row],[Headcount Q3 2010]]='S. ONS Q3-4 2010'!E145</f>
        <v>1</v>
      </c>
      <c r="J143" s="119">
        <v>2350</v>
      </c>
      <c r="K143" s="226" t="b">
        <f>ONS2010Q4[[#This Row],[Full Time Equivalent Q3 2010]]='S. ONS Q3-4 2010'!F145</f>
        <v>1</v>
      </c>
      <c r="L143" s="121">
        <v>-10</v>
      </c>
      <c r="M143" s="121">
        <v>-20</v>
      </c>
    </row>
    <row r="144" spans="1:13" x14ac:dyDescent="0.25">
      <c r="A144" s="117"/>
      <c r="B144" s="120"/>
      <c r="C144" s="140" t="s">
        <v>407</v>
      </c>
      <c r="D144" s="119"/>
      <c r="E144" s="226" t="b">
        <f>ONS2010Q4[[#This Row],[Headcount Q4 2010]]='S. ONS Q3-4 2010'!C146</f>
        <v>1</v>
      </c>
      <c r="F144" s="119"/>
      <c r="G144" s="226" t="b">
        <f>ONS2010Q4[[#This Row],[Full Time Equivalent Q4 2010]]='S. ONS Q3-4 2010'!D146</f>
        <v>1</v>
      </c>
      <c r="H144" s="119"/>
      <c r="I144" s="226" t="b">
        <f>ONS2010Q4[[#This Row],[Headcount Q3 2010]]='S. ONS Q3-4 2010'!E146</f>
        <v>1</v>
      </c>
      <c r="J144" s="119"/>
      <c r="K144" s="226" t="b">
        <f>ONS2010Q4[[#This Row],[Full Time Equivalent Q3 2010]]='S. ONS Q3-4 2010'!F146</f>
        <v>1</v>
      </c>
      <c r="L144" s="121"/>
      <c r="M144" s="121"/>
    </row>
    <row r="145" spans="1:258" x14ac:dyDescent="0.25">
      <c r="A145" s="117">
        <v>32</v>
      </c>
      <c r="B145" s="125" t="s">
        <v>146</v>
      </c>
      <c r="C145" s="140"/>
      <c r="D145" s="119"/>
      <c r="E145" s="226" t="b">
        <f>ONS2010Q4[[#This Row],[Headcount Q4 2010]]='S. ONS Q3-4 2010'!C147</f>
        <v>1</v>
      </c>
      <c r="F145" s="119"/>
      <c r="G145" s="226" t="b">
        <f>ONS2010Q4[[#This Row],[Full Time Equivalent Q4 2010]]='S. ONS Q3-4 2010'!D147</f>
        <v>1</v>
      </c>
      <c r="H145" s="119"/>
      <c r="I145" s="226" t="b">
        <f>ONS2010Q4[[#This Row],[Headcount Q3 2010]]='S. ONS Q3-4 2010'!E147</f>
        <v>1</v>
      </c>
      <c r="J145" s="119"/>
      <c r="K145" s="226" t="b">
        <f>ONS2010Q4[[#This Row],[Full Time Equivalent Q3 2010]]='S. ONS Q3-4 2010'!F147</f>
        <v>1</v>
      </c>
      <c r="L145" s="121"/>
      <c r="M145" s="121"/>
    </row>
    <row r="146" spans="1:258" x14ac:dyDescent="0.25">
      <c r="A146" s="117" t="s">
        <v>308</v>
      </c>
      <c r="B146" s="129" t="s">
        <v>147</v>
      </c>
      <c r="C146" s="140" t="s">
        <v>146</v>
      </c>
      <c r="D146" s="119">
        <v>3940</v>
      </c>
      <c r="E146" s="226" t="b">
        <f>ONS2010Q4[[#This Row],[Headcount Q4 2010]]='S. ONS Q3-4 2010'!C148</f>
        <v>1</v>
      </c>
      <c r="F146" s="119">
        <v>3200</v>
      </c>
      <c r="G146" s="226" t="b">
        <f>ONS2010Q4[[#This Row],[Full Time Equivalent Q4 2010]]='S. ONS Q3-4 2010'!D148</f>
        <v>1</v>
      </c>
      <c r="H146" s="119">
        <v>4030</v>
      </c>
      <c r="I146" s="226" t="b">
        <f>ONS2010Q4[[#This Row],[Headcount Q3 2010]]='S. ONS Q3-4 2010'!E148</f>
        <v>1</v>
      </c>
      <c r="J146" s="119">
        <v>3270</v>
      </c>
      <c r="K146" s="226" t="b">
        <f>ONS2010Q4[[#This Row],[Full Time Equivalent Q3 2010]]='S. ONS Q3-4 2010'!F148</f>
        <v>1</v>
      </c>
      <c r="L146" s="121">
        <v>-90</v>
      </c>
      <c r="M146" s="121">
        <v>-70</v>
      </c>
    </row>
    <row r="147" spans="1:258" x14ac:dyDescent="0.25">
      <c r="A147" s="117" t="s">
        <v>370</v>
      </c>
      <c r="B147" s="120" t="s">
        <v>433</v>
      </c>
      <c r="C147" s="140" t="s">
        <v>425</v>
      </c>
      <c r="D147" s="119">
        <v>190</v>
      </c>
      <c r="E147" s="226" t="b">
        <f>ONS2010Q4[[#This Row],[Headcount Q4 2010]]='S. ONS Q3-4 2010'!C149</f>
        <v>1</v>
      </c>
      <c r="F147" s="119">
        <v>180</v>
      </c>
      <c r="G147" s="226" t="b">
        <f>ONS2010Q4[[#This Row],[Full Time Equivalent Q4 2010]]='S. ONS Q3-4 2010'!D149</f>
        <v>1</v>
      </c>
      <c r="H147" s="119">
        <v>190</v>
      </c>
      <c r="I147" s="226" t="b">
        <f>ONS2010Q4[[#This Row],[Headcount Q3 2010]]='S. ONS Q3-4 2010'!E149</f>
        <v>1</v>
      </c>
      <c r="J147" s="119">
        <v>180</v>
      </c>
      <c r="K147" s="226" t="b">
        <f>ONS2010Q4[[#This Row],[Full Time Equivalent Q3 2010]]='S. ONS Q3-4 2010'!F149</f>
        <v>1</v>
      </c>
      <c r="L147" s="121" t="s">
        <v>8</v>
      </c>
      <c r="M147" s="121" t="s">
        <v>8</v>
      </c>
    </row>
    <row r="148" spans="1:258" x14ac:dyDescent="0.25">
      <c r="A148" s="117"/>
      <c r="B148" s="129"/>
      <c r="C148" s="140" t="s">
        <v>407</v>
      </c>
      <c r="D148" s="119"/>
      <c r="E148" s="226" t="b">
        <f>ONS2010Q4[[#This Row],[Headcount Q4 2010]]='S. ONS Q3-4 2010'!C150</f>
        <v>1</v>
      </c>
      <c r="F148" s="119"/>
      <c r="G148" s="226" t="b">
        <f>ONS2010Q4[[#This Row],[Full Time Equivalent Q4 2010]]='S. ONS Q3-4 2010'!D150</f>
        <v>1</v>
      </c>
      <c r="H148" s="119"/>
      <c r="I148" s="226" t="b">
        <f>ONS2010Q4[[#This Row],[Headcount Q3 2010]]='S. ONS Q3-4 2010'!E150</f>
        <v>1</v>
      </c>
      <c r="J148" s="119"/>
      <c r="K148" s="226" t="b">
        <f>ONS2010Q4[[#This Row],[Full Time Equivalent Q3 2010]]='S. ONS Q3-4 2010'!F150</f>
        <v>1</v>
      </c>
      <c r="L148" s="121"/>
      <c r="M148" s="121"/>
    </row>
    <row r="149" spans="1:258" x14ac:dyDescent="0.25">
      <c r="A149" s="117">
        <v>24</v>
      </c>
      <c r="B149" s="118" t="s">
        <v>148</v>
      </c>
      <c r="C149" s="140"/>
      <c r="D149" s="119"/>
      <c r="E149" s="226" t="b">
        <f>ONS2010Q4[[#This Row],[Headcount Q4 2010]]='S. ONS Q3-4 2010'!C151</f>
        <v>1</v>
      </c>
      <c r="F149" s="119"/>
      <c r="G149" s="226" t="b">
        <f>ONS2010Q4[[#This Row],[Full Time Equivalent Q4 2010]]='S. ONS Q3-4 2010'!D151</f>
        <v>1</v>
      </c>
      <c r="H149" s="119"/>
      <c r="I149" s="226" t="b">
        <f>ONS2010Q4[[#This Row],[Headcount Q3 2010]]='S. ONS Q3-4 2010'!E151</f>
        <v>1</v>
      </c>
      <c r="J149" s="119"/>
      <c r="K149" s="226" t="b">
        <f>ONS2010Q4[[#This Row],[Full Time Equivalent Q3 2010]]='S. ONS Q3-4 2010'!F151</f>
        <v>1</v>
      </c>
      <c r="L149" s="121"/>
      <c r="M149" s="121"/>
    </row>
    <row r="150" spans="1:258" x14ac:dyDescent="0.25">
      <c r="A150" s="117" t="s">
        <v>309</v>
      </c>
      <c r="B150" s="120" t="s">
        <v>434</v>
      </c>
      <c r="C150" s="140" t="s">
        <v>93</v>
      </c>
      <c r="D150" s="119">
        <v>13220</v>
      </c>
      <c r="E150" s="226" t="b">
        <f>ONS2010Q4[[#This Row],[Headcount Q4 2010]]='S. ONS Q3-4 2010'!C152</f>
        <v>1</v>
      </c>
      <c r="F150" s="119">
        <v>12290</v>
      </c>
      <c r="G150" s="226" t="b">
        <f>ONS2010Q4[[#This Row],[Full Time Equivalent Q4 2010]]='S. ONS Q3-4 2010'!D152</f>
        <v>1</v>
      </c>
      <c r="H150" s="119">
        <v>13090</v>
      </c>
      <c r="I150" s="226" t="b">
        <f>ONS2010Q4[[#This Row],[Headcount Q3 2010]]='S. ONS Q3-4 2010'!E152</f>
        <v>1</v>
      </c>
      <c r="J150" s="119">
        <v>12200</v>
      </c>
      <c r="K150" s="226" t="b">
        <f>ONS2010Q4[[#This Row],[Full Time Equivalent Q3 2010]]='S. ONS Q3-4 2010'!F152</f>
        <v>1</v>
      </c>
      <c r="L150" s="121">
        <v>130</v>
      </c>
      <c r="M150" s="121">
        <v>90</v>
      </c>
    </row>
    <row r="151" spans="1:258" x14ac:dyDescent="0.25">
      <c r="A151" s="117" t="s">
        <v>310</v>
      </c>
      <c r="B151" s="120" t="s">
        <v>94</v>
      </c>
      <c r="C151" s="140" t="s">
        <v>94</v>
      </c>
      <c r="D151" s="119">
        <v>83940</v>
      </c>
      <c r="E151" s="226" t="b">
        <f>ONS2010Q4[[#This Row],[Headcount Q4 2010]]='S. ONS Q3-4 2010'!C153</f>
        <v>1</v>
      </c>
      <c r="F151" s="119">
        <v>75080</v>
      </c>
      <c r="G151" s="226" t="b">
        <f>ONS2010Q4[[#This Row],[Full Time Equivalent Q4 2010]]='S. ONS Q3-4 2010'!D153</f>
        <v>1</v>
      </c>
      <c r="H151" s="119">
        <v>86540</v>
      </c>
      <c r="I151" s="226" t="b">
        <f>ONS2010Q4[[#This Row],[Headcount Q3 2010]]='S. ONS Q3-4 2010'!E153</f>
        <v>1</v>
      </c>
      <c r="J151" s="119">
        <v>77750</v>
      </c>
      <c r="K151" s="226" t="b">
        <f>ONS2010Q4[[#This Row],[Full Time Equivalent Q3 2010]]='S. ONS Q3-4 2010'!F153</f>
        <v>1</v>
      </c>
      <c r="L151" s="121">
        <v>-2600</v>
      </c>
      <c r="M151" s="121">
        <v>-2670</v>
      </c>
    </row>
    <row r="152" spans="1:258" x14ac:dyDescent="0.25">
      <c r="A152" s="117" t="s">
        <v>311</v>
      </c>
      <c r="B152" s="120" t="s">
        <v>312</v>
      </c>
      <c r="C152" s="140" t="s">
        <v>312</v>
      </c>
      <c r="D152" s="119">
        <v>14980</v>
      </c>
      <c r="E152" s="226" t="b">
        <f>ONS2010Q4[[#This Row],[Headcount Q4 2010]]='S. ONS Q3-4 2010'!C154</f>
        <v>1</v>
      </c>
      <c r="F152" s="119">
        <v>13370</v>
      </c>
      <c r="G152" s="226" t="b">
        <f>ONS2010Q4[[#This Row],[Full Time Equivalent Q4 2010]]='S. ONS Q3-4 2010'!D154</f>
        <v>1</v>
      </c>
      <c r="H152" s="119">
        <v>15360</v>
      </c>
      <c r="I152" s="226" t="b">
        <f>ONS2010Q4[[#This Row],[Headcount Q3 2010]]='S. ONS Q3-4 2010'!E154</f>
        <v>1</v>
      </c>
      <c r="J152" s="119">
        <v>13720</v>
      </c>
      <c r="K152" s="226" t="b">
        <f>ONS2010Q4[[#This Row],[Full Time Equivalent Q3 2010]]='S. ONS Q3-4 2010'!F154</f>
        <v>1</v>
      </c>
      <c r="L152" s="121">
        <v>-380</v>
      </c>
      <c r="M152" s="121">
        <v>-360</v>
      </c>
    </row>
    <row r="153" spans="1:258" x14ac:dyDescent="0.25">
      <c r="A153" s="117" t="s">
        <v>313</v>
      </c>
      <c r="B153" s="120" t="s">
        <v>190</v>
      </c>
      <c r="C153" s="140" t="s">
        <v>190</v>
      </c>
      <c r="D153" s="119">
        <v>9100</v>
      </c>
      <c r="E153" s="226" t="b">
        <f>ONS2010Q4[[#This Row],[Headcount Q4 2010]]='S. ONS Q3-4 2010'!C155</f>
        <v>1</v>
      </c>
      <c r="F153" s="119">
        <v>8000</v>
      </c>
      <c r="G153" s="226" t="b">
        <f>ONS2010Q4[[#This Row],[Full Time Equivalent Q4 2010]]='S. ONS Q3-4 2010'!D155</f>
        <v>1</v>
      </c>
      <c r="H153" s="119">
        <v>9250</v>
      </c>
      <c r="I153" s="226" t="b">
        <f>ONS2010Q4[[#This Row],[Headcount Q3 2010]]='S. ONS Q3-4 2010'!E155</f>
        <v>1</v>
      </c>
      <c r="J153" s="119">
        <v>8160</v>
      </c>
      <c r="K153" s="226" t="b">
        <f>ONS2010Q4[[#This Row],[Full Time Equivalent Q3 2010]]='S. ONS Q3-4 2010'!F155</f>
        <v>1</v>
      </c>
      <c r="L153" s="121">
        <v>-150</v>
      </c>
      <c r="M153" s="121">
        <v>-160</v>
      </c>
    </row>
    <row r="154" spans="1:258" x14ac:dyDescent="0.25">
      <c r="A154" s="117" t="s">
        <v>314</v>
      </c>
      <c r="B154" s="120" t="s">
        <v>95</v>
      </c>
      <c r="C154" s="140" t="s">
        <v>95</v>
      </c>
      <c r="D154" s="119">
        <v>3830</v>
      </c>
      <c r="E154" s="226" t="b">
        <f>ONS2010Q4[[#This Row],[Headcount Q4 2010]]='S. ONS Q3-4 2010'!C156</f>
        <v>1</v>
      </c>
      <c r="F154" s="119">
        <v>3580</v>
      </c>
      <c r="G154" s="226" t="b">
        <f>ONS2010Q4[[#This Row],[Full Time Equivalent Q4 2010]]='S. ONS Q3-4 2010'!D156</f>
        <v>1</v>
      </c>
      <c r="H154" s="119">
        <v>3850</v>
      </c>
      <c r="I154" s="226" t="b">
        <f>ONS2010Q4[[#This Row],[Headcount Q3 2010]]='S. ONS Q3-4 2010'!E156</f>
        <v>1</v>
      </c>
      <c r="J154" s="119">
        <v>3600</v>
      </c>
      <c r="K154" s="226" t="b">
        <f>ONS2010Q4[[#This Row],[Full Time Equivalent Q3 2010]]='S. ONS Q3-4 2010'!F156</f>
        <v>1</v>
      </c>
      <c r="L154" s="121">
        <v>-20</v>
      </c>
      <c r="M154" s="121">
        <v>-20</v>
      </c>
    </row>
    <row r="155" spans="1:258" x14ac:dyDescent="0.25">
      <c r="A155" s="117"/>
      <c r="B155" s="120"/>
      <c r="C155" s="140" t="s">
        <v>407</v>
      </c>
      <c r="D155" s="119"/>
      <c r="E155" s="226" t="b">
        <f>ONS2010Q4[[#This Row],[Headcount Q4 2010]]='S. ONS Q3-4 2010'!C157</f>
        <v>1</v>
      </c>
      <c r="F155" s="119"/>
      <c r="G155" s="226" t="b">
        <f>ONS2010Q4[[#This Row],[Full Time Equivalent Q4 2010]]='S. ONS Q3-4 2010'!D157</f>
        <v>1</v>
      </c>
      <c r="H155" s="119"/>
      <c r="I155" s="226" t="b">
        <f>ONS2010Q4[[#This Row],[Headcount Q3 2010]]='S. ONS Q3-4 2010'!E157</f>
        <v>1</v>
      </c>
      <c r="J155" s="119"/>
      <c r="K155" s="226" t="b">
        <f>ONS2010Q4[[#This Row],[Full Time Equivalent Q3 2010]]='S. ONS Q3-4 2010'!F157</f>
        <v>1</v>
      </c>
      <c r="L155" s="121"/>
      <c r="M155" s="121"/>
    </row>
    <row r="156" spans="1:258" x14ac:dyDescent="0.25">
      <c r="A156" s="112">
        <v>26</v>
      </c>
      <c r="B156" s="130" t="s">
        <v>153</v>
      </c>
      <c r="C156" s="140"/>
      <c r="D156" s="119"/>
      <c r="E156" s="226" t="b">
        <f>ONS2010Q4[[#This Row],[Headcount Q4 2010]]='S. ONS Q3-4 2010'!C158</f>
        <v>1</v>
      </c>
      <c r="F156" s="119"/>
      <c r="G156" s="226" t="b">
        <f>ONS2010Q4[[#This Row],[Full Time Equivalent Q4 2010]]='S. ONS Q3-4 2010'!D158</f>
        <v>1</v>
      </c>
      <c r="H156" s="119"/>
      <c r="I156" s="226" t="b">
        <f>ONS2010Q4[[#This Row],[Headcount Q3 2010]]='S. ONS Q3-4 2010'!E158</f>
        <v>1</v>
      </c>
      <c r="J156" s="119"/>
      <c r="K156" s="226" t="b">
        <f>ONS2010Q4[[#This Row],[Full Time Equivalent Q3 2010]]='S. ONS Q3-4 2010'!F158</f>
        <v>1</v>
      </c>
      <c r="L156" s="121"/>
      <c r="M156" s="121"/>
    </row>
    <row r="157" spans="1:258" x14ac:dyDescent="0.25">
      <c r="A157" s="112" t="s">
        <v>315</v>
      </c>
      <c r="B157" s="120" t="s">
        <v>154</v>
      </c>
      <c r="C157" s="140" t="s">
        <v>154</v>
      </c>
      <c r="D157" s="119">
        <v>5600</v>
      </c>
      <c r="E157" s="226" t="b">
        <f>ONS2010Q4[[#This Row],[Headcount Q4 2010]]='S. ONS Q3-4 2010'!C159</f>
        <v>1</v>
      </c>
      <c r="F157" s="119">
        <v>5350</v>
      </c>
      <c r="G157" s="226" t="b">
        <f>ONS2010Q4[[#This Row],[Full Time Equivalent Q4 2010]]='S. ONS Q3-4 2010'!D159</f>
        <v>1</v>
      </c>
      <c r="H157" s="119">
        <v>5570</v>
      </c>
      <c r="I157" s="226" t="b">
        <f>ONS2010Q4[[#This Row],[Headcount Q3 2010]]='S. ONS Q3-4 2010'!E159</f>
        <v>1</v>
      </c>
      <c r="J157" s="119">
        <v>5320</v>
      </c>
      <c r="K157" s="226" t="b">
        <f>ONS2010Q4[[#This Row],[Full Time Equivalent Q3 2010]]='S. ONS Q3-4 2010'!F159</f>
        <v>1</v>
      </c>
      <c r="L157" s="121">
        <v>30</v>
      </c>
      <c r="M157" s="121">
        <v>30</v>
      </c>
    </row>
    <row r="158" spans="1:258" x14ac:dyDescent="0.25">
      <c r="A158" s="112" t="s">
        <v>317</v>
      </c>
      <c r="B158" s="120" t="s">
        <v>107</v>
      </c>
      <c r="C158" s="140" t="s">
        <v>107</v>
      </c>
      <c r="D158" s="119">
        <v>60</v>
      </c>
      <c r="E158" s="226" t="b">
        <f>ONS2010Q4[[#This Row],[Headcount Q4 2010]]='S. ONS Q3-4 2010'!C160</f>
        <v>1</v>
      </c>
      <c r="F158" s="119">
        <v>60</v>
      </c>
      <c r="G158" s="226" t="b">
        <f>ONS2010Q4[[#This Row],[Full Time Equivalent Q4 2010]]='S. ONS Q3-4 2010'!D160</f>
        <v>1</v>
      </c>
      <c r="H158" s="119">
        <v>60</v>
      </c>
      <c r="I158" s="226" t="b">
        <f>ONS2010Q4[[#This Row],[Headcount Q3 2010]]='S. ONS Q3-4 2010'!E160</f>
        <v>1</v>
      </c>
      <c r="J158" s="119">
        <v>60</v>
      </c>
      <c r="K158" s="226" t="b">
        <f>ONS2010Q4[[#This Row],[Full Time Equivalent Q3 2010]]='S. ONS Q3-4 2010'!F160</f>
        <v>1</v>
      </c>
      <c r="L158" s="121">
        <v>0</v>
      </c>
      <c r="M158" s="121">
        <v>0</v>
      </c>
    </row>
    <row r="159" spans="1:258" x14ac:dyDescent="0.25">
      <c r="A159" s="112" t="s">
        <v>318</v>
      </c>
      <c r="B159" s="120" t="s">
        <v>96</v>
      </c>
      <c r="C159" s="140" t="s">
        <v>96</v>
      </c>
      <c r="D159" s="119">
        <v>1840</v>
      </c>
      <c r="E159" s="226" t="b">
        <f>ONS2010Q4[[#This Row],[Headcount Q4 2010]]='S. ONS Q3-4 2010'!C161</f>
        <v>1</v>
      </c>
      <c r="F159" s="119">
        <v>1730</v>
      </c>
      <c r="G159" s="226" t="b">
        <f>ONS2010Q4[[#This Row],[Full Time Equivalent Q4 2010]]='S. ONS Q3-4 2010'!D161</f>
        <v>1</v>
      </c>
      <c r="H159" s="119">
        <v>1840</v>
      </c>
      <c r="I159" s="226" t="b">
        <f>ONS2010Q4[[#This Row],[Headcount Q3 2010]]='S. ONS Q3-4 2010'!E161</f>
        <v>1</v>
      </c>
      <c r="J159" s="119">
        <v>1730</v>
      </c>
      <c r="K159" s="226" t="b">
        <f>ONS2010Q4[[#This Row],[Full Time Equivalent Q3 2010]]='S. ONS Q3-4 2010'!F161</f>
        <v>1</v>
      </c>
      <c r="L159" s="121">
        <v>0</v>
      </c>
      <c r="M159" s="121" t="s">
        <v>8</v>
      </c>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c r="BZ159" s="111"/>
      <c r="CA159" s="111"/>
      <c r="CB159" s="111"/>
      <c r="CC159" s="111"/>
      <c r="CD159" s="111"/>
      <c r="CE159" s="111"/>
      <c r="CF159" s="111"/>
      <c r="CG159" s="111"/>
      <c r="CH159" s="111"/>
      <c r="CI159" s="111"/>
      <c r="CJ159" s="111"/>
      <c r="CK159" s="111"/>
      <c r="CL159" s="111"/>
      <c r="CM159" s="111"/>
      <c r="CN159" s="111"/>
      <c r="CO159" s="111"/>
      <c r="CP159" s="111"/>
      <c r="CQ159" s="111"/>
      <c r="CR159" s="111"/>
      <c r="CS159" s="111"/>
      <c r="CT159" s="111"/>
      <c r="CU159" s="111"/>
      <c r="CV159" s="111"/>
      <c r="CW159" s="111"/>
      <c r="CX159" s="111"/>
      <c r="CY159" s="111"/>
      <c r="CZ159" s="111"/>
      <c r="DA159" s="111"/>
      <c r="DB159" s="111"/>
      <c r="DC159" s="111"/>
      <c r="DD159" s="111"/>
      <c r="DE159" s="111"/>
      <c r="DF159" s="111"/>
      <c r="DG159" s="111"/>
      <c r="DH159" s="111"/>
      <c r="DI159" s="111"/>
      <c r="DJ159" s="111"/>
      <c r="DK159" s="111"/>
      <c r="DL159" s="111"/>
      <c r="DM159" s="111"/>
      <c r="DN159" s="111"/>
      <c r="DO159" s="111"/>
      <c r="DP159" s="111"/>
      <c r="DQ159" s="111"/>
      <c r="DR159" s="111"/>
      <c r="DS159" s="111"/>
      <c r="DT159" s="111"/>
      <c r="DU159" s="111"/>
      <c r="DV159" s="111"/>
      <c r="DW159" s="111"/>
      <c r="DX159" s="111"/>
      <c r="DY159" s="111"/>
      <c r="DZ159" s="111"/>
      <c r="EA159" s="111"/>
      <c r="EB159" s="111"/>
      <c r="EC159" s="111"/>
      <c r="ED159" s="111"/>
      <c r="EE159" s="111"/>
      <c r="EF159" s="111"/>
      <c r="EG159" s="111"/>
      <c r="EH159" s="111"/>
      <c r="EI159" s="111"/>
      <c r="EJ159" s="111"/>
      <c r="EK159" s="111"/>
      <c r="EL159" s="111"/>
      <c r="EM159" s="111"/>
      <c r="EN159" s="111"/>
      <c r="EO159" s="111"/>
      <c r="EP159" s="111"/>
      <c r="EQ159" s="111"/>
      <c r="ER159" s="111"/>
      <c r="ES159" s="111"/>
      <c r="ET159" s="111"/>
      <c r="EU159" s="111"/>
      <c r="EV159" s="111"/>
      <c r="EW159" s="111"/>
      <c r="EX159" s="111"/>
      <c r="EY159" s="111"/>
      <c r="EZ159" s="111"/>
      <c r="FA159" s="111"/>
      <c r="FB159" s="111"/>
      <c r="FC159" s="111"/>
      <c r="FD159" s="111"/>
      <c r="FE159" s="111"/>
      <c r="FF159" s="111"/>
      <c r="FG159" s="111"/>
      <c r="FH159" s="111"/>
      <c r="FI159" s="111"/>
      <c r="FJ159" s="111"/>
      <c r="FK159" s="111"/>
      <c r="FL159" s="111"/>
      <c r="FM159" s="111"/>
      <c r="FN159" s="111"/>
      <c r="FO159" s="111"/>
      <c r="FP159" s="111"/>
      <c r="FQ159" s="111"/>
      <c r="FR159" s="111"/>
      <c r="FS159" s="111"/>
      <c r="FT159" s="111"/>
      <c r="FU159" s="111"/>
      <c r="FV159" s="111"/>
      <c r="FW159" s="111"/>
      <c r="FX159" s="111"/>
      <c r="FY159" s="111"/>
      <c r="FZ159" s="111"/>
      <c r="GA159" s="111"/>
      <c r="GB159" s="111"/>
      <c r="GC159" s="111"/>
      <c r="GD159" s="111"/>
      <c r="GE159" s="111"/>
      <c r="GF159" s="111"/>
      <c r="GG159" s="111"/>
      <c r="GH159" s="111"/>
      <c r="GI159" s="111"/>
      <c r="GJ159" s="111"/>
      <c r="GK159" s="111"/>
      <c r="GL159" s="111"/>
      <c r="GM159" s="111"/>
      <c r="GN159" s="111"/>
      <c r="GO159" s="111"/>
      <c r="GP159" s="111"/>
      <c r="GQ159" s="111"/>
      <c r="GR159" s="111"/>
      <c r="GS159" s="111"/>
      <c r="GT159" s="111"/>
      <c r="GU159" s="111"/>
      <c r="GV159" s="111"/>
      <c r="GW159" s="111"/>
      <c r="GX159" s="111"/>
      <c r="GY159" s="111"/>
      <c r="GZ159" s="111"/>
      <c r="HA159" s="111"/>
      <c r="HB159" s="111"/>
      <c r="HC159" s="111"/>
      <c r="HD159" s="111"/>
      <c r="HE159" s="111"/>
      <c r="HF159" s="111"/>
      <c r="HG159" s="111"/>
      <c r="HH159" s="111"/>
      <c r="HI159" s="111"/>
      <c r="HJ159" s="111"/>
      <c r="HK159" s="111"/>
      <c r="HL159" s="111"/>
      <c r="HM159" s="111"/>
      <c r="HN159" s="111"/>
      <c r="HO159" s="111"/>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c r="IV159" s="111"/>
      <c r="IW159" s="111"/>
      <c r="IX159" s="111"/>
    </row>
    <row r="160" spans="1:258" x14ac:dyDescent="0.25">
      <c r="A160" s="112" t="s">
        <v>319</v>
      </c>
      <c r="B160" s="120" t="s">
        <v>156</v>
      </c>
      <c r="C160" s="140" t="s">
        <v>390</v>
      </c>
      <c r="D160" s="119">
        <v>320</v>
      </c>
      <c r="E160" s="226" t="b">
        <f>ONS2010Q4[[#This Row],[Headcount Q4 2010]]='S. ONS Q3-4 2010'!C162</f>
        <v>1</v>
      </c>
      <c r="F160" s="119">
        <v>300</v>
      </c>
      <c r="G160" s="226" t="b">
        <f>ONS2010Q4[[#This Row],[Full Time Equivalent Q4 2010]]='S. ONS Q3-4 2010'!D162</f>
        <v>1</v>
      </c>
      <c r="H160" s="119">
        <v>320</v>
      </c>
      <c r="I160" s="226" t="b">
        <f>ONS2010Q4[[#This Row],[Headcount Q3 2010]]='S. ONS Q3-4 2010'!E162</f>
        <v>1</v>
      </c>
      <c r="J160" s="119">
        <v>300</v>
      </c>
      <c r="K160" s="226" t="b">
        <f>ONS2010Q4[[#This Row],[Full Time Equivalent Q3 2010]]='S. ONS Q3-4 2010'!F162</f>
        <v>1</v>
      </c>
      <c r="L160" s="121" t="s">
        <v>8</v>
      </c>
      <c r="M160" s="121" t="s">
        <v>8</v>
      </c>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c r="BZ160" s="111"/>
      <c r="CA160" s="111"/>
      <c r="CB160" s="111"/>
      <c r="CC160" s="111"/>
      <c r="CD160" s="111"/>
      <c r="CE160" s="111"/>
      <c r="CF160" s="111"/>
      <c r="CG160" s="111"/>
      <c r="CH160" s="111"/>
      <c r="CI160" s="111"/>
      <c r="CJ160" s="111"/>
      <c r="CK160" s="111"/>
      <c r="CL160" s="111"/>
      <c r="CM160" s="111"/>
      <c r="CN160" s="111"/>
      <c r="CO160" s="111"/>
      <c r="CP160" s="111"/>
      <c r="CQ160" s="111"/>
      <c r="CR160" s="111"/>
      <c r="CS160" s="111"/>
      <c r="CT160" s="111"/>
      <c r="CU160" s="111"/>
      <c r="CV160" s="111"/>
      <c r="CW160" s="111"/>
      <c r="CX160" s="111"/>
      <c r="CY160" s="111"/>
      <c r="CZ160" s="111"/>
      <c r="DA160" s="111"/>
      <c r="DB160" s="111"/>
      <c r="DC160" s="111"/>
      <c r="DD160" s="111"/>
      <c r="DE160" s="111"/>
      <c r="DF160" s="111"/>
      <c r="DG160" s="111"/>
      <c r="DH160" s="111"/>
      <c r="DI160" s="111"/>
      <c r="DJ160" s="111"/>
      <c r="DK160" s="111"/>
      <c r="DL160" s="111"/>
      <c r="DM160" s="111"/>
      <c r="DN160" s="111"/>
      <c r="DO160" s="111"/>
      <c r="DP160" s="111"/>
      <c r="DQ160" s="111"/>
      <c r="DR160" s="111"/>
      <c r="DS160" s="111"/>
      <c r="DT160" s="111"/>
      <c r="DU160" s="111"/>
      <c r="DV160" s="111"/>
      <c r="DW160" s="111"/>
      <c r="DX160" s="111"/>
      <c r="DY160" s="111"/>
      <c r="DZ160" s="111"/>
      <c r="EA160" s="111"/>
      <c r="EB160" s="111"/>
      <c r="EC160" s="111"/>
      <c r="ED160" s="111"/>
      <c r="EE160" s="111"/>
      <c r="EF160" s="111"/>
      <c r="EG160" s="111"/>
      <c r="EH160" s="111"/>
      <c r="EI160" s="111"/>
      <c r="EJ160" s="111"/>
      <c r="EK160" s="111"/>
      <c r="EL160" s="111"/>
      <c r="EM160" s="111"/>
      <c r="EN160" s="111"/>
      <c r="EO160" s="111"/>
      <c r="EP160" s="111"/>
      <c r="EQ160" s="111"/>
      <c r="ER160" s="111"/>
      <c r="ES160" s="111"/>
      <c r="ET160" s="111"/>
      <c r="EU160" s="111"/>
      <c r="EV160" s="111"/>
      <c r="EW160" s="111"/>
      <c r="EX160" s="111"/>
      <c r="EY160" s="111"/>
      <c r="EZ160" s="111"/>
      <c r="FA160" s="111"/>
      <c r="FB160" s="111"/>
      <c r="FC160" s="111"/>
      <c r="FD160" s="111"/>
      <c r="FE160" s="111"/>
      <c r="FF160" s="111"/>
      <c r="FG160" s="111"/>
      <c r="FH160" s="111"/>
      <c r="FI160" s="111"/>
      <c r="FJ160" s="111"/>
      <c r="FK160" s="111"/>
      <c r="FL160" s="111"/>
      <c r="FM160" s="111"/>
      <c r="FN160" s="111"/>
      <c r="FO160" s="111"/>
      <c r="FP160" s="111"/>
      <c r="FQ160" s="111"/>
      <c r="FR160" s="111"/>
      <c r="FS160" s="111"/>
      <c r="FT160" s="111"/>
      <c r="FU160" s="111"/>
      <c r="FV160" s="111"/>
      <c r="FW160" s="111"/>
      <c r="FX160" s="111"/>
      <c r="FY160" s="111"/>
      <c r="FZ160" s="111"/>
      <c r="GA160" s="111"/>
      <c r="GB160" s="111"/>
      <c r="GC160" s="111"/>
      <c r="GD160" s="111"/>
      <c r="GE160" s="111"/>
      <c r="GF160" s="111"/>
      <c r="GG160" s="111"/>
      <c r="GH160" s="111"/>
      <c r="GI160" s="111"/>
      <c r="GJ160" s="111"/>
      <c r="GK160" s="111"/>
      <c r="GL160" s="111"/>
      <c r="GM160" s="111"/>
      <c r="GN160" s="111"/>
      <c r="GO160" s="111"/>
      <c r="GP160" s="111"/>
      <c r="GQ160" s="111"/>
      <c r="GR160" s="111"/>
      <c r="GS160" s="111"/>
      <c r="GT160" s="111"/>
      <c r="GU160" s="111"/>
      <c r="GV160" s="111"/>
      <c r="GW160" s="111"/>
      <c r="GX160" s="111"/>
      <c r="GY160" s="111"/>
      <c r="GZ160" s="111"/>
      <c r="HA160" s="111"/>
      <c r="HB160" s="111"/>
      <c r="HC160" s="111"/>
      <c r="HD160" s="111"/>
      <c r="HE160" s="111"/>
      <c r="HF160" s="111"/>
      <c r="HG160" s="111"/>
      <c r="HH160" s="111"/>
      <c r="HI160" s="111"/>
      <c r="HJ160" s="111"/>
      <c r="HK160" s="111"/>
      <c r="HL160" s="111"/>
      <c r="HM160" s="111"/>
      <c r="HN160" s="111"/>
      <c r="HO160" s="111"/>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c r="IV160" s="111"/>
      <c r="IW160" s="111"/>
      <c r="IX160" s="111"/>
    </row>
    <row r="161" spans="1:258" x14ac:dyDescent="0.25">
      <c r="A161" s="112" t="s">
        <v>320</v>
      </c>
      <c r="B161" s="120" t="s">
        <v>97</v>
      </c>
      <c r="C161" s="140" t="s">
        <v>97</v>
      </c>
      <c r="D161" s="119">
        <v>210</v>
      </c>
      <c r="E161" s="226" t="b">
        <f>ONS2010Q4[[#This Row],[Headcount Q4 2010]]='S. ONS Q3-4 2010'!C163</f>
        <v>1</v>
      </c>
      <c r="F161" s="119">
        <v>200</v>
      </c>
      <c r="G161" s="226" t="b">
        <f>ONS2010Q4[[#This Row],[Full Time Equivalent Q4 2010]]='S. ONS Q3-4 2010'!D163</f>
        <v>1</v>
      </c>
      <c r="H161" s="119">
        <v>220</v>
      </c>
      <c r="I161" s="226" t="b">
        <f>ONS2010Q4[[#This Row],[Headcount Q3 2010]]='S. ONS Q3-4 2010'!E163</f>
        <v>1</v>
      </c>
      <c r="J161" s="119">
        <v>200</v>
      </c>
      <c r="K161" s="226" t="b">
        <f>ONS2010Q4[[#This Row],[Full Time Equivalent Q3 2010]]='S. ONS Q3-4 2010'!F163</f>
        <v>1</v>
      </c>
      <c r="L161" s="121">
        <v>-10</v>
      </c>
      <c r="M161" s="121">
        <v>-10</v>
      </c>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c r="BZ161" s="111"/>
      <c r="CA161" s="111"/>
      <c r="CB161" s="111"/>
      <c r="CC161" s="111"/>
      <c r="CD161" s="111"/>
      <c r="CE161" s="111"/>
      <c r="CF161" s="111"/>
      <c r="CG161" s="111"/>
      <c r="CH161" s="111"/>
      <c r="CI161" s="111"/>
      <c r="CJ161" s="111"/>
      <c r="CK161" s="111"/>
      <c r="CL161" s="111"/>
      <c r="CM161" s="111"/>
      <c r="CN161" s="111"/>
      <c r="CO161" s="111"/>
      <c r="CP161" s="111"/>
      <c r="CQ161" s="111"/>
      <c r="CR161" s="111"/>
      <c r="CS161" s="111"/>
      <c r="CT161" s="111"/>
      <c r="CU161" s="111"/>
      <c r="CV161" s="111"/>
      <c r="CW161" s="111"/>
      <c r="CX161" s="111"/>
      <c r="CY161" s="111"/>
      <c r="CZ161" s="111"/>
      <c r="DA161" s="111"/>
      <c r="DB161" s="111"/>
      <c r="DC161" s="111"/>
      <c r="DD161" s="111"/>
      <c r="DE161" s="111"/>
      <c r="DF161" s="111"/>
      <c r="DG161" s="111"/>
      <c r="DH161" s="111"/>
      <c r="DI161" s="111"/>
      <c r="DJ161" s="111"/>
      <c r="DK161" s="111"/>
      <c r="DL161" s="111"/>
      <c r="DM161" s="111"/>
      <c r="DN161" s="111"/>
      <c r="DO161" s="111"/>
      <c r="DP161" s="111"/>
      <c r="DQ161" s="111"/>
      <c r="DR161" s="111"/>
      <c r="DS161" s="111"/>
      <c r="DT161" s="111"/>
      <c r="DU161" s="111"/>
      <c r="DV161" s="111"/>
      <c r="DW161" s="111"/>
      <c r="DX161" s="111"/>
      <c r="DY161" s="111"/>
      <c r="DZ161" s="111"/>
      <c r="EA161" s="111"/>
      <c r="EB161" s="111"/>
      <c r="EC161" s="111"/>
      <c r="ED161" s="111"/>
      <c r="EE161" s="111"/>
      <c r="EF161" s="111"/>
      <c r="EG161" s="111"/>
      <c r="EH161" s="111"/>
      <c r="EI161" s="111"/>
      <c r="EJ161" s="111"/>
      <c r="EK161" s="111"/>
      <c r="EL161" s="111"/>
      <c r="EM161" s="111"/>
      <c r="EN161" s="111"/>
      <c r="EO161" s="111"/>
      <c r="EP161" s="111"/>
      <c r="EQ161" s="111"/>
      <c r="ER161" s="111"/>
      <c r="ES161" s="111"/>
      <c r="ET161" s="111"/>
      <c r="EU161" s="111"/>
      <c r="EV161" s="111"/>
      <c r="EW161" s="111"/>
      <c r="EX161" s="111"/>
      <c r="EY161" s="111"/>
      <c r="EZ161" s="111"/>
      <c r="FA161" s="111"/>
      <c r="FB161" s="111"/>
      <c r="FC161" s="111"/>
      <c r="FD161" s="111"/>
      <c r="FE161" s="111"/>
      <c r="FF161" s="111"/>
      <c r="FG161" s="111"/>
      <c r="FH161" s="111"/>
      <c r="FI161" s="111"/>
      <c r="FJ161" s="111"/>
      <c r="FK161" s="111"/>
      <c r="FL161" s="111"/>
      <c r="FM161" s="111"/>
      <c r="FN161" s="111"/>
      <c r="FO161" s="111"/>
      <c r="FP161" s="111"/>
      <c r="FQ161" s="111"/>
      <c r="FR161" s="111"/>
      <c r="FS161" s="111"/>
      <c r="FT161" s="111"/>
      <c r="FU161" s="111"/>
      <c r="FV161" s="111"/>
      <c r="FW161" s="111"/>
      <c r="FX161" s="111"/>
      <c r="FY161" s="111"/>
      <c r="FZ161" s="111"/>
      <c r="GA161" s="111"/>
      <c r="GB161" s="111"/>
      <c r="GC161" s="111"/>
      <c r="GD161" s="111"/>
      <c r="GE161" s="111"/>
      <c r="GF161" s="111"/>
      <c r="GG161" s="111"/>
      <c r="GH161" s="111"/>
      <c r="GI161" s="111"/>
      <c r="GJ161" s="111"/>
      <c r="GK161" s="111"/>
      <c r="GL161" s="111"/>
      <c r="GM161" s="111"/>
      <c r="GN161" s="111"/>
      <c r="GO161" s="111"/>
      <c r="GP161" s="111"/>
      <c r="GQ161" s="111"/>
      <c r="GR161" s="111"/>
      <c r="GS161" s="111"/>
      <c r="GT161" s="111"/>
      <c r="GU161" s="111"/>
      <c r="GV161" s="111"/>
      <c r="GW161" s="111"/>
      <c r="GX161" s="111"/>
      <c r="GY161" s="111"/>
      <c r="GZ161" s="111"/>
      <c r="HA161" s="111"/>
      <c r="HB161" s="111"/>
      <c r="HC161" s="111"/>
      <c r="HD161" s="111"/>
      <c r="HE161" s="111"/>
      <c r="HF161" s="111"/>
      <c r="HG161" s="111"/>
      <c r="HH161" s="111"/>
      <c r="HI161" s="111"/>
      <c r="HJ161" s="111"/>
      <c r="HK161" s="111"/>
      <c r="HL161" s="111"/>
      <c r="HM161" s="111"/>
      <c r="HN161" s="111"/>
      <c r="HO161" s="111"/>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c r="IV161" s="111"/>
      <c r="IW161" s="111"/>
      <c r="IX161" s="111"/>
    </row>
    <row r="162" spans="1:258" x14ac:dyDescent="0.25">
      <c r="A162" s="112" t="s">
        <v>321</v>
      </c>
      <c r="B162" s="120" t="s">
        <v>98</v>
      </c>
      <c r="C162" s="140" t="s">
        <v>98</v>
      </c>
      <c r="D162" s="119">
        <v>940</v>
      </c>
      <c r="E162" s="226" t="b">
        <f>ONS2010Q4[[#This Row],[Headcount Q4 2010]]='S. ONS Q3-4 2010'!C164</f>
        <v>1</v>
      </c>
      <c r="F162" s="119">
        <v>900</v>
      </c>
      <c r="G162" s="226" t="b">
        <f>ONS2010Q4[[#This Row],[Full Time Equivalent Q4 2010]]='S. ONS Q3-4 2010'!D164</f>
        <v>1</v>
      </c>
      <c r="H162" s="119">
        <v>1120</v>
      </c>
      <c r="I162" s="226" t="b">
        <f>ONS2010Q4[[#This Row],[Headcount Q3 2010]]='S. ONS Q3-4 2010'!E164</f>
        <v>1</v>
      </c>
      <c r="J162" s="119">
        <v>1040</v>
      </c>
      <c r="K162" s="226" t="b">
        <f>ONS2010Q4[[#This Row],[Full Time Equivalent Q3 2010]]='S. ONS Q3-4 2010'!F164</f>
        <v>1</v>
      </c>
      <c r="L162" s="121">
        <v>-170</v>
      </c>
      <c r="M162" s="121">
        <v>-150</v>
      </c>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c r="CQ162" s="111"/>
      <c r="CR162" s="111"/>
      <c r="CS162" s="111"/>
      <c r="CT162" s="111"/>
      <c r="CU162" s="111"/>
      <c r="CV162" s="111"/>
      <c r="CW162" s="111"/>
      <c r="CX162" s="111"/>
      <c r="CY162" s="111"/>
      <c r="CZ162" s="111"/>
      <c r="DA162" s="111"/>
      <c r="DB162" s="111"/>
      <c r="DC162" s="111"/>
      <c r="DD162" s="111"/>
      <c r="DE162" s="111"/>
      <c r="DF162" s="111"/>
      <c r="DG162" s="111"/>
      <c r="DH162" s="111"/>
      <c r="DI162" s="111"/>
      <c r="DJ162" s="111"/>
      <c r="DK162" s="111"/>
      <c r="DL162" s="111"/>
      <c r="DM162" s="111"/>
      <c r="DN162" s="111"/>
      <c r="DO162" s="111"/>
      <c r="DP162" s="111"/>
      <c r="DQ162" s="111"/>
      <c r="DR162" s="111"/>
      <c r="DS162" s="111"/>
      <c r="DT162" s="111"/>
      <c r="DU162" s="111"/>
      <c r="DV162" s="111"/>
      <c r="DW162" s="111"/>
      <c r="DX162" s="111"/>
      <c r="DY162" s="111"/>
      <c r="DZ162" s="111"/>
      <c r="EA162" s="111"/>
      <c r="EB162" s="111"/>
      <c r="EC162" s="111"/>
      <c r="ED162" s="111"/>
      <c r="EE162" s="111"/>
      <c r="EF162" s="111"/>
      <c r="EG162" s="111"/>
      <c r="EH162" s="111"/>
      <c r="EI162" s="111"/>
      <c r="EJ162" s="111"/>
      <c r="EK162" s="111"/>
      <c r="EL162" s="111"/>
      <c r="EM162" s="111"/>
      <c r="EN162" s="111"/>
      <c r="EO162" s="111"/>
      <c r="EP162" s="111"/>
      <c r="EQ162" s="111"/>
      <c r="ER162" s="111"/>
      <c r="ES162" s="111"/>
      <c r="ET162" s="111"/>
      <c r="EU162" s="111"/>
      <c r="EV162" s="111"/>
      <c r="EW162" s="111"/>
      <c r="EX162" s="111"/>
      <c r="EY162" s="111"/>
      <c r="EZ162" s="111"/>
      <c r="FA162" s="111"/>
      <c r="FB162" s="111"/>
      <c r="FC162" s="111"/>
      <c r="FD162" s="111"/>
      <c r="FE162" s="111"/>
      <c r="FF162" s="111"/>
      <c r="FG162" s="111"/>
      <c r="FH162" s="111"/>
      <c r="FI162" s="111"/>
      <c r="FJ162" s="111"/>
      <c r="FK162" s="111"/>
      <c r="FL162" s="111"/>
      <c r="FM162" s="111"/>
      <c r="FN162" s="111"/>
      <c r="FO162" s="111"/>
      <c r="FP162" s="111"/>
      <c r="FQ162" s="111"/>
      <c r="FR162" s="111"/>
      <c r="FS162" s="111"/>
      <c r="FT162" s="111"/>
      <c r="FU162" s="111"/>
      <c r="FV162" s="111"/>
      <c r="FW162" s="111"/>
      <c r="FX162" s="111"/>
      <c r="FY162" s="111"/>
      <c r="FZ162" s="111"/>
      <c r="GA162" s="111"/>
      <c r="GB162" s="111"/>
      <c r="GC162" s="111"/>
      <c r="GD162" s="111"/>
      <c r="GE162" s="111"/>
      <c r="GF162" s="111"/>
      <c r="GG162" s="111"/>
      <c r="GH162" s="111"/>
      <c r="GI162" s="111"/>
      <c r="GJ162" s="111"/>
      <c r="GK162" s="111"/>
      <c r="GL162" s="111"/>
      <c r="GM162" s="111"/>
      <c r="GN162" s="111"/>
      <c r="GO162" s="111"/>
      <c r="GP162" s="111"/>
      <c r="GQ162" s="111"/>
      <c r="GR162" s="111"/>
      <c r="GS162" s="111"/>
      <c r="GT162" s="111"/>
      <c r="GU162" s="111"/>
      <c r="GV162" s="111"/>
      <c r="GW162" s="111"/>
      <c r="GX162" s="111"/>
      <c r="GY162" s="111"/>
      <c r="GZ162" s="111"/>
      <c r="HA162" s="111"/>
      <c r="HB162" s="111"/>
      <c r="HC162" s="111"/>
      <c r="HD162" s="111"/>
      <c r="HE162" s="111"/>
      <c r="HF162" s="111"/>
      <c r="HG162" s="111"/>
      <c r="HH162" s="111"/>
      <c r="HI162" s="111"/>
      <c r="HJ162" s="111"/>
      <c r="HK162" s="111"/>
      <c r="HL162" s="111"/>
      <c r="HM162" s="111"/>
      <c r="HN162" s="111"/>
      <c r="HO162" s="111"/>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c r="IV162" s="111"/>
      <c r="IW162" s="111"/>
      <c r="IX162" s="111"/>
    </row>
    <row r="163" spans="1:258" x14ac:dyDescent="0.25">
      <c r="A163" s="112" t="s">
        <v>322</v>
      </c>
      <c r="B163" s="120" t="s">
        <v>99</v>
      </c>
      <c r="C163" s="140" t="s">
        <v>99</v>
      </c>
      <c r="D163" s="119">
        <v>150</v>
      </c>
      <c r="E163" s="226" t="b">
        <f>ONS2010Q4[[#This Row],[Headcount Q4 2010]]='S. ONS Q3-4 2010'!C165</f>
        <v>1</v>
      </c>
      <c r="F163" s="119">
        <v>140</v>
      </c>
      <c r="G163" s="226" t="b">
        <f>ONS2010Q4[[#This Row],[Full Time Equivalent Q4 2010]]='S. ONS Q3-4 2010'!D165</f>
        <v>1</v>
      </c>
      <c r="H163" s="119">
        <v>150</v>
      </c>
      <c r="I163" s="226" t="b">
        <f>ONS2010Q4[[#This Row],[Headcount Q3 2010]]='S. ONS Q3-4 2010'!E165</f>
        <v>1</v>
      </c>
      <c r="J163" s="119">
        <v>140</v>
      </c>
      <c r="K163" s="226" t="b">
        <f>ONS2010Q4[[#This Row],[Full Time Equivalent Q3 2010]]='S. ONS Q3-4 2010'!F165</f>
        <v>1</v>
      </c>
      <c r="L163" s="121" t="s">
        <v>8</v>
      </c>
      <c r="M163" s="121" t="s">
        <v>8</v>
      </c>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c r="CA163" s="111"/>
      <c r="CB163" s="111"/>
      <c r="CC163" s="111"/>
      <c r="CD163" s="111"/>
      <c r="CE163" s="111"/>
      <c r="CF163" s="111"/>
      <c r="CG163" s="111"/>
      <c r="CH163" s="111"/>
      <c r="CI163" s="111"/>
      <c r="CJ163" s="111"/>
      <c r="CK163" s="111"/>
      <c r="CL163" s="111"/>
      <c r="CM163" s="111"/>
      <c r="CN163" s="111"/>
      <c r="CO163" s="111"/>
      <c r="CP163" s="111"/>
      <c r="CQ163" s="111"/>
      <c r="CR163" s="111"/>
      <c r="CS163" s="111"/>
      <c r="CT163" s="111"/>
      <c r="CU163" s="111"/>
      <c r="CV163" s="111"/>
      <c r="CW163" s="111"/>
      <c r="CX163" s="111"/>
      <c r="CY163" s="111"/>
      <c r="CZ163" s="111"/>
      <c r="DA163" s="111"/>
      <c r="DB163" s="111"/>
      <c r="DC163" s="111"/>
      <c r="DD163" s="111"/>
      <c r="DE163" s="111"/>
      <c r="DF163" s="111"/>
      <c r="DG163" s="111"/>
      <c r="DH163" s="111"/>
      <c r="DI163" s="111"/>
      <c r="DJ163" s="111"/>
      <c r="DK163" s="111"/>
      <c r="DL163" s="111"/>
      <c r="DM163" s="111"/>
      <c r="DN163" s="111"/>
      <c r="DO163" s="111"/>
      <c r="DP163" s="111"/>
      <c r="DQ163" s="111"/>
      <c r="DR163" s="111"/>
      <c r="DS163" s="111"/>
      <c r="DT163" s="111"/>
      <c r="DU163" s="111"/>
      <c r="DV163" s="111"/>
      <c r="DW163" s="111"/>
      <c r="DX163" s="111"/>
      <c r="DY163" s="111"/>
      <c r="DZ163" s="111"/>
      <c r="EA163" s="111"/>
      <c r="EB163" s="111"/>
      <c r="EC163" s="111"/>
      <c r="ED163" s="111"/>
      <c r="EE163" s="111"/>
      <c r="EF163" s="111"/>
      <c r="EG163" s="111"/>
      <c r="EH163" s="111"/>
      <c r="EI163" s="111"/>
      <c r="EJ163" s="111"/>
      <c r="EK163" s="111"/>
      <c r="EL163" s="111"/>
      <c r="EM163" s="111"/>
      <c r="EN163" s="111"/>
      <c r="EO163" s="111"/>
      <c r="EP163" s="111"/>
      <c r="EQ163" s="111"/>
      <c r="ER163" s="111"/>
      <c r="ES163" s="111"/>
      <c r="ET163" s="111"/>
      <c r="EU163" s="111"/>
      <c r="EV163" s="111"/>
      <c r="EW163" s="111"/>
      <c r="EX163" s="111"/>
      <c r="EY163" s="111"/>
      <c r="EZ163" s="111"/>
      <c r="FA163" s="111"/>
      <c r="FB163" s="111"/>
      <c r="FC163" s="111"/>
      <c r="FD163" s="111"/>
      <c r="FE163" s="111"/>
      <c r="FF163" s="111"/>
      <c r="FG163" s="111"/>
      <c r="FH163" s="111"/>
      <c r="FI163" s="111"/>
      <c r="FJ163" s="111"/>
      <c r="FK163" s="111"/>
      <c r="FL163" s="111"/>
      <c r="FM163" s="111"/>
      <c r="FN163" s="111"/>
      <c r="FO163" s="111"/>
      <c r="FP163" s="111"/>
      <c r="FQ163" s="111"/>
      <c r="FR163" s="111"/>
      <c r="FS163" s="111"/>
      <c r="FT163" s="111"/>
      <c r="FU163" s="111"/>
      <c r="FV163" s="111"/>
      <c r="FW163" s="111"/>
      <c r="FX163" s="111"/>
      <c r="FY163" s="111"/>
      <c r="FZ163" s="111"/>
      <c r="GA163" s="111"/>
      <c r="GB163" s="111"/>
      <c r="GC163" s="111"/>
      <c r="GD163" s="111"/>
      <c r="GE163" s="111"/>
      <c r="GF163" s="111"/>
      <c r="GG163" s="111"/>
      <c r="GH163" s="111"/>
      <c r="GI163" s="111"/>
      <c r="GJ163" s="111"/>
      <c r="GK163" s="111"/>
      <c r="GL163" s="111"/>
      <c r="GM163" s="111"/>
      <c r="GN163" s="111"/>
      <c r="GO163" s="111"/>
      <c r="GP163" s="111"/>
      <c r="GQ163" s="111"/>
      <c r="GR163" s="111"/>
      <c r="GS163" s="111"/>
      <c r="GT163" s="111"/>
      <c r="GU163" s="111"/>
      <c r="GV163" s="111"/>
      <c r="GW163" s="111"/>
      <c r="GX163" s="111"/>
      <c r="GY163" s="111"/>
      <c r="GZ163" s="111"/>
      <c r="HA163" s="111"/>
      <c r="HB163" s="111"/>
      <c r="HC163" s="111"/>
      <c r="HD163" s="111"/>
      <c r="HE163" s="111"/>
      <c r="HF163" s="111"/>
      <c r="HG163" s="111"/>
      <c r="HH163" s="111"/>
      <c r="HI163" s="111"/>
      <c r="HJ163" s="111"/>
      <c r="HK163" s="111"/>
      <c r="HL163" s="111"/>
      <c r="HM163" s="111"/>
      <c r="HN163" s="111"/>
      <c r="HO163" s="111"/>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c r="IV163" s="111"/>
      <c r="IW163" s="111"/>
      <c r="IX163" s="111"/>
    </row>
    <row r="164" spans="1:258" x14ac:dyDescent="0.25">
      <c r="A164" s="112" t="s">
        <v>323</v>
      </c>
      <c r="B164" s="120" t="s">
        <v>100</v>
      </c>
      <c r="C164" s="140" t="s">
        <v>100</v>
      </c>
      <c r="D164" s="119">
        <v>160</v>
      </c>
      <c r="E164" s="226" t="b">
        <f>ONS2010Q4[[#This Row],[Headcount Q4 2010]]='S. ONS Q3-4 2010'!C166</f>
        <v>1</v>
      </c>
      <c r="F164" s="119">
        <v>150</v>
      </c>
      <c r="G164" s="226" t="b">
        <f>ONS2010Q4[[#This Row],[Full Time Equivalent Q4 2010]]='S. ONS Q3-4 2010'!D166</f>
        <v>1</v>
      </c>
      <c r="H164" s="119">
        <v>160</v>
      </c>
      <c r="I164" s="226" t="b">
        <f>ONS2010Q4[[#This Row],[Headcount Q3 2010]]='S. ONS Q3-4 2010'!E166</f>
        <v>1</v>
      </c>
      <c r="J164" s="119">
        <v>150</v>
      </c>
      <c r="K164" s="226" t="b">
        <f>ONS2010Q4[[#This Row],[Full Time Equivalent Q3 2010]]='S. ONS Q3-4 2010'!F166</f>
        <v>1</v>
      </c>
      <c r="L164" s="121">
        <v>0</v>
      </c>
      <c r="M164" s="121" t="s">
        <v>8</v>
      </c>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c r="BY164" s="111"/>
      <c r="BZ164" s="111"/>
      <c r="CA164" s="111"/>
      <c r="CB164" s="111"/>
      <c r="CC164" s="111"/>
      <c r="CD164" s="111"/>
      <c r="CE164" s="111"/>
      <c r="CF164" s="111"/>
      <c r="CG164" s="111"/>
      <c r="CH164" s="111"/>
      <c r="CI164" s="111"/>
      <c r="CJ164" s="111"/>
      <c r="CK164" s="111"/>
      <c r="CL164" s="111"/>
      <c r="CM164" s="111"/>
      <c r="CN164" s="111"/>
      <c r="CO164" s="111"/>
      <c r="CP164" s="111"/>
      <c r="CQ164" s="111"/>
      <c r="CR164" s="111"/>
      <c r="CS164" s="111"/>
      <c r="CT164" s="111"/>
      <c r="CU164" s="111"/>
      <c r="CV164" s="111"/>
      <c r="CW164" s="111"/>
      <c r="CX164" s="111"/>
      <c r="CY164" s="111"/>
      <c r="CZ164" s="111"/>
      <c r="DA164" s="111"/>
      <c r="DB164" s="111"/>
      <c r="DC164" s="111"/>
      <c r="DD164" s="111"/>
      <c r="DE164" s="111"/>
      <c r="DF164" s="111"/>
      <c r="DG164" s="111"/>
      <c r="DH164" s="111"/>
      <c r="DI164" s="111"/>
      <c r="DJ164" s="111"/>
      <c r="DK164" s="111"/>
      <c r="DL164" s="111"/>
      <c r="DM164" s="111"/>
      <c r="DN164" s="111"/>
      <c r="DO164" s="111"/>
      <c r="DP164" s="111"/>
      <c r="DQ164" s="111"/>
      <c r="DR164" s="111"/>
      <c r="DS164" s="111"/>
      <c r="DT164" s="111"/>
      <c r="DU164" s="111"/>
      <c r="DV164" s="111"/>
      <c r="DW164" s="111"/>
      <c r="DX164" s="111"/>
      <c r="DY164" s="111"/>
      <c r="DZ164" s="111"/>
      <c r="EA164" s="111"/>
      <c r="EB164" s="111"/>
      <c r="EC164" s="111"/>
      <c r="ED164" s="111"/>
      <c r="EE164" s="111"/>
      <c r="EF164" s="111"/>
      <c r="EG164" s="111"/>
      <c r="EH164" s="111"/>
      <c r="EI164" s="111"/>
      <c r="EJ164" s="111"/>
      <c r="EK164" s="111"/>
      <c r="EL164" s="111"/>
      <c r="EM164" s="111"/>
      <c r="EN164" s="111"/>
      <c r="EO164" s="111"/>
      <c r="EP164" s="111"/>
      <c r="EQ164" s="111"/>
      <c r="ER164" s="111"/>
      <c r="ES164" s="111"/>
      <c r="ET164" s="111"/>
      <c r="EU164" s="111"/>
      <c r="EV164" s="111"/>
      <c r="EW164" s="111"/>
      <c r="EX164" s="111"/>
      <c r="EY164" s="111"/>
      <c r="EZ164" s="111"/>
      <c r="FA164" s="111"/>
      <c r="FB164" s="111"/>
      <c r="FC164" s="111"/>
      <c r="FD164" s="111"/>
      <c r="FE164" s="111"/>
      <c r="FF164" s="111"/>
      <c r="FG164" s="111"/>
      <c r="FH164" s="111"/>
      <c r="FI164" s="111"/>
      <c r="FJ164" s="111"/>
      <c r="FK164" s="111"/>
      <c r="FL164" s="111"/>
      <c r="FM164" s="111"/>
      <c r="FN164" s="111"/>
      <c r="FO164" s="111"/>
      <c r="FP164" s="111"/>
      <c r="FQ164" s="111"/>
      <c r="FR164" s="111"/>
      <c r="FS164" s="111"/>
      <c r="FT164" s="111"/>
      <c r="FU164" s="111"/>
      <c r="FV164" s="111"/>
      <c r="FW164" s="111"/>
      <c r="FX164" s="111"/>
      <c r="FY164" s="111"/>
      <c r="FZ164" s="111"/>
      <c r="GA164" s="111"/>
      <c r="GB164" s="111"/>
      <c r="GC164" s="111"/>
      <c r="GD164" s="111"/>
      <c r="GE164" s="111"/>
      <c r="GF164" s="111"/>
      <c r="GG164" s="111"/>
      <c r="GH164" s="111"/>
      <c r="GI164" s="111"/>
      <c r="GJ164" s="111"/>
      <c r="GK164" s="111"/>
      <c r="GL164" s="111"/>
      <c r="GM164" s="111"/>
      <c r="GN164" s="111"/>
      <c r="GO164" s="111"/>
      <c r="GP164" s="111"/>
      <c r="GQ164" s="111"/>
      <c r="GR164" s="111"/>
      <c r="GS164" s="111"/>
      <c r="GT164" s="111"/>
      <c r="GU164" s="111"/>
      <c r="GV164" s="111"/>
      <c r="GW164" s="111"/>
      <c r="GX164" s="111"/>
      <c r="GY164" s="111"/>
      <c r="GZ164" s="111"/>
      <c r="HA164" s="111"/>
      <c r="HB164" s="111"/>
      <c r="HC164" s="111"/>
      <c r="HD164" s="111"/>
      <c r="HE164" s="111"/>
      <c r="HF164" s="111"/>
      <c r="HG164" s="111"/>
      <c r="HH164" s="111"/>
      <c r="HI164" s="111"/>
      <c r="HJ164" s="111"/>
      <c r="HK164" s="111"/>
      <c r="HL164" s="111"/>
      <c r="HM164" s="111"/>
      <c r="HN164" s="111"/>
      <c r="HO164" s="111"/>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c r="IV164" s="111"/>
      <c r="IW164" s="111"/>
      <c r="IX164" s="111"/>
    </row>
    <row r="165" spans="1:258" x14ac:dyDescent="0.25">
      <c r="A165" s="112" t="s">
        <v>324</v>
      </c>
      <c r="B165" s="120" t="s">
        <v>101</v>
      </c>
      <c r="C165" s="140" t="s">
        <v>391</v>
      </c>
      <c r="D165" s="119">
        <v>1340</v>
      </c>
      <c r="E165" s="226" t="b">
        <f>ONS2010Q4[[#This Row],[Headcount Q4 2010]]='S. ONS Q3-4 2010'!C167</f>
        <v>1</v>
      </c>
      <c r="F165" s="119">
        <v>1240</v>
      </c>
      <c r="G165" s="226" t="b">
        <f>ONS2010Q4[[#This Row],[Full Time Equivalent Q4 2010]]='S. ONS Q3-4 2010'!D167</f>
        <v>1</v>
      </c>
      <c r="H165" s="119">
        <v>1360</v>
      </c>
      <c r="I165" s="226" t="b">
        <f>ONS2010Q4[[#This Row],[Headcount Q3 2010]]='S. ONS Q3-4 2010'!E167</f>
        <v>1</v>
      </c>
      <c r="J165" s="119">
        <v>1260</v>
      </c>
      <c r="K165" s="226" t="b">
        <f>ONS2010Q4[[#This Row],[Full Time Equivalent Q3 2010]]='S. ONS Q3-4 2010'!F167</f>
        <v>1</v>
      </c>
      <c r="L165" s="121">
        <v>-20</v>
      </c>
      <c r="M165" s="121">
        <v>-20</v>
      </c>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c r="CZ165" s="111"/>
      <c r="DA165" s="111"/>
      <c r="DB165" s="111"/>
      <c r="DC165" s="111"/>
      <c r="DD165" s="111"/>
      <c r="DE165" s="111"/>
      <c r="DF165" s="111"/>
      <c r="DG165" s="111"/>
      <c r="DH165" s="111"/>
      <c r="DI165" s="111"/>
      <c r="DJ165" s="111"/>
      <c r="DK165" s="111"/>
      <c r="DL165" s="111"/>
      <c r="DM165" s="111"/>
      <c r="DN165" s="111"/>
      <c r="DO165" s="111"/>
      <c r="DP165" s="111"/>
      <c r="DQ165" s="111"/>
      <c r="DR165" s="111"/>
      <c r="DS165" s="111"/>
      <c r="DT165" s="111"/>
      <c r="DU165" s="111"/>
      <c r="DV165" s="111"/>
      <c r="DW165" s="111"/>
      <c r="DX165" s="111"/>
      <c r="DY165" s="111"/>
      <c r="DZ165" s="111"/>
      <c r="EA165" s="111"/>
      <c r="EB165" s="111"/>
      <c r="EC165" s="111"/>
      <c r="ED165" s="111"/>
      <c r="EE165" s="111"/>
      <c r="EF165" s="111"/>
      <c r="EG165" s="111"/>
      <c r="EH165" s="111"/>
      <c r="EI165" s="111"/>
      <c r="EJ165" s="111"/>
      <c r="EK165" s="111"/>
      <c r="EL165" s="111"/>
      <c r="EM165" s="111"/>
      <c r="EN165" s="111"/>
      <c r="EO165" s="111"/>
      <c r="EP165" s="111"/>
      <c r="EQ165" s="111"/>
      <c r="ER165" s="111"/>
      <c r="ES165" s="111"/>
      <c r="ET165" s="111"/>
      <c r="EU165" s="111"/>
      <c r="EV165" s="111"/>
      <c r="EW165" s="111"/>
      <c r="EX165" s="111"/>
      <c r="EY165" s="111"/>
      <c r="EZ165" s="111"/>
      <c r="FA165" s="111"/>
      <c r="FB165" s="111"/>
      <c r="FC165" s="111"/>
      <c r="FD165" s="111"/>
      <c r="FE165" s="111"/>
      <c r="FF165" s="111"/>
      <c r="FG165" s="111"/>
      <c r="FH165" s="111"/>
      <c r="FI165" s="111"/>
      <c r="FJ165" s="111"/>
      <c r="FK165" s="111"/>
      <c r="FL165" s="111"/>
      <c r="FM165" s="111"/>
      <c r="FN165" s="111"/>
      <c r="FO165" s="111"/>
      <c r="FP165" s="111"/>
      <c r="FQ165" s="111"/>
      <c r="FR165" s="111"/>
      <c r="FS165" s="111"/>
      <c r="FT165" s="111"/>
      <c r="FU165" s="111"/>
      <c r="FV165" s="111"/>
      <c r="FW165" s="111"/>
      <c r="FX165" s="111"/>
      <c r="FY165" s="111"/>
      <c r="FZ165" s="111"/>
      <c r="GA165" s="111"/>
      <c r="GB165" s="111"/>
      <c r="GC165" s="111"/>
      <c r="GD165" s="111"/>
      <c r="GE165" s="111"/>
      <c r="GF165" s="111"/>
      <c r="GG165" s="111"/>
      <c r="GH165" s="111"/>
      <c r="GI165" s="111"/>
      <c r="GJ165" s="111"/>
      <c r="GK165" s="111"/>
      <c r="GL165" s="111"/>
      <c r="GM165" s="111"/>
      <c r="GN165" s="111"/>
      <c r="GO165" s="111"/>
      <c r="GP165" s="111"/>
      <c r="GQ165" s="111"/>
      <c r="GR165" s="111"/>
      <c r="GS165" s="111"/>
      <c r="GT165" s="111"/>
      <c r="GU165" s="111"/>
      <c r="GV165" s="111"/>
      <c r="GW165" s="111"/>
      <c r="GX165" s="111"/>
      <c r="GY165" s="111"/>
      <c r="GZ165" s="111"/>
      <c r="HA165" s="111"/>
      <c r="HB165" s="111"/>
      <c r="HC165" s="111"/>
      <c r="HD165" s="111"/>
      <c r="HE165" s="111"/>
      <c r="HF165" s="111"/>
      <c r="HG165" s="111"/>
      <c r="HH165" s="111"/>
      <c r="HI165" s="111"/>
      <c r="HJ165" s="111"/>
      <c r="HK165" s="111"/>
      <c r="HL165" s="111"/>
      <c r="HM165" s="111"/>
      <c r="HN165" s="111"/>
      <c r="HO165" s="111"/>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c r="IV165" s="111"/>
      <c r="IW165" s="111"/>
      <c r="IX165" s="111"/>
    </row>
    <row r="166" spans="1:258" x14ac:dyDescent="0.25">
      <c r="A166" s="112" t="s">
        <v>325</v>
      </c>
      <c r="B166" s="120" t="s">
        <v>102</v>
      </c>
      <c r="C166" s="140" t="s">
        <v>102</v>
      </c>
      <c r="D166" s="119">
        <v>1640</v>
      </c>
      <c r="E166" s="226" t="b">
        <f>ONS2010Q4[[#This Row],[Headcount Q4 2010]]='S. ONS Q3-4 2010'!C168</f>
        <v>1</v>
      </c>
      <c r="F166" s="119">
        <v>1460</v>
      </c>
      <c r="G166" s="226" t="b">
        <f>ONS2010Q4[[#This Row],[Full Time Equivalent Q4 2010]]='S. ONS Q3-4 2010'!D168</f>
        <v>1</v>
      </c>
      <c r="H166" s="119">
        <v>1660</v>
      </c>
      <c r="I166" s="226" t="b">
        <f>ONS2010Q4[[#This Row],[Headcount Q3 2010]]='S. ONS Q3-4 2010'!E168</f>
        <v>1</v>
      </c>
      <c r="J166" s="119">
        <v>1470</v>
      </c>
      <c r="K166" s="226" t="b">
        <f>ONS2010Q4[[#This Row],[Full Time Equivalent Q3 2010]]='S. ONS Q3-4 2010'!F168</f>
        <v>1</v>
      </c>
      <c r="L166" s="121">
        <v>-10</v>
      </c>
      <c r="M166" s="121">
        <v>-10</v>
      </c>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c r="CA166" s="111"/>
      <c r="CB166" s="111"/>
      <c r="CC166" s="111"/>
      <c r="CD166" s="111"/>
      <c r="CE166" s="111"/>
      <c r="CF166" s="111"/>
      <c r="CG166" s="111"/>
      <c r="CH166" s="111"/>
      <c r="CI166" s="111"/>
      <c r="CJ166" s="111"/>
      <c r="CK166" s="111"/>
      <c r="CL166" s="111"/>
      <c r="CM166" s="111"/>
      <c r="CN166" s="111"/>
      <c r="CO166" s="111"/>
      <c r="CP166" s="111"/>
      <c r="CQ166" s="111"/>
      <c r="CR166" s="111"/>
      <c r="CS166" s="111"/>
      <c r="CT166" s="111"/>
      <c r="CU166" s="111"/>
      <c r="CV166" s="111"/>
      <c r="CW166" s="111"/>
      <c r="CX166" s="111"/>
      <c r="CY166" s="111"/>
      <c r="CZ166" s="111"/>
      <c r="DA166" s="111"/>
      <c r="DB166" s="111"/>
      <c r="DC166" s="111"/>
      <c r="DD166" s="111"/>
      <c r="DE166" s="111"/>
      <c r="DF166" s="111"/>
      <c r="DG166" s="111"/>
      <c r="DH166" s="111"/>
      <c r="DI166" s="111"/>
      <c r="DJ166" s="111"/>
      <c r="DK166" s="111"/>
      <c r="DL166" s="111"/>
      <c r="DM166" s="111"/>
      <c r="DN166" s="111"/>
      <c r="DO166" s="111"/>
      <c r="DP166" s="111"/>
      <c r="DQ166" s="111"/>
      <c r="DR166" s="111"/>
      <c r="DS166" s="111"/>
      <c r="DT166" s="111"/>
      <c r="DU166" s="111"/>
      <c r="DV166" s="111"/>
      <c r="DW166" s="111"/>
      <c r="DX166" s="111"/>
      <c r="DY166" s="111"/>
      <c r="DZ166" s="111"/>
      <c r="EA166" s="111"/>
      <c r="EB166" s="111"/>
      <c r="EC166" s="111"/>
      <c r="ED166" s="111"/>
      <c r="EE166" s="111"/>
      <c r="EF166" s="111"/>
      <c r="EG166" s="111"/>
      <c r="EH166" s="111"/>
      <c r="EI166" s="111"/>
      <c r="EJ166" s="111"/>
      <c r="EK166" s="111"/>
      <c r="EL166" s="111"/>
      <c r="EM166" s="111"/>
      <c r="EN166" s="111"/>
      <c r="EO166" s="111"/>
      <c r="EP166" s="111"/>
      <c r="EQ166" s="111"/>
      <c r="ER166" s="111"/>
      <c r="ES166" s="111"/>
      <c r="ET166" s="111"/>
      <c r="EU166" s="111"/>
      <c r="EV166" s="111"/>
      <c r="EW166" s="111"/>
      <c r="EX166" s="111"/>
      <c r="EY166" s="111"/>
      <c r="EZ166" s="111"/>
      <c r="FA166" s="111"/>
      <c r="FB166" s="111"/>
      <c r="FC166" s="111"/>
      <c r="FD166" s="111"/>
      <c r="FE166" s="111"/>
      <c r="FF166" s="111"/>
      <c r="FG166" s="111"/>
      <c r="FH166" s="111"/>
      <c r="FI166" s="111"/>
      <c r="FJ166" s="111"/>
      <c r="FK166" s="111"/>
      <c r="FL166" s="111"/>
      <c r="FM166" s="111"/>
      <c r="FN166" s="111"/>
      <c r="FO166" s="111"/>
      <c r="FP166" s="111"/>
      <c r="FQ166" s="111"/>
      <c r="FR166" s="111"/>
      <c r="FS166" s="111"/>
      <c r="FT166" s="111"/>
      <c r="FU166" s="111"/>
      <c r="FV166" s="111"/>
      <c r="FW166" s="111"/>
      <c r="FX166" s="111"/>
      <c r="FY166" s="111"/>
      <c r="FZ166" s="111"/>
      <c r="GA166" s="111"/>
      <c r="GB166" s="111"/>
      <c r="GC166" s="111"/>
      <c r="GD166" s="111"/>
      <c r="GE166" s="111"/>
      <c r="GF166" s="111"/>
      <c r="GG166" s="111"/>
      <c r="GH166" s="111"/>
      <c r="GI166" s="111"/>
      <c r="GJ166" s="111"/>
      <c r="GK166" s="111"/>
      <c r="GL166" s="111"/>
      <c r="GM166" s="111"/>
      <c r="GN166" s="111"/>
      <c r="GO166" s="111"/>
      <c r="GP166" s="111"/>
      <c r="GQ166" s="111"/>
      <c r="GR166" s="111"/>
      <c r="GS166" s="111"/>
      <c r="GT166" s="111"/>
      <c r="GU166" s="111"/>
      <c r="GV166" s="111"/>
      <c r="GW166" s="111"/>
      <c r="GX166" s="111"/>
      <c r="GY166" s="111"/>
      <c r="GZ166" s="111"/>
      <c r="HA166" s="111"/>
      <c r="HB166" s="111"/>
      <c r="HC166" s="111"/>
      <c r="HD166" s="111"/>
      <c r="HE166" s="111"/>
      <c r="HF166" s="111"/>
      <c r="HG166" s="111"/>
      <c r="HH166" s="111"/>
      <c r="HI166" s="111"/>
      <c r="HJ166" s="111"/>
      <c r="HK166" s="111"/>
      <c r="HL166" s="111"/>
      <c r="HM166" s="111"/>
      <c r="HN166" s="111"/>
      <c r="HO166" s="111"/>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c r="IV166" s="111"/>
      <c r="IW166" s="111"/>
      <c r="IX166" s="111"/>
    </row>
    <row r="167" spans="1:258" x14ac:dyDescent="0.25">
      <c r="A167" s="112" t="s">
        <v>326</v>
      </c>
      <c r="B167" s="120" t="s">
        <v>158</v>
      </c>
      <c r="C167" s="140" t="s">
        <v>158</v>
      </c>
      <c r="D167" s="119">
        <v>4130</v>
      </c>
      <c r="E167" s="226" t="b">
        <f>ONS2010Q4[[#This Row],[Headcount Q4 2010]]='S. ONS Q3-4 2010'!C169</f>
        <v>1</v>
      </c>
      <c r="F167" s="119">
        <v>4030</v>
      </c>
      <c r="G167" s="226" t="b">
        <f>ONS2010Q4[[#This Row],[Full Time Equivalent Q4 2010]]='S. ONS Q3-4 2010'!D169</f>
        <v>1</v>
      </c>
      <c r="H167" s="119">
        <v>4120</v>
      </c>
      <c r="I167" s="226" t="b">
        <f>ONS2010Q4[[#This Row],[Headcount Q3 2010]]='S. ONS Q3-4 2010'!E169</f>
        <v>1</v>
      </c>
      <c r="J167" s="119">
        <v>4010</v>
      </c>
      <c r="K167" s="226" t="b">
        <f>ONS2010Q4[[#This Row],[Full Time Equivalent Q3 2010]]='S. ONS Q3-4 2010'!F169</f>
        <v>1</v>
      </c>
      <c r="L167" s="121">
        <v>20</v>
      </c>
      <c r="M167" s="121">
        <v>10</v>
      </c>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1"/>
      <c r="DD167" s="111"/>
      <c r="DE167" s="111"/>
      <c r="DF167" s="111"/>
      <c r="DG167" s="111"/>
      <c r="DH167" s="111"/>
      <c r="DI167" s="111"/>
      <c r="DJ167" s="111"/>
      <c r="DK167" s="111"/>
      <c r="DL167" s="111"/>
      <c r="DM167" s="111"/>
      <c r="DN167" s="111"/>
      <c r="DO167" s="111"/>
      <c r="DP167" s="111"/>
      <c r="DQ167" s="111"/>
      <c r="DR167" s="111"/>
      <c r="DS167" s="111"/>
      <c r="DT167" s="111"/>
      <c r="DU167" s="111"/>
      <c r="DV167" s="111"/>
      <c r="DW167" s="111"/>
      <c r="DX167" s="111"/>
      <c r="DY167" s="111"/>
      <c r="DZ167" s="111"/>
      <c r="EA167" s="111"/>
      <c r="EB167" s="111"/>
      <c r="EC167" s="111"/>
      <c r="ED167" s="111"/>
      <c r="EE167" s="111"/>
      <c r="EF167" s="111"/>
      <c r="EG167" s="111"/>
      <c r="EH167" s="111"/>
      <c r="EI167" s="111"/>
      <c r="EJ167" s="111"/>
      <c r="EK167" s="111"/>
      <c r="EL167" s="111"/>
      <c r="EM167" s="111"/>
      <c r="EN167" s="111"/>
      <c r="EO167" s="111"/>
      <c r="EP167" s="111"/>
      <c r="EQ167" s="111"/>
      <c r="ER167" s="111"/>
      <c r="ES167" s="111"/>
      <c r="ET167" s="111"/>
      <c r="EU167" s="111"/>
      <c r="EV167" s="111"/>
      <c r="EW167" s="111"/>
      <c r="EX167" s="111"/>
      <c r="EY167" s="111"/>
      <c r="EZ167" s="111"/>
      <c r="FA167" s="111"/>
      <c r="FB167" s="111"/>
      <c r="FC167" s="111"/>
      <c r="FD167" s="111"/>
      <c r="FE167" s="111"/>
      <c r="FF167" s="111"/>
      <c r="FG167" s="111"/>
      <c r="FH167" s="111"/>
      <c r="FI167" s="111"/>
      <c r="FJ167" s="111"/>
      <c r="FK167" s="111"/>
      <c r="FL167" s="111"/>
      <c r="FM167" s="111"/>
      <c r="FN167" s="111"/>
      <c r="FO167" s="111"/>
      <c r="FP167" s="111"/>
      <c r="FQ167" s="111"/>
      <c r="FR167" s="111"/>
      <c r="FS167" s="111"/>
      <c r="FT167" s="111"/>
      <c r="FU167" s="111"/>
      <c r="FV167" s="111"/>
      <c r="FW167" s="111"/>
      <c r="FX167" s="111"/>
      <c r="FY167" s="111"/>
      <c r="FZ167" s="111"/>
      <c r="GA167" s="111"/>
      <c r="GB167" s="111"/>
      <c r="GC167" s="111"/>
      <c r="GD167" s="111"/>
      <c r="GE167" s="111"/>
      <c r="GF167" s="111"/>
      <c r="GG167" s="111"/>
      <c r="GH167" s="111"/>
      <c r="GI167" s="111"/>
      <c r="GJ167" s="111"/>
      <c r="GK167" s="111"/>
      <c r="GL167" s="111"/>
      <c r="GM167" s="111"/>
      <c r="GN167" s="111"/>
      <c r="GO167" s="111"/>
      <c r="GP167" s="111"/>
      <c r="GQ167" s="111"/>
      <c r="GR167" s="111"/>
      <c r="GS167" s="111"/>
      <c r="GT167" s="111"/>
      <c r="GU167" s="111"/>
      <c r="GV167" s="111"/>
      <c r="GW167" s="111"/>
      <c r="GX167" s="111"/>
      <c r="GY167" s="111"/>
      <c r="GZ167" s="111"/>
      <c r="HA167" s="111"/>
      <c r="HB167" s="111"/>
      <c r="HC167" s="111"/>
      <c r="HD167" s="111"/>
      <c r="HE167" s="111"/>
      <c r="HF167" s="111"/>
      <c r="HG167" s="111"/>
      <c r="HH167" s="111"/>
      <c r="HI167" s="111"/>
      <c r="HJ167" s="111"/>
      <c r="HK167" s="111"/>
      <c r="HL167" s="111"/>
      <c r="HM167" s="111"/>
      <c r="HN167" s="111"/>
      <c r="HO167" s="111"/>
      <c r="HP167" s="111"/>
      <c r="HQ167" s="111"/>
      <c r="HR167" s="111"/>
      <c r="HS167" s="111"/>
      <c r="HT167" s="111"/>
      <c r="HU167" s="111"/>
      <c r="HV167" s="111"/>
      <c r="HW167" s="111"/>
      <c r="HX167" s="111"/>
      <c r="HY167" s="111"/>
      <c r="HZ167" s="111"/>
      <c r="IA167" s="111"/>
      <c r="IB167" s="111"/>
      <c r="IC167" s="111"/>
      <c r="ID167" s="111"/>
      <c r="IE167" s="111"/>
      <c r="IF167" s="111"/>
      <c r="IG167" s="111"/>
      <c r="IH167" s="111"/>
      <c r="II167" s="111"/>
      <c r="IJ167" s="111"/>
      <c r="IK167" s="111"/>
      <c r="IL167" s="111"/>
      <c r="IM167" s="111"/>
      <c r="IN167" s="111"/>
      <c r="IO167" s="111"/>
      <c r="IP167" s="111"/>
      <c r="IQ167" s="111"/>
      <c r="IR167" s="111"/>
      <c r="IS167" s="111"/>
      <c r="IT167" s="111"/>
      <c r="IU167" s="111"/>
      <c r="IV167" s="111"/>
      <c r="IW167" s="111"/>
      <c r="IX167" s="111"/>
    </row>
    <row r="168" spans="1:258" x14ac:dyDescent="0.25">
      <c r="A168" s="112" t="s">
        <v>327</v>
      </c>
      <c r="B168" s="120" t="s">
        <v>103</v>
      </c>
      <c r="C168" s="140" t="s">
        <v>103</v>
      </c>
      <c r="D168" s="119">
        <v>250</v>
      </c>
      <c r="E168" s="226" t="b">
        <f>ONS2010Q4[[#This Row],[Headcount Q4 2010]]='S. ONS Q3-4 2010'!C170</f>
        <v>1</v>
      </c>
      <c r="F168" s="119">
        <v>240</v>
      </c>
      <c r="G168" s="226" t="b">
        <f>ONS2010Q4[[#This Row],[Full Time Equivalent Q4 2010]]='S. ONS Q3-4 2010'!D170</f>
        <v>1</v>
      </c>
      <c r="H168" s="119">
        <v>260</v>
      </c>
      <c r="I168" s="226" t="b">
        <f>ONS2010Q4[[#This Row],[Headcount Q3 2010]]='S. ONS Q3-4 2010'!E170</f>
        <v>1</v>
      </c>
      <c r="J168" s="119">
        <v>240</v>
      </c>
      <c r="K168" s="226" t="b">
        <f>ONS2010Q4[[#This Row],[Full Time Equivalent Q3 2010]]='S. ONS Q3-4 2010'!F170</f>
        <v>1</v>
      </c>
      <c r="L168" s="121">
        <v>-10</v>
      </c>
      <c r="M168" s="121">
        <v>-10</v>
      </c>
      <c r="N168" s="120"/>
      <c r="O168" s="112"/>
      <c r="P168" s="120"/>
      <c r="Q168" s="112"/>
      <c r="R168" s="120"/>
      <c r="S168" s="112"/>
      <c r="T168" s="120"/>
      <c r="U168" s="112"/>
      <c r="V168" s="120"/>
      <c r="W168" s="112"/>
      <c r="X168" s="120"/>
      <c r="Y168" s="112"/>
      <c r="Z168" s="120"/>
      <c r="AA168" s="112"/>
      <c r="AB168" s="120"/>
      <c r="AC168" s="112"/>
      <c r="AD168" s="120"/>
      <c r="AE168" s="112"/>
      <c r="AF168" s="120"/>
      <c r="AG168" s="112"/>
      <c r="AH168" s="120"/>
      <c r="AI168" s="112"/>
      <c r="AJ168" s="120"/>
      <c r="AK168" s="112"/>
      <c r="AL168" s="120"/>
      <c r="AM168" s="112"/>
      <c r="AN168" s="120"/>
      <c r="AO168" s="112"/>
      <c r="AP168" s="120"/>
      <c r="AQ168" s="112"/>
      <c r="AR168" s="120"/>
      <c r="AS168" s="112"/>
      <c r="AT168" s="120"/>
      <c r="AU168" s="112"/>
      <c r="AV168" s="120"/>
      <c r="AW168" s="112"/>
      <c r="AX168" s="120"/>
      <c r="AY168" s="112"/>
      <c r="AZ168" s="120"/>
      <c r="BA168" s="112"/>
      <c r="BB168" s="120"/>
      <c r="BC168" s="112"/>
      <c r="BD168" s="120"/>
      <c r="BE168" s="112"/>
      <c r="BF168" s="120"/>
      <c r="BG168" s="112"/>
      <c r="BH168" s="120"/>
      <c r="BI168" s="112"/>
      <c r="BJ168" s="120"/>
      <c r="BK168" s="112"/>
      <c r="BL168" s="120"/>
      <c r="BM168" s="112"/>
      <c r="BN168" s="120"/>
      <c r="BO168" s="112"/>
      <c r="BP168" s="120"/>
      <c r="BQ168" s="112"/>
      <c r="BR168" s="120"/>
      <c r="BS168" s="112"/>
      <c r="BT168" s="120"/>
      <c r="BU168" s="112"/>
      <c r="BV168" s="120"/>
      <c r="BW168" s="112"/>
      <c r="BX168" s="120"/>
      <c r="BY168" s="112"/>
      <c r="BZ168" s="120"/>
      <c r="CA168" s="112"/>
      <c r="CB168" s="120"/>
      <c r="CC168" s="112"/>
      <c r="CD168" s="120"/>
      <c r="CE168" s="112"/>
      <c r="CF168" s="120"/>
      <c r="CG168" s="112"/>
      <c r="CH168" s="120"/>
      <c r="CI168" s="112"/>
      <c r="CJ168" s="120"/>
      <c r="CK168" s="112"/>
      <c r="CL168" s="120"/>
      <c r="CM168" s="112"/>
      <c r="CN168" s="120"/>
      <c r="CO168" s="112"/>
      <c r="CP168" s="120"/>
      <c r="CQ168" s="112"/>
      <c r="CR168" s="120"/>
      <c r="CS168" s="112"/>
      <c r="CT168" s="120"/>
      <c r="CU168" s="112"/>
      <c r="CV168" s="120"/>
      <c r="CW168" s="112"/>
      <c r="CX168" s="120"/>
      <c r="CY168" s="112"/>
      <c r="CZ168" s="120"/>
      <c r="DA168" s="112"/>
      <c r="DB168" s="120"/>
      <c r="DC168" s="112"/>
      <c r="DD168" s="120"/>
      <c r="DE168" s="112"/>
      <c r="DF168" s="120"/>
      <c r="DG168" s="112"/>
      <c r="DH168" s="120"/>
      <c r="DI168" s="112"/>
      <c r="DJ168" s="120"/>
      <c r="DK168" s="112"/>
      <c r="DL168" s="120"/>
      <c r="DM168" s="112"/>
      <c r="DN168" s="120"/>
      <c r="DO168" s="112"/>
      <c r="DP168" s="120"/>
      <c r="DQ168" s="112"/>
      <c r="DR168" s="120"/>
      <c r="DS168" s="112"/>
      <c r="DT168" s="120"/>
      <c r="DU168" s="112"/>
      <c r="DV168" s="120"/>
      <c r="DW168" s="112"/>
      <c r="DX168" s="120"/>
      <c r="DY168" s="112"/>
      <c r="DZ168" s="120"/>
      <c r="EA168" s="112"/>
      <c r="EB168" s="120"/>
      <c r="EC168" s="112"/>
      <c r="ED168" s="120"/>
      <c r="EE168" s="112"/>
      <c r="EF168" s="120"/>
      <c r="EG168" s="112"/>
      <c r="EH168" s="120"/>
      <c r="EI168" s="112"/>
      <c r="EJ168" s="120"/>
      <c r="EK168" s="112"/>
      <c r="EL168" s="120"/>
      <c r="EM168" s="112"/>
      <c r="EN168" s="120"/>
      <c r="EO168" s="112"/>
      <c r="EP168" s="120"/>
      <c r="EQ168" s="112"/>
      <c r="ER168" s="120"/>
      <c r="ES168" s="112"/>
      <c r="ET168" s="120"/>
      <c r="EU168" s="112"/>
      <c r="EV168" s="120"/>
      <c r="EW168" s="112"/>
      <c r="EX168" s="120"/>
      <c r="EY168" s="112"/>
      <c r="EZ168" s="120"/>
      <c r="FA168" s="112"/>
      <c r="FB168" s="120"/>
      <c r="FC168" s="112"/>
      <c r="FD168" s="120"/>
      <c r="FE168" s="112"/>
      <c r="FF168" s="120"/>
      <c r="FG168" s="112"/>
      <c r="FH168" s="120"/>
      <c r="FI168" s="112"/>
      <c r="FJ168" s="120"/>
      <c r="FK168" s="112"/>
      <c r="FL168" s="120"/>
      <c r="FM168" s="112"/>
      <c r="FN168" s="120"/>
      <c r="FO168" s="112"/>
      <c r="FP168" s="120"/>
      <c r="FQ168" s="112"/>
      <c r="FR168" s="120"/>
      <c r="FS168" s="112"/>
      <c r="FT168" s="120"/>
      <c r="FU168" s="112"/>
      <c r="FV168" s="120"/>
      <c r="FW168" s="112"/>
      <c r="FX168" s="120"/>
      <c r="FY168" s="112"/>
      <c r="FZ168" s="120"/>
      <c r="GA168" s="112"/>
      <c r="GB168" s="120"/>
      <c r="GC168" s="112"/>
      <c r="GD168" s="120"/>
      <c r="GE168" s="112"/>
      <c r="GF168" s="120"/>
      <c r="GG168" s="112"/>
      <c r="GH168" s="120"/>
      <c r="GI168" s="112"/>
      <c r="GJ168" s="120"/>
      <c r="GK168" s="112"/>
      <c r="GL168" s="120"/>
      <c r="GM168" s="112"/>
      <c r="GN168" s="120"/>
      <c r="GO168" s="112"/>
      <c r="GP168" s="120"/>
      <c r="GQ168" s="112"/>
      <c r="GR168" s="120"/>
      <c r="GS168" s="112"/>
      <c r="GT168" s="120"/>
      <c r="GU168" s="112"/>
      <c r="GV168" s="120"/>
      <c r="GW168" s="112"/>
      <c r="GX168" s="120"/>
      <c r="GY168" s="112"/>
      <c r="GZ168" s="120"/>
      <c r="HA168" s="112"/>
      <c r="HB168" s="120"/>
      <c r="HC168" s="112"/>
      <c r="HD168" s="120"/>
      <c r="HE168" s="112"/>
      <c r="HF168" s="120"/>
      <c r="HG168" s="112"/>
      <c r="HH168" s="120"/>
      <c r="HI168" s="112"/>
      <c r="HJ168" s="120"/>
      <c r="HK168" s="112"/>
      <c r="HL168" s="120"/>
      <c r="HM168" s="112"/>
      <c r="HN168" s="120"/>
      <c r="HO168" s="112"/>
      <c r="HP168" s="120"/>
      <c r="HQ168" s="112"/>
      <c r="HR168" s="120"/>
      <c r="HS168" s="112"/>
      <c r="HT168" s="120"/>
      <c r="HU168" s="112"/>
      <c r="HV168" s="120"/>
      <c r="HW168" s="112"/>
      <c r="HX168" s="120"/>
      <c r="HY168" s="112"/>
      <c r="HZ168" s="120"/>
      <c r="IA168" s="112"/>
      <c r="IB168" s="120"/>
      <c r="IC168" s="112"/>
      <c r="ID168" s="120"/>
      <c r="IE168" s="112"/>
      <c r="IF168" s="120"/>
      <c r="IG168" s="112"/>
      <c r="IH168" s="120"/>
      <c r="II168" s="112"/>
      <c r="IJ168" s="120"/>
      <c r="IK168" s="112"/>
      <c r="IL168" s="120"/>
      <c r="IM168" s="112"/>
      <c r="IN168" s="120"/>
      <c r="IO168" s="112"/>
      <c r="IP168" s="120"/>
      <c r="IQ168" s="112"/>
      <c r="IR168" s="120"/>
      <c r="IS168" s="112"/>
      <c r="IT168" s="120"/>
      <c r="IU168" s="112"/>
      <c r="IV168" s="120"/>
      <c r="IW168" s="112"/>
      <c r="IX168" s="120"/>
    </row>
    <row r="169" spans="1:258" x14ac:dyDescent="0.25">
      <c r="A169" s="112" t="s">
        <v>328</v>
      </c>
      <c r="B169" s="120" t="s">
        <v>104</v>
      </c>
      <c r="C169" s="140" t="s">
        <v>104</v>
      </c>
      <c r="D169" s="119">
        <v>40</v>
      </c>
      <c r="E169" s="226" t="b">
        <f>ONS2010Q4[[#This Row],[Headcount Q4 2010]]='S. ONS Q3-4 2010'!C171</f>
        <v>1</v>
      </c>
      <c r="F169" s="119">
        <v>30</v>
      </c>
      <c r="G169" s="226" t="b">
        <f>ONS2010Q4[[#This Row],[Full Time Equivalent Q4 2010]]='S. ONS Q3-4 2010'!D171</f>
        <v>1</v>
      </c>
      <c r="H169" s="119">
        <v>40</v>
      </c>
      <c r="I169" s="226" t="b">
        <f>ONS2010Q4[[#This Row],[Headcount Q3 2010]]='S. ONS Q3-4 2010'!E171</f>
        <v>1</v>
      </c>
      <c r="J169" s="119">
        <v>40</v>
      </c>
      <c r="K169" s="226" t="b">
        <f>ONS2010Q4[[#This Row],[Full Time Equivalent Q3 2010]]='S. ONS Q3-4 2010'!F171</f>
        <v>1</v>
      </c>
      <c r="L169" s="121" t="s">
        <v>8</v>
      </c>
      <c r="M169" s="121" t="s">
        <v>8</v>
      </c>
      <c r="N169" s="120"/>
      <c r="O169" s="112"/>
      <c r="P169" s="120"/>
      <c r="Q169" s="112"/>
      <c r="R169" s="120"/>
      <c r="S169" s="112"/>
      <c r="T169" s="120"/>
      <c r="U169" s="112"/>
      <c r="V169" s="120"/>
      <c r="W169" s="112"/>
      <c r="X169" s="120"/>
      <c r="Y169" s="112"/>
      <c r="Z169" s="120"/>
      <c r="AA169" s="112"/>
      <c r="AB169" s="120"/>
      <c r="AC169" s="112"/>
      <c r="AD169" s="120"/>
      <c r="AE169" s="112"/>
      <c r="AF169" s="120"/>
      <c r="AG169" s="112"/>
      <c r="AH169" s="120"/>
      <c r="AI169" s="112"/>
      <c r="AJ169" s="120"/>
      <c r="AK169" s="112"/>
      <c r="AL169" s="120"/>
      <c r="AM169" s="112"/>
      <c r="AN169" s="120"/>
      <c r="AO169" s="112"/>
      <c r="AP169" s="120"/>
      <c r="AQ169" s="112"/>
      <c r="AR169" s="120"/>
      <c r="AS169" s="112"/>
      <c r="AT169" s="120"/>
      <c r="AU169" s="112"/>
      <c r="AV169" s="120"/>
      <c r="AW169" s="112"/>
      <c r="AX169" s="120"/>
      <c r="AY169" s="112"/>
      <c r="AZ169" s="120"/>
      <c r="BA169" s="112"/>
      <c r="BB169" s="120"/>
      <c r="BC169" s="112"/>
      <c r="BD169" s="120"/>
      <c r="BE169" s="112"/>
      <c r="BF169" s="120"/>
      <c r="BG169" s="112"/>
      <c r="BH169" s="120"/>
      <c r="BI169" s="112"/>
      <c r="BJ169" s="120"/>
      <c r="BK169" s="112"/>
      <c r="BL169" s="120"/>
      <c r="BM169" s="112"/>
      <c r="BN169" s="120"/>
      <c r="BO169" s="112"/>
      <c r="BP169" s="120"/>
      <c r="BQ169" s="112"/>
      <c r="BR169" s="120"/>
      <c r="BS169" s="112"/>
      <c r="BT169" s="120"/>
      <c r="BU169" s="112"/>
      <c r="BV169" s="120"/>
      <c r="BW169" s="112"/>
      <c r="BX169" s="120"/>
      <c r="BY169" s="112"/>
      <c r="BZ169" s="120"/>
      <c r="CA169" s="112"/>
      <c r="CB169" s="120"/>
      <c r="CC169" s="112"/>
      <c r="CD169" s="120"/>
      <c r="CE169" s="112"/>
      <c r="CF169" s="120"/>
      <c r="CG169" s="112"/>
      <c r="CH169" s="120"/>
      <c r="CI169" s="112"/>
      <c r="CJ169" s="120"/>
      <c r="CK169" s="112"/>
      <c r="CL169" s="120"/>
      <c r="CM169" s="112"/>
      <c r="CN169" s="120"/>
      <c r="CO169" s="112"/>
      <c r="CP169" s="120"/>
      <c r="CQ169" s="112"/>
      <c r="CR169" s="120"/>
      <c r="CS169" s="112"/>
      <c r="CT169" s="120"/>
      <c r="CU169" s="112"/>
      <c r="CV169" s="120"/>
      <c r="CW169" s="112"/>
      <c r="CX169" s="120"/>
      <c r="CY169" s="112"/>
      <c r="CZ169" s="120"/>
      <c r="DA169" s="112"/>
      <c r="DB169" s="120"/>
      <c r="DC169" s="112"/>
      <c r="DD169" s="120"/>
      <c r="DE169" s="112"/>
      <c r="DF169" s="120"/>
      <c r="DG169" s="112"/>
      <c r="DH169" s="120"/>
      <c r="DI169" s="112"/>
      <c r="DJ169" s="120"/>
      <c r="DK169" s="112"/>
      <c r="DL169" s="120"/>
      <c r="DM169" s="112"/>
      <c r="DN169" s="120"/>
      <c r="DO169" s="112"/>
      <c r="DP169" s="120"/>
      <c r="DQ169" s="112"/>
      <c r="DR169" s="120"/>
      <c r="DS169" s="112"/>
      <c r="DT169" s="120"/>
      <c r="DU169" s="112"/>
      <c r="DV169" s="120"/>
      <c r="DW169" s="112"/>
      <c r="DX169" s="120"/>
      <c r="DY169" s="112"/>
      <c r="DZ169" s="120"/>
      <c r="EA169" s="112"/>
      <c r="EB169" s="120"/>
      <c r="EC169" s="112"/>
      <c r="ED169" s="120"/>
      <c r="EE169" s="112"/>
      <c r="EF169" s="120"/>
      <c r="EG169" s="112"/>
      <c r="EH169" s="120"/>
      <c r="EI169" s="112"/>
      <c r="EJ169" s="120"/>
      <c r="EK169" s="112"/>
      <c r="EL169" s="120"/>
      <c r="EM169" s="112"/>
      <c r="EN169" s="120"/>
      <c r="EO169" s="112"/>
      <c r="EP169" s="120"/>
      <c r="EQ169" s="112"/>
      <c r="ER169" s="120"/>
      <c r="ES169" s="112"/>
      <c r="ET169" s="120"/>
      <c r="EU169" s="112"/>
      <c r="EV169" s="120"/>
      <c r="EW169" s="112"/>
      <c r="EX169" s="120"/>
      <c r="EY169" s="112"/>
      <c r="EZ169" s="120"/>
      <c r="FA169" s="112"/>
      <c r="FB169" s="120"/>
      <c r="FC169" s="112"/>
      <c r="FD169" s="120"/>
      <c r="FE169" s="112"/>
      <c r="FF169" s="120"/>
      <c r="FG169" s="112"/>
      <c r="FH169" s="120"/>
      <c r="FI169" s="112"/>
      <c r="FJ169" s="120"/>
      <c r="FK169" s="112"/>
      <c r="FL169" s="120"/>
      <c r="FM169" s="112"/>
      <c r="FN169" s="120"/>
      <c r="FO169" s="112"/>
      <c r="FP169" s="120"/>
      <c r="FQ169" s="112"/>
      <c r="FR169" s="120"/>
      <c r="FS169" s="112"/>
      <c r="FT169" s="120"/>
      <c r="FU169" s="112"/>
      <c r="FV169" s="120"/>
      <c r="FW169" s="112"/>
      <c r="FX169" s="120"/>
      <c r="FY169" s="112"/>
      <c r="FZ169" s="120"/>
      <c r="GA169" s="112"/>
      <c r="GB169" s="120"/>
      <c r="GC169" s="112"/>
      <c r="GD169" s="120"/>
      <c r="GE169" s="112"/>
      <c r="GF169" s="120"/>
      <c r="GG169" s="112"/>
      <c r="GH169" s="120"/>
      <c r="GI169" s="112"/>
      <c r="GJ169" s="120"/>
      <c r="GK169" s="112"/>
      <c r="GL169" s="120"/>
      <c r="GM169" s="112"/>
      <c r="GN169" s="120"/>
      <c r="GO169" s="112"/>
      <c r="GP169" s="120"/>
      <c r="GQ169" s="112"/>
      <c r="GR169" s="120"/>
      <c r="GS169" s="112"/>
      <c r="GT169" s="120"/>
      <c r="GU169" s="112"/>
      <c r="GV169" s="120"/>
      <c r="GW169" s="112"/>
      <c r="GX169" s="120"/>
      <c r="GY169" s="112"/>
      <c r="GZ169" s="120"/>
      <c r="HA169" s="112"/>
      <c r="HB169" s="120"/>
      <c r="HC169" s="112"/>
      <c r="HD169" s="120"/>
      <c r="HE169" s="112"/>
      <c r="HF169" s="120"/>
      <c r="HG169" s="112"/>
      <c r="HH169" s="120"/>
      <c r="HI169" s="112"/>
      <c r="HJ169" s="120"/>
      <c r="HK169" s="112"/>
      <c r="HL169" s="120"/>
      <c r="HM169" s="112"/>
      <c r="HN169" s="120"/>
      <c r="HO169" s="112"/>
      <c r="HP169" s="120"/>
      <c r="HQ169" s="112"/>
      <c r="HR169" s="120"/>
      <c r="HS169" s="112"/>
      <c r="HT169" s="120"/>
      <c r="HU169" s="112"/>
      <c r="HV169" s="120"/>
      <c r="HW169" s="112"/>
      <c r="HX169" s="120"/>
      <c r="HY169" s="112"/>
      <c r="HZ169" s="120"/>
      <c r="IA169" s="112"/>
      <c r="IB169" s="120"/>
      <c r="IC169" s="112"/>
      <c r="ID169" s="120"/>
      <c r="IE169" s="112"/>
      <c r="IF169" s="120"/>
      <c r="IG169" s="112"/>
      <c r="IH169" s="120"/>
      <c r="II169" s="112"/>
      <c r="IJ169" s="120"/>
      <c r="IK169" s="112"/>
      <c r="IL169" s="120"/>
      <c r="IM169" s="112"/>
      <c r="IN169" s="120"/>
      <c r="IO169" s="112"/>
      <c r="IP169" s="120"/>
      <c r="IQ169" s="112"/>
      <c r="IR169" s="120"/>
      <c r="IS169" s="112"/>
      <c r="IT169" s="120"/>
      <c r="IU169" s="112"/>
      <c r="IV169" s="120"/>
      <c r="IW169" s="112"/>
      <c r="IX169" s="120"/>
    </row>
    <row r="170" spans="1:258" x14ac:dyDescent="0.25">
      <c r="A170" s="112" t="s">
        <v>329</v>
      </c>
      <c r="B170" s="120" t="s">
        <v>105</v>
      </c>
      <c r="C170" s="140" t="s">
        <v>105</v>
      </c>
      <c r="D170" s="119">
        <v>170</v>
      </c>
      <c r="E170" s="226" t="b">
        <f>ONS2010Q4[[#This Row],[Headcount Q4 2010]]='S. ONS Q3-4 2010'!C172</f>
        <v>1</v>
      </c>
      <c r="F170" s="119">
        <v>160</v>
      </c>
      <c r="G170" s="226" t="b">
        <f>ONS2010Q4[[#This Row],[Full Time Equivalent Q4 2010]]='S. ONS Q3-4 2010'!D172</f>
        <v>1</v>
      </c>
      <c r="H170" s="119">
        <v>170</v>
      </c>
      <c r="I170" s="226" t="b">
        <f>ONS2010Q4[[#This Row],[Headcount Q3 2010]]='S. ONS Q3-4 2010'!E172</f>
        <v>1</v>
      </c>
      <c r="J170" s="119">
        <v>160</v>
      </c>
      <c r="K170" s="226" t="b">
        <f>ONS2010Q4[[#This Row],[Full Time Equivalent Q3 2010]]='S. ONS Q3-4 2010'!F172</f>
        <v>1</v>
      </c>
      <c r="L170" s="121" t="s">
        <v>8</v>
      </c>
      <c r="M170" s="121" t="s">
        <v>8</v>
      </c>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11"/>
      <c r="CG170" s="111"/>
      <c r="CH170" s="111"/>
      <c r="CI170" s="111"/>
      <c r="CJ170" s="111"/>
      <c r="CK170" s="111"/>
      <c r="CL170" s="111"/>
      <c r="CM170" s="111"/>
      <c r="CN170" s="111"/>
      <c r="CO170" s="111"/>
      <c r="CP170" s="111"/>
      <c r="CQ170" s="111"/>
      <c r="CR170" s="111"/>
      <c r="CS170" s="111"/>
      <c r="CT170" s="111"/>
      <c r="CU170" s="111"/>
      <c r="CV170" s="111"/>
      <c r="CW170" s="111"/>
      <c r="CX170" s="111"/>
      <c r="CY170" s="111"/>
      <c r="CZ170" s="111"/>
      <c r="DA170" s="111"/>
      <c r="DB170" s="111"/>
      <c r="DC170" s="111"/>
      <c r="DD170" s="111"/>
      <c r="DE170" s="111"/>
      <c r="DF170" s="111"/>
      <c r="DG170" s="111"/>
      <c r="DH170" s="111"/>
      <c r="DI170" s="111"/>
      <c r="DJ170" s="111"/>
      <c r="DK170" s="111"/>
      <c r="DL170" s="111"/>
      <c r="DM170" s="111"/>
      <c r="DN170" s="111"/>
      <c r="DO170" s="111"/>
      <c r="DP170" s="111"/>
      <c r="DQ170" s="111"/>
      <c r="DR170" s="111"/>
      <c r="DS170" s="111"/>
      <c r="DT170" s="111"/>
      <c r="DU170" s="111"/>
      <c r="DV170" s="111"/>
      <c r="DW170" s="111"/>
      <c r="DX170" s="111"/>
      <c r="DY170" s="111"/>
      <c r="DZ170" s="111"/>
      <c r="EA170" s="111"/>
      <c r="EB170" s="111"/>
      <c r="EC170" s="111"/>
      <c r="ED170" s="111"/>
      <c r="EE170" s="111"/>
      <c r="EF170" s="111"/>
      <c r="EG170" s="111"/>
      <c r="EH170" s="111"/>
      <c r="EI170" s="111"/>
      <c r="EJ170" s="111"/>
      <c r="EK170" s="111"/>
      <c r="EL170" s="111"/>
      <c r="EM170" s="111"/>
      <c r="EN170" s="111"/>
      <c r="EO170" s="111"/>
      <c r="EP170" s="111"/>
      <c r="EQ170" s="111"/>
      <c r="ER170" s="111"/>
      <c r="ES170" s="111"/>
      <c r="ET170" s="111"/>
      <c r="EU170" s="111"/>
      <c r="EV170" s="111"/>
      <c r="EW170" s="111"/>
      <c r="EX170" s="111"/>
      <c r="EY170" s="111"/>
      <c r="EZ170" s="111"/>
      <c r="FA170" s="111"/>
      <c r="FB170" s="111"/>
      <c r="FC170" s="111"/>
      <c r="FD170" s="111"/>
      <c r="FE170" s="111"/>
      <c r="FF170" s="111"/>
      <c r="FG170" s="111"/>
      <c r="FH170" s="111"/>
      <c r="FI170" s="111"/>
      <c r="FJ170" s="111"/>
      <c r="FK170" s="111"/>
      <c r="FL170" s="111"/>
      <c r="FM170" s="111"/>
      <c r="FN170" s="111"/>
      <c r="FO170" s="111"/>
      <c r="FP170" s="111"/>
      <c r="FQ170" s="111"/>
      <c r="FR170" s="111"/>
      <c r="FS170" s="111"/>
      <c r="FT170" s="111"/>
      <c r="FU170" s="111"/>
      <c r="FV170" s="111"/>
      <c r="FW170" s="111"/>
      <c r="FX170" s="111"/>
      <c r="FY170" s="111"/>
      <c r="FZ170" s="111"/>
      <c r="GA170" s="111"/>
      <c r="GB170" s="111"/>
      <c r="GC170" s="111"/>
      <c r="GD170" s="111"/>
      <c r="GE170" s="111"/>
      <c r="GF170" s="111"/>
      <c r="GG170" s="111"/>
      <c r="GH170" s="111"/>
      <c r="GI170" s="111"/>
      <c r="GJ170" s="111"/>
      <c r="GK170" s="111"/>
      <c r="GL170" s="111"/>
      <c r="GM170" s="111"/>
      <c r="GN170" s="111"/>
      <c r="GO170" s="111"/>
      <c r="GP170" s="111"/>
      <c r="GQ170" s="111"/>
      <c r="GR170" s="111"/>
      <c r="GS170" s="111"/>
      <c r="GT170" s="111"/>
      <c r="GU170" s="111"/>
      <c r="GV170" s="111"/>
      <c r="GW170" s="111"/>
      <c r="GX170" s="111"/>
      <c r="GY170" s="111"/>
      <c r="GZ170" s="111"/>
      <c r="HA170" s="111"/>
      <c r="HB170" s="111"/>
      <c r="HC170" s="111"/>
      <c r="HD170" s="111"/>
      <c r="HE170" s="111"/>
      <c r="HF170" s="111"/>
      <c r="HG170" s="111"/>
      <c r="HH170" s="111"/>
      <c r="HI170" s="111"/>
      <c r="HJ170" s="111"/>
      <c r="HK170" s="111"/>
      <c r="HL170" s="111"/>
      <c r="HM170" s="111"/>
      <c r="HN170" s="111"/>
      <c r="HO170" s="111"/>
      <c r="HP170" s="111"/>
      <c r="HQ170" s="111"/>
      <c r="HR170" s="111"/>
      <c r="HS170" s="111"/>
      <c r="HT170" s="111"/>
      <c r="HU170" s="111"/>
      <c r="HV170" s="111"/>
      <c r="HW170" s="111"/>
      <c r="HX170" s="111"/>
      <c r="HY170" s="111"/>
      <c r="HZ170" s="111"/>
      <c r="IA170" s="111"/>
      <c r="IB170" s="111"/>
      <c r="IC170" s="111"/>
      <c r="ID170" s="111"/>
      <c r="IE170" s="111"/>
      <c r="IF170" s="111"/>
      <c r="IG170" s="111"/>
      <c r="IH170" s="111"/>
      <c r="II170" s="111"/>
      <c r="IJ170" s="111"/>
      <c r="IK170" s="111"/>
      <c r="IL170" s="111"/>
      <c r="IM170" s="111"/>
      <c r="IN170" s="111"/>
      <c r="IO170" s="111"/>
      <c r="IP170" s="111"/>
      <c r="IQ170" s="111"/>
      <c r="IR170" s="111"/>
      <c r="IS170" s="111"/>
      <c r="IT170" s="111"/>
      <c r="IU170" s="111"/>
      <c r="IV170" s="111"/>
      <c r="IW170" s="111"/>
      <c r="IX170" s="111"/>
    </row>
    <row r="171" spans="1:258" x14ac:dyDescent="0.25">
      <c r="A171" s="112" t="s">
        <v>330</v>
      </c>
      <c r="B171" s="120" t="s">
        <v>106</v>
      </c>
      <c r="C171" s="140" t="s">
        <v>106</v>
      </c>
      <c r="D171" s="119">
        <v>420</v>
      </c>
      <c r="E171" s="226" t="b">
        <f>ONS2010Q4[[#This Row],[Headcount Q4 2010]]='S. ONS Q3-4 2010'!C173</f>
        <v>1</v>
      </c>
      <c r="F171" s="119">
        <v>410</v>
      </c>
      <c r="G171" s="226" t="b">
        <f>ONS2010Q4[[#This Row],[Full Time Equivalent Q4 2010]]='S. ONS Q3-4 2010'!D173</f>
        <v>1</v>
      </c>
      <c r="H171" s="119">
        <v>410</v>
      </c>
      <c r="I171" s="226" t="b">
        <f>ONS2010Q4[[#This Row],[Headcount Q3 2010]]='S. ONS Q3-4 2010'!E173</f>
        <v>1</v>
      </c>
      <c r="J171" s="119">
        <v>410</v>
      </c>
      <c r="K171" s="226" t="b">
        <f>ONS2010Q4[[#This Row],[Full Time Equivalent Q3 2010]]='S. ONS Q3-4 2010'!F173</f>
        <v>1</v>
      </c>
      <c r="L171" s="121" t="s">
        <v>8</v>
      </c>
      <c r="M171" s="121" t="s">
        <v>8</v>
      </c>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DA171" s="111"/>
      <c r="DB171" s="111"/>
      <c r="DC171" s="111"/>
      <c r="DD171" s="111"/>
      <c r="DE171" s="111"/>
      <c r="DF171" s="111"/>
      <c r="DG171" s="111"/>
      <c r="DH171" s="111"/>
      <c r="DI171" s="111"/>
      <c r="DJ171" s="111"/>
      <c r="DK171" s="111"/>
      <c r="DL171" s="111"/>
      <c r="DM171" s="111"/>
      <c r="DN171" s="111"/>
      <c r="DO171" s="111"/>
      <c r="DP171" s="111"/>
      <c r="DQ171" s="111"/>
      <c r="DR171" s="111"/>
      <c r="DS171" s="111"/>
      <c r="DT171" s="111"/>
      <c r="DU171" s="111"/>
      <c r="DV171" s="111"/>
      <c r="DW171" s="111"/>
      <c r="DX171" s="111"/>
      <c r="DY171" s="111"/>
      <c r="DZ171" s="111"/>
      <c r="EA171" s="111"/>
      <c r="EB171" s="111"/>
      <c r="EC171" s="111"/>
      <c r="ED171" s="111"/>
      <c r="EE171" s="111"/>
      <c r="EF171" s="111"/>
      <c r="EG171" s="111"/>
      <c r="EH171" s="111"/>
      <c r="EI171" s="111"/>
      <c r="EJ171" s="111"/>
      <c r="EK171" s="111"/>
      <c r="EL171" s="111"/>
      <c r="EM171" s="111"/>
      <c r="EN171" s="111"/>
      <c r="EO171" s="111"/>
      <c r="EP171" s="111"/>
      <c r="EQ171" s="111"/>
      <c r="ER171" s="111"/>
      <c r="ES171" s="111"/>
      <c r="ET171" s="111"/>
      <c r="EU171" s="111"/>
      <c r="EV171" s="111"/>
      <c r="EW171" s="111"/>
      <c r="EX171" s="111"/>
      <c r="EY171" s="111"/>
      <c r="EZ171" s="111"/>
      <c r="FA171" s="111"/>
      <c r="FB171" s="111"/>
      <c r="FC171" s="111"/>
      <c r="FD171" s="111"/>
      <c r="FE171" s="111"/>
      <c r="FF171" s="111"/>
      <c r="FG171" s="111"/>
      <c r="FH171" s="111"/>
      <c r="FI171" s="111"/>
      <c r="FJ171" s="111"/>
      <c r="FK171" s="111"/>
      <c r="FL171" s="111"/>
      <c r="FM171" s="111"/>
      <c r="FN171" s="111"/>
      <c r="FO171" s="111"/>
      <c r="FP171" s="111"/>
      <c r="FQ171" s="111"/>
      <c r="FR171" s="111"/>
      <c r="FS171" s="111"/>
      <c r="FT171" s="111"/>
      <c r="FU171" s="111"/>
      <c r="FV171" s="111"/>
      <c r="FW171" s="111"/>
      <c r="FX171" s="111"/>
      <c r="FY171" s="111"/>
      <c r="FZ171" s="111"/>
      <c r="GA171" s="111"/>
      <c r="GB171" s="111"/>
      <c r="GC171" s="111"/>
      <c r="GD171" s="111"/>
      <c r="GE171" s="111"/>
      <c r="GF171" s="111"/>
      <c r="GG171" s="111"/>
      <c r="GH171" s="111"/>
      <c r="GI171" s="111"/>
      <c r="GJ171" s="111"/>
      <c r="GK171" s="111"/>
      <c r="GL171" s="111"/>
      <c r="GM171" s="111"/>
      <c r="GN171" s="111"/>
      <c r="GO171" s="111"/>
      <c r="GP171" s="111"/>
      <c r="GQ171" s="111"/>
      <c r="GR171" s="111"/>
      <c r="GS171" s="111"/>
      <c r="GT171" s="111"/>
      <c r="GU171" s="111"/>
      <c r="GV171" s="111"/>
      <c r="GW171" s="111"/>
      <c r="GX171" s="111"/>
      <c r="GY171" s="111"/>
      <c r="GZ171" s="111"/>
      <c r="HA171" s="111"/>
      <c r="HB171" s="111"/>
      <c r="HC171" s="111"/>
      <c r="HD171" s="111"/>
      <c r="HE171" s="111"/>
      <c r="HF171" s="111"/>
      <c r="HG171" s="111"/>
      <c r="HH171" s="111"/>
      <c r="HI171" s="111"/>
      <c r="HJ171" s="111"/>
      <c r="HK171" s="111"/>
      <c r="HL171" s="111"/>
      <c r="HM171" s="111"/>
      <c r="HN171" s="111"/>
      <c r="HO171" s="111"/>
      <c r="HP171" s="111"/>
      <c r="HQ171" s="111"/>
      <c r="HR171" s="111"/>
      <c r="HS171" s="111"/>
      <c r="HT171" s="111"/>
      <c r="HU171" s="111"/>
      <c r="HV171" s="111"/>
      <c r="HW171" s="111"/>
      <c r="HX171" s="111"/>
      <c r="HY171" s="111"/>
      <c r="HZ171" s="111"/>
      <c r="IA171" s="111"/>
      <c r="IB171" s="111"/>
      <c r="IC171" s="111"/>
      <c r="ID171" s="111"/>
      <c r="IE171" s="111"/>
      <c r="IF171" s="111"/>
      <c r="IG171" s="111"/>
      <c r="IH171" s="111"/>
      <c r="II171" s="111"/>
      <c r="IJ171" s="111"/>
      <c r="IK171" s="111"/>
      <c r="IL171" s="111"/>
      <c r="IM171" s="111"/>
      <c r="IN171" s="111"/>
      <c r="IO171" s="111"/>
      <c r="IP171" s="111"/>
      <c r="IQ171" s="111"/>
      <c r="IR171" s="111"/>
      <c r="IS171" s="111"/>
      <c r="IT171" s="111"/>
      <c r="IU171" s="111"/>
      <c r="IV171" s="111"/>
      <c r="IW171" s="111"/>
      <c r="IX171" s="111"/>
    </row>
    <row r="172" spans="1:258" x14ac:dyDescent="0.25">
      <c r="A172" s="112" t="s">
        <v>331</v>
      </c>
      <c r="B172" s="120" t="s">
        <v>159</v>
      </c>
      <c r="C172" s="140" t="s">
        <v>159</v>
      </c>
      <c r="D172" s="119">
        <v>50</v>
      </c>
      <c r="E172" s="226" t="b">
        <f>ONS2010Q4[[#This Row],[Headcount Q4 2010]]='S. ONS Q3-4 2010'!C174</f>
        <v>1</v>
      </c>
      <c r="F172" s="119">
        <v>50</v>
      </c>
      <c r="G172" s="226" t="b">
        <f>ONS2010Q4[[#This Row],[Full Time Equivalent Q4 2010]]='S. ONS Q3-4 2010'!D174</f>
        <v>1</v>
      </c>
      <c r="H172" s="119">
        <v>50</v>
      </c>
      <c r="I172" s="226" t="b">
        <f>ONS2010Q4[[#This Row],[Headcount Q3 2010]]='S. ONS Q3-4 2010'!E174</f>
        <v>1</v>
      </c>
      <c r="J172" s="119">
        <v>50</v>
      </c>
      <c r="K172" s="226" t="b">
        <f>ONS2010Q4[[#This Row],[Full Time Equivalent Q3 2010]]='S. ONS Q3-4 2010'!F174</f>
        <v>1</v>
      </c>
      <c r="L172" s="121" t="s">
        <v>8</v>
      </c>
      <c r="M172" s="121" t="s">
        <v>8</v>
      </c>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DA172" s="111"/>
      <c r="DB172" s="111"/>
      <c r="DC172" s="111"/>
      <c r="DD172" s="111"/>
      <c r="DE172" s="111"/>
      <c r="DF172" s="111"/>
      <c r="DG172" s="111"/>
      <c r="DH172" s="111"/>
      <c r="DI172" s="111"/>
      <c r="DJ172" s="111"/>
      <c r="DK172" s="111"/>
      <c r="DL172" s="111"/>
      <c r="DM172" s="111"/>
      <c r="DN172" s="111"/>
      <c r="DO172" s="111"/>
      <c r="DP172" s="111"/>
      <c r="DQ172" s="111"/>
      <c r="DR172" s="111"/>
      <c r="DS172" s="111"/>
      <c r="DT172" s="111"/>
      <c r="DU172" s="111"/>
      <c r="DV172" s="111"/>
      <c r="DW172" s="111"/>
      <c r="DX172" s="111"/>
      <c r="DY172" s="111"/>
      <c r="DZ172" s="111"/>
      <c r="EA172" s="111"/>
      <c r="EB172" s="111"/>
      <c r="EC172" s="111"/>
      <c r="ED172" s="111"/>
      <c r="EE172" s="111"/>
      <c r="EF172" s="111"/>
      <c r="EG172" s="111"/>
      <c r="EH172" s="111"/>
      <c r="EI172" s="111"/>
      <c r="EJ172" s="111"/>
      <c r="EK172" s="111"/>
      <c r="EL172" s="111"/>
      <c r="EM172" s="111"/>
      <c r="EN172" s="111"/>
      <c r="EO172" s="111"/>
      <c r="EP172" s="111"/>
      <c r="EQ172" s="111"/>
      <c r="ER172" s="111"/>
      <c r="ES172" s="111"/>
      <c r="ET172" s="111"/>
      <c r="EU172" s="111"/>
      <c r="EV172" s="111"/>
      <c r="EW172" s="111"/>
      <c r="EX172" s="111"/>
      <c r="EY172" s="111"/>
      <c r="EZ172" s="111"/>
      <c r="FA172" s="111"/>
      <c r="FB172" s="111"/>
      <c r="FC172" s="111"/>
      <c r="FD172" s="111"/>
      <c r="FE172" s="111"/>
      <c r="FF172" s="111"/>
      <c r="FG172" s="111"/>
      <c r="FH172" s="111"/>
      <c r="FI172" s="111"/>
      <c r="FJ172" s="111"/>
      <c r="FK172" s="111"/>
      <c r="FL172" s="111"/>
      <c r="FM172" s="111"/>
      <c r="FN172" s="111"/>
      <c r="FO172" s="111"/>
      <c r="FP172" s="111"/>
      <c r="FQ172" s="111"/>
      <c r="FR172" s="111"/>
      <c r="FS172" s="111"/>
      <c r="FT172" s="111"/>
      <c r="FU172" s="111"/>
      <c r="FV172" s="111"/>
      <c r="FW172" s="111"/>
      <c r="FX172" s="111"/>
      <c r="FY172" s="111"/>
      <c r="FZ172" s="111"/>
      <c r="GA172" s="111"/>
      <c r="GB172" s="111"/>
      <c r="GC172" s="111"/>
      <c r="GD172" s="111"/>
      <c r="GE172" s="111"/>
      <c r="GF172" s="111"/>
      <c r="GG172" s="111"/>
      <c r="GH172" s="111"/>
      <c r="GI172" s="111"/>
      <c r="GJ172" s="111"/>
      <c r="GK172" s="111"/>
      <c r="GL172" s="111"/>
      <c r="GM172" s="111"/>
      <c r="GN172" s="111"/>
      <c r="GO172" s="111"/>
      <c r="GP172" s="111"/>
      <c r="GQ172" s="111"/>
      <c r="GR172" s="111"/>
      <c r="GS172" s="111"/>
      <c r="GT172" s="111"/>
      <c r="GU172" s="111"/>
      <c r="GV172" s="111"/>
      <c r="GW172" s="111"/>
      <c r="GX172" s="111"/>
      <c r="GY172" s="111"/>
      <c r="GZ172" s="111"/>
      <c r="HA172" s="111"/>
      <c r="HB172" s="111"/>
      <c r="HC172" s="111"/>
      <c r="HD172" s="111"/>
      <c r="HE172" s="111"/>
      <c r="HF172" s="111"/>
      <c r="HG172" s="111"/>
      <c r="HH172" s="111"/>
      <c r="HI172" s="111"/>
      <c r="HJ172" s="111"/>
      <c r="HK172" s="111"/>
      <c r="HL172" s="111"/>
      <c r="HM172" s="111"/>
      <c r="HN172" s="111"/>
      <c r="HO172" s="111"/>
      <c r="HP172" s="111"/>
      <c r="HQ172" s="111"/>
      <c r="HR172" s="111"/>
      <c r="HS172" s="111"/>
      <c r="HT172" s="111"/>
      <c r="HU172" s="111"/>
      <c r="HV172" s="111"/>
      <c r="HW172" s="111"/>
      <c r="HX172" s="111"/>
      <c r="HY172" s="111"/>
      <c r="HZ172" s="111"/>
      <c r="IA172" s="111"/>
      <c r="IB172" s="111"/>
      <c r="IC172" s="111"/>
      <c r="ID172" s="111"/>
      <c r="IE172" s="111"/>
      <c r="IF172" s="111"/>
      <c r="IG172" s="111"/>
      <c r="IH172" s="111"/>
      <c r="II172" s="111"/>
      <c r="IJ172" s="111"/>
      <c r="IK172" s="111"/>
      <c r="IL172" s="111"/>
      <c r="IM172" s="111"/>
      <c r="IN172" s="111"/>
      <c r="IO172" s="111"/>
      <c r="IP172" s="111"/>
      <c r="IQ172" s="111"/>
      <c r="IR172" s="111"/>
      <c r="IS172" s="111"/>
      <c r="IT172" s="111"/>
      <c r="IU172" s="111"/>
      <c r="IV172" s="111"/>
      <c r="IW172" s="111"/>
      <c r="IX172" s="111"/>
    </row>
    <row r="173" spans="1:258" x14ac:dyDescent="0.25">
      <c r="A173" s="112" t="s">
        <v>332</v>
      </c>
      <c r="B173" s="120" t="s">
        <v>108</v>
      </c>
      <c r="C173" s="140" t="s">
        <v>108</v>
      </c>
      <c r="D173" s="119">
        <v>180</v>
      </c>
      <c r="E173" s="226" t="b">
        <f>ONS2010Q4[[#This Row],[Headcount Q4 2010]]='S. ONS Q3-4 2010'!C175</f>
        <v>1</v>
      </c>
      <c r="F173" s="119">
        <v>170</v>
      </c>
      <c r="G173" s="226" t="b">
        <f>ONS2010Q4[[#This Row],[Full Time Equivalent Q4 2010]]='S. ONS Q3-4 2010'!D175</f>
        <v>1</v>
      </c>
      <c r="H173" s="119">
        <v>180</v>
      </c>
      <c r="I173" s="226" t="b">
        <f>ONS2010Q4[[#This Row],[Headcount Q3 2010]]='S. ONS Q3-4 2010'!E175</f>
        <v>1</v>
      </c>
      <c r="J173" s="119">
        <v>170</v>
      </c>
      <c r="K173" s="226" t="b">
        <f>ONS2010Q4[[#This Row],[Full Time Equivalent Q3 2010]]='S. ONS Q3-4 2010'!F175</f>
        <v>1</v>
      </c>
      <c r="L173" s="121" t="s">
        <v>8</v>
      </c>
      <c r="M173" s="121" t="s">
        <v>8</v>
      </c>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c r="CA173" s="111"/>
      <c r="CB173" s="111"/>
      <c r="CC173" s="111"/>
      <c r="CD173" s="111"/>
      <c r="CE173" s="111"/>
      <c r="CF173" s="111"/>
      <c r="CG173" s="111"/>
      <c r="CH173" s="111"/>
      <c r="CI173" s="111"/>
      <c r="CJ173" s="111"/>
      <c r="CK173" s="111"/>
      <c r="CL173" s="111"/>
      <c r="CM173" s="111"/>
      <c r="CN173" s="111"/>
      <c r="CO173" s="111"/>
      <c r="CP173" s="111"/>
      <c r="CQ173" s="111"/>
      <c r="CR173" s="111"/>
      <c r="CS173" s="111"/>
      <c r="CT173" s="111"/>
      <c r="CU173" s="111"/>
      <c r="CV173" s="111"/>
      <c r="CW173" s="111"/>
      <c r="CX173" s="111"/>
      <c r="CY173" s="111"/>
      <c r="CZ173" s="111"/>
      <c r="DA173" s="111"/>
      <c r="DB173" s="111"/>
      <c r="DC173" s="111"/>
      <c r="DD173" s="111"/>
      <c r="DE173" s="111"/>
      <c r="DF173" s="111"/>
      <c r="DG173" s="111"/>
      <c r="DH173" s="111"/>
      <c r="DI173" s="111"/>
      <c r="DJ173" s="111"/>
      <c r="DK173" s="111"/>
      <c r="DL173" s="111"/>
      <c r="DM173" s="111"/>
      <c r="DN173" s="111"/>
      <c r="DO173" s="111"/>
      <c r="DP173" s="111"/>
      <c r="DQ173" s="111"/>
      <c r="DR173" s="111"/>
      <c r="DS173" s="111"/>
      <c r="DT173" s="111"/>
      <c r="DU173" s="111"/>
      <c r="DV173" s="111"/>
      <c r="DW173" s="111"/>
      <c r="DX173" s="111"/>
      <c r="DY173" s="111"/>
      <c r="DZ173" s="111"/>
      <c r="EA173" s="111"/>
      <c r="EB173" s="111"/>
      <c r="EC173" s="111"/>
      <c r="ED173" s="111"/>
      <c r="EE173" s="111"/>
      <c r="EF173" s="111"/>
      <c r="EG173" s="111"/>
      <c r="EH173" s="111"/>
      <c r="EI173" s="111"/>
      <c r="EJ173" s="111"/>
      <c r="EK173" s="111"/>
      <c r="EL173" s="111"/>
      <c r="EM173" s="111"/>
      <c r="EN173" s="111"/>
      <c r="EO173" s="111"/>
      <c r="EP173" s="111"/>
      <c r="EQ173" s="111"/>
      <c r="ER173" s="111"/>
      <c r="ES173" s="111"/>
      <c r="ET173" s="111"/>
      <c r="EU173" s="111"/>
      <c r="EV173" s="111"/>
      <c r="EW173" s="111"/>
      <c r="EX173" s="111"/>
      <c r="EY173" s="111"/>
      <c r="EZ173" s="111"/>
      <c r="FA173" s="111"/>
      <c r="FB173" s="111"/>
      <c r="FC173" s="111"/>
      <c r="FD173" s="111"/>
      <c r="FE173" s="111"/>
      <c r="FF173" s="111"/>
      <c r="FG173" s="111"/>
      <c r="FH173" s="111"/>
      <c r="FI173" s="111"/>
      <c r="FJ173" s="111"/>
      <c r="FK173" s="111"/>
      <c r="FL173" s="111"/>
      <c r="FM173" s="111"/>
      <c r="FN173" s="111"/>
      <c r="FO173" s="111"/>
      <c r="FP173" s="111"/>
      <c r="FQ173" s="111"/>
      <c r="FR173" s="111"/>
      <c r="FS173" s="111"/>
      <c r="FT173" s="111"/>
      <c r="FU173" s="111"/>
      <c r="FV173" s="111"/>
      <c r="FW173" s="111"/>
      <c r="FX173" s="111"/>
      <c r="FY173" s="111"/>
      <c r="FZ173" s="111"/>
      <c r="GA173" s="111"/>
      <c r="GB173" s="111"/>
      <c r="GC173" s="111"/>
      <c r="GD173" s="111"/>
      <c r="GE173" s="111"/>
      <c r="GF173" s="111"/>
      <c r="GG173" s="111"/>
      <c r="GH173" s="111"/>
      <c r="GI173" s="111"/>
      <c r="GJ173" s="111"/>
      <c r="GK173" s="111"/>
      <c r="GL173" s="111"/>
      <c r="GM173" s="111"/>
      <c r="GN173" s="111"/>
      <c r="GO173" s="111"/>
      <c r="GP173" s="111"/>
      <c r="GQ173" s="111"/>
      <c r="GR173" s="111"/>
      <c r="GS173" s="111"/>
      <c r="GT173" s="111"/>
      <c r="GU173" s="111"/>
      <c r="GV173" s="111"/>
      <c r="GW173" s="111"/>
      <c r="GX173" s="111"/>
      <c r="GY173" s="111"/>
      <c r="GZ173" s="111"/>
      <c r="HA173" s="111"/>
      <c r="HB173" s="111"/>
      <c r="HC173" s="111"/>
      <c r="HD173" s="111"/>
      <c r="HE173" s="111"/>
      <c r="HF173" s="111"/>
      <c r="HG173" s="111"/>
      <c r="HH173" s="111"/>
      <c r="HI173" s="111"/>
      <c r="HJ173" s="111"/>
      <c r="HK173" s="111"/>
      <c r="HL173" s="111"/>
      <c r="HM173" s="111"/>
      <c r="HN173" s="111"/>
      <c r="HO173" s="111"/>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c r="IV173" s="111"/>
      <c r="IW173" s="111"/>
      <c r="IX173" s="111"/>
    </row>
    <row r="174" spans="1:258" x14ac:dyDescent="0.25">
      <c r="A174" s="112" t="s">
        <v>334</v>
      </c>
      <c r="B174" s="120" t="s">
        <v>435</v>
      </c>
      <c r="C174" s="140" t="s">
        <v>442</v>
      </c>
      <c r="D174" s="119">
        <v>200</v>
      </c>
      <c r="E174" s="226" t="b">
        <f>ONS2010Q4[[#This Row],[Headcount Q4 2010]]='S. ONS Q3-4 2010'!C176</f>
        <v>1</v>
      </c>
      <c r="F174" s="119">
        <v>70</v>
      </c>
      <c r="G174" s="226" t="b">
        <f>ONS2010Q4[[#This Row],[Full Time Equivalent Q4 2010]]='S. ONS Q3-4 2010'!D176</f>
        <v>1</v>
      </c>
      <c r="H174" s="119">
        <v>190</v>
      </c>
      <c r="I174" s="226" t="b">
        <f>ONS2010Q4[[#This Row],[Headcount Q3 2010]]='S. ONS Q3-4 2010'!E176</f>
        <v>1</v>
      </c>
      <c r="J174" s="119">
        <v>70</v>
      </c>
      <c r="K174" s="226" t="b">
        <f>ONS2010Q4[[#This Row],[Full Time Equivalent Q3 2010]]='S. ONS Q3-4 2010'!F176</f>
        <v>1</v>
      </c>
      <c r="L174" s="121">
        <v>10</v>
      </c>
      <c r="M174" s="121" t="s">
        <v>8</v>
      </c>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c r="CA174" s="111"/>
      <c r="CB174" s="111"/>
      <c r="CC174" s="111"/>
      <c r="CD174" s="111"/>
      <c r="CE174" s="111"/>
      <c r="CF174" s="111"/>
      <c r="CG174" s="111"/>
      <c r="CH174" s="111"/>
      <c r="CI174" s="111"/>
      <c r="CJ174" s="111"/>
      <c r="CK174" s="111"/>
      <c r="CL174" s="111"/>
      <c r="CM174" s="111"/>
      <c r="CN174" s="111"/>
      <c r="CO174" s="111"/>
      <c r="CP174" s="111"/>
      <c r="CQ174" s="111"/>
      <c r="CR174" s="111"/>
      <c r="CS174" s="111"/>
      <c r="CT174" s="111"/>
      <c r="CU174" s="111"/>
      <c r="CV174" s="111"/>
      <c r="CW174" s="111"/>
      <c r="CX174" s="111"/>
      <c r="CY174" s="111"/>
      <c r="CZ174" s="111"/>
      <c r="DA174" s="111"/>
      <c r="DB174" s="111"/>
      <c r="DC174" s="111"/>
      <c r="DD174" s="111"/>
      <c r="DE174" s="111"/>
      <c r="DF174" s="111"/>
      <c r="DG174" s="111"/>
      <c r="DH174" s="111"/>
      <c r="DI174" s="111"/>
      <c r="DJ174" s="111"/>
      <c r="DK174" s="111"/>
      <c r="DL174" s="111"/>
      <c r="DM174" s="111"/>
      <c r="DN174" s="111"/>
      <c r="DO174" s="111"/>
      <c r="DP174" s="111"/>
      <c r="DQ174" s="111"/>
      <c r="DR174" s="111"/>
      <c r="DS174" s="111"/>
      <c r="DT174" s="111"/>
      <c r="DU174" s="111"/>
      <c r="DV174" s="111"/>
      <c r="DW174" s="111"/>
      <c r="DX174" s="111"/>
      <c r="DY174" s="111"/>
      <c r="DZ174" s="111"/>
      <c r="EA174" s="111"/>
      <c r="EB174" s="111"/>
      <c r="EC174" s="111"/>
      <c r="ED174" s="111"/>
      <c r="EE174" s="111"/>
      <c r="EF174" s="111"/>
      <c r="EG174" s="111"/>
      <c r="EH174" s="111"/>
      <c r="EI174" s="111"/>
      <c r="EJ174" s="111"/>
      <c r="EK174" s="111"/>
      <c r="EL174" s="111"/>
      <c r="EM174" s="111"/>
      <c r="EN174" s="111"/>
      <c r="EO174" s="111"/>
      <c r="EP174" s="111"/>
      <c r="EQ174" s="111"/>
      <c r="ER174" s="111"/>
      <c r="ES174" s="111"/>
      <c r="ET174" s="111"/>
      <c r="EU174" s="111"/>
      <c r="EV174" s="111"/>
      <c r="EW174" s="111"/>
      <c r="EX174" s="111"/>
      <c r="EY174" s="111"/>
      <c r="EZ174" s="111"/>
      <c r="FA174" s="111"/>
      <c r="FB174" s="111"/>
      <c r="FC174" s="111"/>
      <c r="FD174" s="111"/>
      <c r="FE174" s="111"/>
      <c r="FF174" s="111"/>
      <c r="FG174" s="111"/>
      <c r="FH174" s="111"/>
      <c r="FI174" s="111"/>
      <c r="FJ174" s="111"/>
      <c r="FK174" s="111"/>
      <c r="FL174" s="111"/>
      <c r="FM174" s="111"/>
      <c r="FN174" s="111"/>
      <c r="FO174" s="111"/>
      <c r="FP174" s="111"/>
      <c r="FQ174" s="111"/>
      <c r="FR174" s="111"/>
      <c r="FS174" s="111"/>
      <c r="FT174" s="111"/>
      <c r="FU174" s="111"/>
      <c r="FV174" s="111"/>
      <c r="FW174" s="111"/>
      <c r="FX174" s="111"/>
      <c r="FY174" s="111"/>
      <c r="FZ174" s="111"/>
      <c r="GA174" s="111"/>
      <c r="GB174" s="111"/>
      <c r="GC174" s="111"/>
      <c r="GD174" s="111"/>
      <c r="GE174" s="111"/>
      <c r="GF174" s="111"/>
      <c r="GG174" s="111"/>
      <c r="GH174" s="111"/>
      <c r="GI174" s="111"/>
      <c r="GJ174" s="111"/>
      <c r="GK174" s="111"/>
      <c r="GL174" s="111"/>
      <c r="GM174" s="111"/>
      <c r="GN174" s="111"/>
      <c r="GO174" s="111"/>
      <c r="GP174" s="111"/>
      <c r="GQ174" s="111"/>
      <c r="GR174" s="111"/>
      <c r="GS174" s="111"/>
      <c r="GT174" s="111"/>
      <c r="GU174" s="111"/>
      <c r="GV174" s="111"/>
      <c r="GW174" s="111"/>
      <c r="GX174" s="111"/>
      <c r="GY174" s="111"/>
      <c r="GZ174" s="111"/>
      <c r="HA174" s="111"/>
      <c r="HB174" s="111"/>
      <c r="HC174" s="111"/>
      <c r="HD174" s="111"/>
      <c r="HE174" s="111"/>
      <c r="HF174" s="111"/>
      <c r="HG174" s="111"/>
      <c r="HH174" s="111"/>
      <c r="HI174" s="111"/>
      <c r="HJ174" s="111"/>
      <c r="HK174" s="111"/>
      <c r="HL174" s="111"/>
      <c r="HM174" s="111"/>
      <c r="HN174" s="111"/>
      <c r="HO174" s="111"/>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c r="IV174" s="111"/>
      <c r="IW174" s="111"/>
      <c r="IX174" s="111"/>
    </row>
    <row r="175" spans="1:258" x14ac:dyDescent="0.25">
      <c r="A175" s="111"/>
      <c r="B175" s="120"/>
      <c r="C175" s="140" t="s">
        <v>407</v>
      </c>
      <c r="D175" s="119"/>
      <c r="E175" s="226" t="b">
        <f>ONS2010Q4[[#This Row],[Headcount Q4 2010]]='S. ONS Q3-4 2010'!C177</f>
        <v>1</v>
      </c>
      <c r="F175" s="119"/>
      <c r="G175" s="226" t="b">
        <f>ONS2010Q4[[#This Row],[Full Time Equivalent Q4 2010]]='S. ONS Q3-4 2010'!D177</f>
        <v>1</v>
      </c>
      <c r="H175" s="119"/>
      <c r="I175" s="226" t="b">
        <f>ONS2010Q4[[#This Row],[Headcount Q3 2010]]='S. ONS Q3-4 2010'!E177</f>
        <v>1</v>
      </c>
      <c r="J175" s="119"/>
      <c r="K175" s="226" t="b">
        <f>ONS2010Q4[[#This Row],[Full Time Equivalent Q3 2010]]='S. ONS Q3-4 2010'!F177</f>
        <v>1</v>
      </c>
      <c r="L175" s="121"/>
      <c r="M175" s="121"/>
      <c r="N175" s="131"/>
      <c r="O175" s="131"/>
    </row>
    <row r="176" spans="1:258" x14ac:dyDescent="0.25">
      <c r="A176" s="112">
        <v>27</v>
      </c>
      <c r="B176" s="130" t="s">
        <v>109</v>
      </c>
      <c r="C176" s="140"/>
      <c r="D176" s="119"/>
      <c r="E176" s="226" t="b">
        <f>ONS2010Q4[[#This Row],[Headcount Q4 2010]]='S. ONS Q3-4 2010'!C178</f>
        <v>1</v>
      </c>
      <c r="F176" s="119"/>
      <c r="G176" s="226" t="b">
        <f>ONS2010Q4[[#This Row],[Full Time Equivalent Q4 2010]]='S. ONS Q3-4 2010'!D178</f>
        <v>1</v>
      </c>
      <c r="H176" s="119"/>
      <c r="I176" s="226" t="b">
        <f>ONS2010Q4[[#This Row],[Headcount Q3 2010]]='S. ONS Q3-4 2010'!E178</f>
        <v>1</v>
      </c>
      <c r="J176" s="119"/>
      <c r="K176" s="226" t="b">
        <f>ONS2010Q4[[#This Row],[Full Time Equivalent Q3 2010]]='S. ONS Q3-4 2010'!F178</f>
        <v>1</v>
      </c>
      <c r="L176" s="121"/>
      <c r="M176" s="121"/>
      <c r="N176" s="111"/>
      <c r="O176" s="111"/>
    </row>
    <row r="177" spans="1:15" x14ac:dyDescent="0.25">
      <c r="A177" s="112" t="s">
        <v>335</v>
      </c>
      <c r="B177" s="120" t="s">
        <v>110</v>
      </c>
      <c r="C177" s="140" t="s">
        <v>110</v>
      </c>
      <c r="D177" s="119">
        <v>5730</v>
      </c>
      <c r="E177" s="226" t="b">
        <f>ONS2010Q4[[#This Row],[Headcount Q4 2010]]='S. ONS Q3-4 2010'!C179</f>
        <v>1</v>
      </c>
      <c r="F177" s="119">
        <v>5450</v>
      </c>
      <c r="G177" s="226" t="b">
        <f>ONS2010Q4[[#This Row],[Full Time Equivalent Q4 2010]]='S. ONS Q3-4 2010'!D179</f>
        <v>1</v>
      </c>
      <c r="H177" s="119">
        <v>5800</v>
      </c>
      <c r="I177" s="226" t="b">
        <f>ONS2010Q4[[#This Row],[Headcount Q3 2010]]='S. ONS Q3-4 2010'!E179</f>
        <v>1</v>
      </c>
      <c r="J177" s="119">
        <v>5510</v>
      </c>
      <c r="K177" s="226" t="b">
        <f>ONS2010Q4[[#This Row],[Full Time Equivalent Q3 2010]]='S. ONS Q3-4 2010'!F179</f>
        <v>1</v>
      </c>
      <c r="L177" s="121">
        <v>-70</v>
      </c>
      <c r="M177" s="121">
        <v>-60</v>
      </c>
      <c r="N177" s="111"/>
      <c r="O177" s="111"/>
    </row>
    <row r="178" spans="1:15" x14ac:dyDescent="0.25">
      <c r="A178" s="112" t="s">
        <v>336</v>
      </c>
      <c r="B178" s="120" t="s">
        <v>111</v>
      </c>
      <c r="C178" s="140" t="s">
        <v>392</v>
      </c>
      <c r="D178" s="119">
        <v>100</v>
      </c>
      <c r="E178" s="226" t="b">
        <f>ONS2010Q4[[#This Row],[Headcount Q4 2010]]='S. ONS Q3-4 2010'!C180</f>
        <v>1</v>
      </c>
      <c r="F178" s="119">
        <v>100</v>
      </c>
      <c r="G178" s="226" t="b">
        <f>ONS2010Q4[[#This Row],[Full Time Equivalent Q4 2010]]='S. ONS Q3-4 2010'!D180</f>
        <v>1</v>
      </c>
      <c r="H178" s="119">
        <v>100</v>
      </c>
      <c r="I178" s="226" t="b">
        <f>ONS2010Q4[[#This Row],[Headcount Q3 2010]]='S. ONS Q3-4 2010'!E180</f>
        <v>1</v>
      </c>
      <c r="J178" s="119">
        <v>100</v>
      </c>
      <c r="K178" s="226" t="b">
        <f>ONS2010Q4[[#This Row],[Full Time Equivalent Q3 2010]]='S. ONS Q3-4 2010'!F180</f>
        <v>1</v>
      </c>
      <c r="L178" s="121" t="s">
        <v>8</v>
      </c>
      <c r="M178" s="121" t="s">
        <v>8</v>
      </c>
      <c r="N178" s="132"/>
    </row>
    <row r="179" spans="1:15" x14ac:dyDescent="0.25">
      <c r="A179" s="641"/>
      <c r="B179" s="641" t="s">
        <v>162</v>
      </c>
      <c r="C179" s="642" t="str">
        <f>B179</f>
        <v>Total employment</v>
      </c>
      <c r="D179" s="140">
        <v>505940</v>
      </c>
      <c r="E179" s="140" t="b">
        <f>ONS2010Q4[[#This Row],[Headcount Q4 2010]]='S. ONS Q3-4 2010'!C181</f>
        <v>0</v>
      </c>
      <c r="F179" s="140">
        <v>470210</v>
      </c>
      <c r="G179" s="140">
        <v>-8070</v>
      </c>
      <c r="H179" s="140">
        <v>514010</v>
      </c>
      <c r="I179" s="140" t="b">
        <f>ONS2010Q4[[#This Row],[Headcount Q3 2010]]='S. ONS Q3-4 2010'!E181</f>
        <v>0</v>
      </c>
      <c r="J179" s="140">
        <v>478380</v>
      </c>
      <c r="K179" s="140" t="b">
        <f>ONS2010Q4[[#This Row],[Full Time Equivalent Q3 2010]]='S. ONS Q3-4 2010'!F181</f>
        <v>0</v>
      </c>
      <c r="L179" s="643">
        <v>-8170</v>
      </c>
      <c r="M179" s="643"/>
    </row>
    <row r="180" spans="1:15" x14ac:dyDescent="0.25">
      <c r="A180" s="111"/>
      <c r="B180" s="113"/>
      <c r="C180" s="114"/>
      <c r="D180" s="114"/>
      <c r="E180" s="114"/>
      <c r="F180" s="114"/>
      <c r="G180" s="114"/>
      <c r="H180" s="114"/>
      <c r="I180" s="134"/>
      <c r="J180" s="134"/>
      <c r="K180" s="111"/>
      <c r="L180" s="111"/>
      <c r="M180" s="111"/>
    </row>
    <row r="181" spans="1:15" x14ac:dyDescent="0.25">
      <c r="A181" s="111"/>
      <c r="B181" s="111"/>
      <c r="C181" s="111"/>
      <c r="D181" s="111"/>
      <c r="E181" s="111"/>
      <c r="F181" s="111"/>
      <c r="G181" s="111"/>
      <c r="H181" s="135" t="s">
        <v>163</v>
      </c>
      <c r="I181" s="134"/>
      <c r="J181" s="134"/>
      <c r="K181" s="111"/>
      <c r="L181" s="111"/>
      <c r="M181" s="111"/>
    </row>
    <row r="182" spans="1:15" x14ac:dyDescent="0.25">
      <c r="A182" s="133"/>
      <c r="B182" s="839" t="s">
        <v>164</v>
      </c>
      <c r="C182" s="839"/>
      <c r="D182" s="839"/>
      <c r="E182" s="839"/>
      <c r="F182" s="839"/>
      <c r="G182" s="839"/>
      <c r="H182" s="839"/>
      <c r="I182" s="111"/>
      <c r="J182" s="111"/>
      <c r="K182" s="111"/>
      <c r="L182" s="111"/>
      <c r="M182" s="111"/>
    </row>
    <row r="183" spans="1:15" ht="64.5" x14ac:dyDescent="0.25">
      <c r="A183" s="111"/>
      <c r="B183" s="136" t="s">
        <v>436</v>
      </c>
      <c r="C183" s="137"/>
      <c r="D183" s="137"/>
      <c r="E183" s="137"/>
      <c r="F183" s="137"/>
      <c r="G183" s="137"/>
      <c r="H183" s="137"/>
      <c r="I183" s="111"/>
      <c r="J183" s="111"/>
      <c r="K183" s="111"/>
      <c r="L183" s="111"/>
      <c r="M183" s="111"/>
    </row>
    <row r="184" spans="1:15" x14ac:dyDescent="0.25">
      <c r="A184" s="111"/>
      <c r="B184" s="115" t="s">
        <v>437</v>
      </c>
      <c r="C184" s="111"/>
      <c r="D184" s="111"/>
      <c r="E184" s="111"/>
      <c r="F184" s="111"/>
      <c r="G184" s="111"/>
      <c r="H184" s="111"/>
      <c r="I184" s="111"/>
      <c r="J184" s="111"/>
      <c r="K184" s="111"/>
      <c r="L184" s="111"/>
      <c r="M184" s="111"/>
    </row>
    <row r="185" spans="1:15" x14ac:dyDescent="0.25">
      <c r="A185" s="111"/>
      <c r="B185" s="115" t="s">
        <v>438</v>
      </c>
      <c r="C185" s="111"/>
      <c r="D185" s="111"/>
      <c r="E185" s="111"/>
      <c r="F185" s="111"/>
      <c r="G185" s="111"/>
      <c r="H185" s="111"/>
      <c r="I185" s="111"/>
      <c r="J185" s="111"/>
      <c r="K185" s="111"/>
      <c r="L185" s="111"/>
      <c r="M185" s="111"/>
    </row>
    <row r="186" spans="1:15" x14ac:dyDescent="0.25">
      <c r="A186" s="111"/>
      <c r="B186" s="124" t="s">
        <v>439</v>
      </c>
      <c r="C186" s="138"/>
      <c r="D186" s="138"/>
      <c r="E186" s="138"/>
      <c r="F186" s="138"/>
      <c r="G186" s="138"/>
      <c r="H186" s="138"/>
      <c r="I186" s="111"/>
      <c r="J186" s="111"/>
      <c r="K186" s="111"/>
      <c r="L186" s="111"/>
      <c r="M186" s="111"/>
    </row>
    <row r="187" spans="1:15" x14ac:dyDescent="0.25">
      <c r="A187" s="111"/>
      <c r="B187" s="840" t="s">
        <v>440</v>
      </c>
      <c r="C187" s="841"/>
      <c r="D187" s="841"/>
      <c r="E187" s="841"/>
      <c r="F187" s="841"/>
      <c r="G187" s="841"/>
      <c r="H187" s="841"/>
      <c r="I187" s="111"/>
      <c r="J187" s="111"/>
      <c r="K187" s="111"/>
      <c r="L187" s="111"/>
      <c r="M187" s="111"/>
    </row>
    <row r="188" spans="1:15" x14ac:dyDescent="0.25">
      <c r="A188" s="111"/>
      <c r="B188" s="124" t="s">
        <v>441</v>
      </c>
      <c r="C188" s="138"/>
      <c r="D188" s="138"/>
      <c r="E188" s="138"/>
      <c r="F188" s="138"/>
      <c r="G188" s="138"/>
      <c r="H188" s="138"/>
      <c r="I188" s="111"/>
      <c r="J188" s="111"/>
      <c r="K188" s="111"/>
      <c r="L188" s="111"/>
      <c r="M188" s="111"/>
    </row>
    <row r="190" spans="1:15" x14ac:dyDescent="0.25">
      <c r="A190" s="111"/>
      <c r="B190" s="126"/>
      <c r="C190" s="111"/>
      <c r="D190" s="111"/>
      <c r="E190" s="111"/>
      <c r="F190" s="111"/>
      <c r="G190" s="111"/>
      <c r="H190" s="111"/>
      <c r="I190" s="111"/>
      <c r="J190" s="111"/>
      <c r="K190" s="111"/>
      <c r="L190" s="111"/>
      <c r="M190" s="111"/>
    </row>
    <row r="191" spans="1:15" x14ac:dyDescent="0.25">
      <c r="B191" s="126"/>
      <c r="C191" s="111"/>
    </row>
    <row r="192" spans="1:15" x14ac:dyDescent="0.25">
      <c r="B192" s="124"/>
      <c r="C192" s="111"/>
    </row>
    <row r="193" spans="2:3" x14ac:dyDescent="0.25">
      <c r="B193" s="124"/>
      <c r="C193" s="111"/>
    </row>
    <row r="194" spans="2:3" x14ac:dyDescent="0.25">
      <c r="B194" s="111"/>
      <c r="C194" s="120"/>
    </row>
    <row r="195" spans="2:3" x14ac:dyDescent="0.25">
      <c r="B195" s="139"/>
      <c r="C195" s="120"/>
    </row>
  </sheetData>
  <mergeCells count="6">
    <mergeCell ref="B182:H182"/>
    <mergeCell ref="B187:H187"/>
    <mergeCell ref="B2:H3"/>
    <mergeCell ref="D5:E5"/>
    <mergeCell ref="F5:G5"/>
    <mergeCell ref="H5:I5"/>
  </mergeCells>
  <pageMargins left="0.7" right="0.7" top="0.75" bottom="0.75" header="0.3" footer="0.3"/>
  <pageSetup paperSize="9" orientation="portrait"/>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IW197"/>
  <sheetViews>
    <sheetView topLeftCell="B1" workbookViewId="0">
      <selection activeCell="B15" sqref="B15"/>
    </sheetView>
  </sheetViews>
  <sheetFormatPr defaultColWidth="8.85546875" defaultRowHeight="15" x14ac:dyDescent="0.25"/>
  <cols>
    <col min="1" max="1" width="0" style="308" hidden="1" customWidth="1"/>
    <col min="2" max="2" width="56" style="310" customWidth="1"/>
    <col min="3" max="3" width="12.85546875" style="141" customWidth="1"/>
    <col min="4" max="4" width="21.85546875" style="141" customWidth="1"/>
    <col min="5" max="5" width="13.85546875" style="141" customWidth="1"/>
    <col min="6" max="6" width="22.85546875" style="141" customWidth="1"/>
    <col min="7" max="7" width="13.85546875" style="141" customWidth="1"/>
    <col min="8" max="8" width="22.85546875" style="141" customWidth="1"/>
    <col min="257" max="257" width="0" hidden="1" customWidth="1"/>
    <col min="258" max="258" width="56" customWidth="1"/>
    <col min="259" max="259" width="12.42578125" customWidth="1"/>
    <col min="260" max="260" width="14.42578125" customWidth="1"/>
    <col min="261" max="261" width="11.7109375" customWidth="1"/>
    <col min="262" max="262" width="12.28515625" customWidth="1"/>
    <col min="263" max="263" width="13.85546875" customWidth="1"/>
    <col min="264" max="264" width="12.28515625" customWidth="1"/>
    <col min="513" max="513" width="0" hidden="1" customWidth="1"/>
    <col min="514" max="514" width="56" bestFit="1" customWidth="1"/>
    <col min="515" max="515" width="12.42578125" customWidth="1"/>
    <col min="516" max="516" width="14.42578125" customWidth="1"/>
    <col min="517" max="517" width="11.7109375" customWidth="1"/>
    <col min="518" max="518" width="12.28515625" customWidth="1"/>
    <col min="519" max="519" width="13.85546875" customWidth="1"/>
    <col min="520" max="520" width="12.28515625" customWidth="1"/>
    <col min="769" max="769" width="0" hidden="1" customWidth="1"/>
    <col min="770" max="770" width="56" bestFit="1" customWidth="1"/>
    <col min="771" max="771" width="12.42578125" customWidth="1"/>
    <col min="772" max="772" width="14.42578125" customWidth="1"/>
    <col min="773" max="773" width="11.7109375" customWidth="1"/>
    <col min="774" max="774" width="12.28515625" customWidth="1"/>
    <col min="775" max="775" width="13.85546875" customWidth="1"/>
    <col min="776" max="776" width="12.28515625" customWidth="1"/>
    <col min="1025" max="1025" width="0" hidden="1" customWidth="1"/>
    <col min="1026" max="1026" width="56" bestFit="1" customWidth="1"/>
    <col min="1027" max="1027" width="12.42578125" customWidth="1"/>
    <col min="1028" max="1028" width="14.42578125" customWidth="1"/>
    <col min="1029" max="1029" width="11.7109375" customWidth="1"/>
    <col min="1030" max="1030" width="12.28515625" customWidth="1"/>
    <col min="1031" max="1031" width="13.85546875" customWidth="1"/>
    <col min="1032" max="1032" width="12.28515625" customWidth="1"/>
    <col min="1281" max="1281" width="0" hidden="1" customWidth="1"/>
    <col min="1282" max="1282" width="56" bestFit="1" customWidth="1"/>
    <col min="1283" max="1283" width="12.42578125" customWidth="1"/>
    <col min="1284" max="1284" width="14.42578125" customWidth="1"/>
    <col min="1285" max="1285" width="11.7109375" customWidth="1"/>
    <col min="1286" max="1286" width="12.28515625" customWidth="1"/>
    <col min="1287" max="1287" width="13.85546875" customWidth="1"/>
    <col min="1288" max="1288" width="12.28515625" customWidth="1"/>
    <col min="1537" max="1537" width="0" hidden="1" customWidth="1"/>
    <col min="1538" max="1538" width="56" bestFit="1" customWidth="1"/>
    <col min="1539" max="1539" width="12.42578125" customWidth="1"/>
    <col min="1540" max="1540" width="14.42578125" customWidth="1"/>
    <col min="1541" max="1541" width="11.7109375" customWidth="1"/>
    <col min="1542" max="1542" width="12.28515625" customWidth="1"/>
    <col min="1543" max="1543" width="13.85546875" customWidth="1"/>
    <col min="1544" max="1544" width="12.28515625" customWidth="1"/>
    <col min="1793" max="1793" width="0" hidden="1" customWidth="1"/>
    <col min="1794" max="1794" width="56" bestFit="1" customWidth="1"/>
    <col min="1795" max="1795" width="12.42578125" customWidth="1"/>
    <col min="1796" max="1796" width="14.42578125" customWidth="1"/>
    <col min="1797" max="1797" width="11.7109375" customWidth="1"/>
    <col min="1798" max="1798" width="12.28515625" customWidth="1"/>
    <col min="1799" max="1799" width="13.85546875" customWidth="1"/>
    <col min="1800" max="1800" width="12.28515625" customWidth="1"/>
    <col min="2049" max="2049" width="0" hidden="1" customWidth="1"/>
    <col min="2050" max="2050" width="56" bestFit="1" customWidth="1"/>
    <col min="2051" max="2051" width="12.42578125" customWidth="1"/>
    <col min="2052" max="2052" width="14.42578125" customWidth="1"/>
    <col min="2053" max="2053" width="11.7109375" customWidth="1"/>
    <col min="2054" max="2054" width="12.28515625" customWidth="1"/>
    <col min="2055" max="2055" width="13.85546875" customWidth="1"/>
    <col min="2056" max="2056" width="12.28515625" customWidth="1"/>
    <col min="2305" max="2305" width="0" hidden="1" customWidth="1"/>
    <col min="2306" max="2306" width="56" bestFit="1" customWidth="1"/>
    <col min="2307" max="2307" width="12.42578125" customWidth="1"/>
    <col min="2308" max="2308" width="14.42578125" customWidth="1"/>
    <col min="2309" max="2309" width="11.7109375" customWidth="1"/>
    <col min="2310" max="2310" width="12.28515625" customWidth="1"/>
    <col min="2311" max="2311" width="13.85546875" customWidth="1"/>
    <col min="2312" max="2312" width="12.28515625" customWidth="1"/>
    <col min="2561" max="2561" width="0" hidden="1" customWidth="1"/>
    <col min="2562" max="2562" width="56" bestFit="1" customWidth="1"/>
    <col min="2563" max="2563" width="12.42578125" customWidth="1"/>
    <col min="2564" max="2564" width="14.42578125" customWidth="1"/>
    <col min="2565" max="2565" width="11.7109375" customWidth="1"/>
    <col min="2566" max="2566" width="12.28515625" customWidth="1"/>
    <col min="2567" max="2567" width="13.85546875" customWidth="1"/>
    <col min="2568" max="2568" width="12.28515625" customWidth="1"/>
    <col min="2817" max="2817" width="0" hidden="1" customWidth="1"/>
    <col min="2818" max="2818" width="56" bestFit="1" customWidth="1"/>
    <col min="2819" max="2819" width="12.42578125" customWidth="1"/>
    <col min="2820" max="2820" width="14.42578125" customWidth="1"/>
    <col min="2821" max="2821" width="11.7109375" customWidth="1"/>
    <col min="2822" max="2822" width="12.28515625" customWidth="1"/>
    <col min="2823" max="2823" width="13.85546875" customWidth="1"/>
    <col min="2824" max="2824" width="12.28515625" customWidth="1"/>
    <col min="3073" max="3073" width="0" hidden="1" customWidth="1"/>
    <col min="3074" max="3074" width="56" bestFit="1" customWidth="1"/>
    <col min="3075" max="3075" width="12.42578125" customWidth="1"/>
    <col min="3076" max="3076" width="14.42578125" customWidth="1"/>
    <col min="3077" max="3077" width="11.7109375" customWidth="1"/>
    <col min="3078" max="3078" width="12.28515625" customWidth="1"/>
    <col min="3079" max="3079" width="13.85546875" customWidth="1"/>
    <col min="3080" max="3080" width="12.28515625" customWidth="1"/>
    <col min="3329" max="3329" width="0" hidden="1" customWidth="1"/>
    <col min="3330" max="3330" width="56" bestFit="1" customWidth="1"/>
    <col min="3331" max="3331" width="12.42578125" customWidth="1"/>
    <col min="3332" max="3332" width="14.42578125" customWidth="1"/>
    <col min="3333" max="3333" width="11.7109375" customWidth="1"/>
    <col min="3334" max="3334" width="12.28515625" customWidth="1"/>
    <col min="3335" max="3335" width="13.85546875" customWidth="1"/>
    <col min="3336" max="3336" width="12.28515625" customWidth="1"/>
    <col min="3585" max="3585" width="0" hidden="1" customWidth="1"/>
    <col min="3586" max="3586" width="56" bestFit="1" customWidth="1"/>
    <col min="3587" max="3587" width="12.42578125" customWidth="1"/>
    <col min="3588" max="3588" width="14.42578125" customWidth="1"/>
    <col min="3589" max="3589" width="11.7109375" customWidth="1"/>
    <col min="3590" max="3590" width="12.28515625" customWidth="1"/>
    <col min="3591" max="3591" width="13.85546875" customWidth="1"/>
    <col min="3592" max="3592" width="12.28515625" customWidth="1"/>
    <col min="3841" max="3841" width="0" hidden="1" customWidth="1"/>
    <col min="3842" max="3842" width="56" bestFit="1" customWidth="1"/>
    <col min="3843" max="3843" width="12.42578125" customWidth="1"/>
    <col min="3844" max="3844" width="14.42578125" customWidth="1"/>
    <col min="3845" max="3845" width="11.7109375" customWidth="1"/>
    <col min="3846" max="3846" width="12.28515625" customWidth="1"/>
    <col min="3847" max="3847" width="13.85546875" customWidth="1"/>
    <col min="3848" max="3848" width="12.28515625" customWidth="1"/>
    <col min="4097" max="4097" width="0" hidden="1" customWidth="1"/>
    <col min="4098" max="4098" width="56" bestFit="1" customWidth="1"/>
    <col min="4099" max="4099" width="12.42578125" customWidth="1"/>
    <col min="4100" max="4100" width="14.42578125" customWidth="1"/>
    <col min="4101" max="4101" width="11.7109375" customWidth="1"/>
    <col min="4102" max="4102" width="12.28515625" customWidth="1"/>
    <col min="4103" max="4103" width="13.85546875" customWidth="1"/>
    <col min="4104" max="4104" width="12.28515625" customWidth="1"/>
    <col min="4353" max="4353" width="0" hidden="1" customWidth="1"/>
    <col min="4354" max="4354" width="56" bestFit="1" customWidth="1"/>
    <col min="4355" max="4355" width="12.42578125" customWidth="1"/>
    <col min="4356" max="4356" width="14.42578125" customWidth="1"/>
    <col min="4357" max="4357" width="11.7109375" customWidth="1"/>
    <col min="4358" max="4358" width="12.28515625" customWidth="1"/>
    <col min="4359" max="4359" width="13.85546875" customWidth="1"/>
    <col min="4360" max="4360" width="12.28515625" customWidth="1"/>
    <col min="4609" max="4609" width="0" hidden="1" customWidth="1"/>
    <col min="4610" max="4610" width="56" bestFit="1" customWidth="1"/>
    <col min="4611" max="4611" width="12.42578125" customWidth="1"/>
    <col min="4612" max="4612" width="14.42578125" customWidth="1"/>
    <col min="4613" max="4613" width="11.7109375" customWidth="1"/>
    <col min="4614" max="4614" width="12.28515625" customWidth="1"/>
    <col min="4615" max="4615" width="13.85546875" customWidth="1"/>
    <col min="4616" max="4616" width="12.28515625" customWidth="1"/>
    <col min="4865" max="4865" width="0" hidden="1" customWidth="1"/>
    <col min="4866" max="4866" width="56" bestFit="1" customWidth="1"/>
    <col min="4867" max="4867" width="12.42578125" customWidth="1"/>
    <col min="4868" max="4868" width="14.42578125" customWidth="1"/>
    <col min="4869" max="4869" width="11.7109375" customWidth="1"/>
    <col min="4870" max="4870" width="12.28515625" customWidth="1"/>
    <col min="4871" max="4871" width="13.85546875" customWidth="1"/>
    <col min="4872" max="4872" width="12.28515625" customWidth="1"/>
    <col min="5121" max="5121" width="0" hidden="1" customWidth="1"/>
    <col min="5122" max="5122" width="56" bestFit="1" customWidth="1"/>
    <col min="5123" max="5123" width="12.42578125" customWidth="1"/>
    <col min="5124" max="5124" width="14.42578125" customWidth="1"/>
    <col min="5125" max="5125" width="11.7109375" customWidth="1"/>
    <col min="5126" max="5126" width="12.28515625" customWidth="1"/>
    <col min="5127" max="5127" width="13.85546875" customWidth="1"/>
    <col min="5128" max="5128" width="12.28515625" customWidth="1"/>
    <col min="5377" max="5377" width="0" hidden="1" customWidth="1"/>
    <col min="5378" max="5378" width="56" bestFit="1" customWidth="1"/>
    <col min="5379" max="5379" width="12.42578125" customWidth="1"/>
    <col min="5380" max="5380" width="14.42578125" customWidth="1"/>
    <col min="5381" max="5381" width="11.7109375" customWidth="1"/>
    <col min="5382" max="5382" width="12.28515625" customWidth="1"/>
    <col min="5383" max="5383" width="13.85546875" customWidth="1"/>
    <col min="5384" max="5384" width="12.28515625" customWidth="1"/>
    <col min="5633" max="5633" width="0" hidden="1" customWidth="1"/>
    <col min="5634" max="5634" width="56" bestFit="1" customWidth="1"/>
    <col min="5635" max="5635" width="12.42578125" customWidth="1"/>
    <col min="5636" max="5636" width="14.42578125" customWidth="1"/>
    <col min="5637" max="5637" width="11.7109375" customWidth="1"/>
    <col min="5638" max="5638" width="12.28515625" customWidth="1"/>
    <col min="5639" max="5639" width="13.85546875" customWidth="1"/>
    <col min="5640" max="5640" width="12.28515625" customWidth="1"/>
    <col min="5889" max="5889" width="0" hidden="1" customWidth="1"/>
    <col min="5890" max="5890" width="56" bestFit="1" customWidth="1"/>
    <col min="5891" max="5891" width="12.42578125" customWidth="1"/>
    <col min="5892" max="5892" width="14.42578125" customWidth="1"/>
    <col min="5893" max="5893" width="11.7109375" customWidth="1"/>
    <col min="5894" max="5894" width="12.28515625" customWidth="1"/>
    <col min="5895" max="5895" width="13.85546875" customWidth="1"/>
    <col min="5896" max="5896" width="12.28515625" customWidth="1"/>
    <col min="6145" max="6145" width="0" hidden="1" customWidth="1"/>
    <col min="6146" max="6146" width="56" bestFit="1" customWidth="1"/>
    <col min="6147" max="6147" width="12.42578125" customWidth="1"/>
    <col min="6148" max="6148" width="14.42578125" customWidth="1"/>
    <col min="6149" max="6149" width="11.7109375" customWidth="1"/>
    <col min="6150" max="6150" width="12.28515625" customWidth="1"/>
    <col min="6151" max="6151" width="13.85546875" customWidth="1"/>
    <col min="6152" max="6152" width="12.28515625" customWidth="1"/>
    <col min="6401" max="6401" width="0" hidden="1" customWidth="1"/>
    <col min="6402" max="6402" width="56" bestFit="1" customWidth="1"/>
    <col min="6403" max="6403" width="12.42578125" customWidth="1"/>
    <col min="6404" max="6404" width="14.42578125" customWidth="1"/>
    <col min="6405" max="6405" width="11.7109375" customWidth="1"/>
    <col min="6406" max="6406" width="12.28515625" customWidth="1"/>
    <col min="6407" max="6407" width="13.85546875" customWidth="1"/>
    <col min="6408" max="6408" width="12.28515625" customWidth="1"/>
    <col min="6657" max="6657" width="0" hidden="1" customWidth="1"/>
    <col min="6658" max="6658" width="56" bestFit="1" customWidth="1"/>
    <col min="6659" max="6659" width="12.42578125" customWidth="1"/>
    <col min="6660" max="6660" width="14.42578125" customWidth="1"/>
    <col min="6661" max="6661" width="11.7109375" customWidth="1"/>
    <col min="6662" max="6662" width="12.28515625" customWidth="1"/>
    <col min="6663" max="6663" width="13.85546875" customWidth="1"/>
    <col min="6664" max="6664" width="12.28515625" customWidth="1"/>
    <col min="6913" max="6913" width="0" hidden="1" customWidth="1"/>
    <col min="6914" max="6914" width="56" bestFit="1" customWidth="1"/>
    <col min="6915" max="6915" width="12.42578125" customWidth="1"/>
    <col min="6916" max="6916" width="14.42578125" customWidth="1"/>
    <col min="6917" max="6917" width="11.7109375" customWidth="1"/>
    <col min="6918" max="6918" width="12.28515625" customWidth="1"/>
    <col min="6919" max="6919" width="13.85546875" customWidth="1"/>
    <col min="6920" max="6920" width="12.28515625" customWidth="1"/>
    <col min="7169" max="7169" width="0" hidden="1" customWidth="1"/>
    <col min="7170" max="7170" width="56" bestFit="1" customWidth="1"/>
    <col min="7171" max="7171" width="12.42578125" customWidth="1"/>
    <col min="7172" max="7172" width="14.42578125" customWidth="1"/>
    <col min="7173" max="7173" width="11.7109375" customWidth="1"/>
    <col min="7174" max="7174" width="12.28515625" customWidth="1"/>
    <col min="7175" max="7175" width="13.85546875" customWidth="1"/>
    <col min="7176" max="7176" width="12.28515625" customWidth="1"/>
    <col min="7425" max="7425" width="0" hidden="1" customWidth="1"/>
    <col min="7426" max="7426" width="56" bestFit="1" customWidth="1"/>
    <col min="7427" max="7427" width="12.42578125" customWidth="1"/>
    <col min="7428" max="7428" width="14.42578125" customWidth="1"/>
    <col min="7429" max="7429" width="11.7109375" customWidth="1"/>
    <col min="7430" max="7430" width="12.28515625" customWidth="1"/>
    <col min="7431" max="7431" width="13.85546875" customWidth="1"/>
    <col min="7432" max="7432" width="12.28515625" customWidth="1"/>
    <col min="7681" max="7681" width="0" hidden="1" customWidth="1"/>
    <col min="7682" max="7682" width="56" bestFit="1" customWidth="1"/>
    <col min="7683" max="7683" width="12.42578125" customWidth="1"/>
    <col min="7684" max="7684" width="14.42578125" customWidth="1"/>
    <col min="7685" max="7685" width="11.7109375" customWidth="1"/>
    <col min="7686" max="7686" width="12.28515625" customWidth="1"/>
    <col min="7687" max="7687" width="13.85546875" customWidth="1"/>
    <col min="7688" max="7688" width="12.28515625" customWidth="1"/>
    <col min="7937" max="7937" width="0" hidden="1" customWidth="1"/>
    <col min="7938" max="7938" width="56" bestFit="1" customWidth="1"/>
    <col min="7939" max="7939" width="12.42578125" customWidth="1"/>
    <col min="7940" max="7940" width="14.42578125" customWidth="1"/>
    <col min="7941" max="7941" width="11.7109375" customWidth="1"/>
    <col min="7942" max="7942" width="12.28515625" customWidth="1"/>
    <col min="7943" max="7943" width="13.85546875" customWidth="1"/>
    <col min="7944" max="7944" width="12.28515625" customWidth="1"/>
    <col min="8193" max="8193" width="0" hidden="1" customWidth="1"/>
    <col min="8194" max="8194" width="56" bestFit="1" customWidth="1"/>
    <col min="8195" max="8195" width="12.42578125" customWidth="1"/>
    <col min="8196" max="8196" width="14.42578125" customWidth="1"/>
    <col min="8197" max="8197" width="11.7109375" customWidth="1"/>
    <col min="8198" max="8198" width="12.28515625" customWidth="1"/>
    <col min="8199" max="8199" width="13.85546875" customWidth="1"/>
    <col min="8200" max="8200" width="12.28515625" customWidth="1"/>
    <col min="8449" max="8449" width="0" hidden="1" customWidth="1"/>
    <col min="8450" max="8450" width="56" bestFit="1" customWidth="1"/>
    <col min="8451" max="8451" width="12.42578125" customWidth="1"/>
    <col min="8452" max="8452" width="14.42578125" customWidth="1"/>
    <col min="8453" max="8453" width="11.7109375" customWidth="1"/>
    <col min="8454" max="8454" width="12.28515625" customWidth="1"/>
    <col min="8455" max="8455" width="13.85546875" customWidth="1"/>
    <col min="8456" max="8456" width="12.28515625" customWidth="1"/>
    <col min="8705" max="8705" width="0" hidden="1" customWidth="1"/>
    <col min="8706" max="8706" width="56" bestFit="1" customWidth="1"/>
    <col min="8707" max="8707" width="12.42578125" customWidth="1"/>
    <col min="8708" max="8708" width="14.42578125" customWidth="1"/>
    <col min="8709" max="8709" width="11.7109375" customWidth="1"/>
    <col min="8710" max="8710" width="12.28515625" customWidth="1"/>
    <col min="8711" max="8711" width="13.85546875" customWidth="1"/>
    <col min="8712" max="8712" width="12.28515625" customWidth="1"/>
    <col min="8961" max="8961" width="0" hidden="1" customWidth="1"/>
    <col min="8962" max="8962" width="56" bestFit="1" customWidth="1"/>
    <col min="8963" max="8963" width="12.42578125" customWidth="1"/>
    <col min="8964" max="8964" width="14.42578125" customWidth="1"/>
    <col min="8965" max="8965" width="11.7109375" customWidth="1"/>
    <col min="8966" max="8966" width="12.28515625" customWidth="1"/>
    <col min="8967" max="8967" width="13.85546875" customWidth="1"/>
    <col min="8968" max="8968" width="12.28515625" customWidth="1"/>
    <col min="9217" max="9217" width="0" hidden="1" customWidth="1"/>
    <col min="9218" max="9218" width="56" bestFit="1" customWidth="1"/>
    <col min="9219" max="9219" width="12.42578125" customWidth="1"/>
    <col min="9220" max="9220" width="14.42578125" customWidth="1"/>
    <col min="9221" max="9221" width="11.7109375" customWidth="1"/>
    <col min="9222" max="9222" width="12.28515625" customWidth="1"/>
    <col min="9223" max="9223" width="13.85546875" customWidth="1"/>
    <col min="9224" max="9224" width="12.28515625" customWidth="1"/>
    <col min="9473" max="9473" width="0" hidden="1" customWidth="1"/>
    <col min="9474" max="9474" width="56" bestFit="1" customWidth="1"/>
    <col min="9475" max="9475" width="12.42578125" customWidth="1"/>
    <col min="9476" max="9476" width="14.42578125" customWidth="1"/>
    <col min="9477" max="9477" width="11.7109375" customWidth="1"/>
    <col min="9478" max="9478" width="12.28515625" customWidth="1"/>
    <col min="9479" max="9479" width="13.85546875" customWidth="1"/>
    <col min="9480" max="9480" width="12.28515625" customWidth="1"/>
    <col min="9729" max="9729" width="0" hidden="1" customWidth="1"/>
    <col min="9730" max="9730" width="56" bestFit="1" customWidth="1"/>
    <col min="9731" max="9731" width="12.42578125" customWidth="1"/>
    <col min="9732" max="9732" width="14.42578125" customWidth="1"/>
    <col min="9733" max="9733" width="11.7109375" customWidth="1"/>
    <col min="9734" max="9734" width="12.28515625" customWidth="1"/>
    <col min="9735" max="9735" width="13.85546875" customWidth="1"/>
    <col min="9736" max="9736" width="12.28515625" customWidth="1"/>
    <col min="9985" max="9985" width="0" hidden="1" customWidth="1"/>
    <col min="9986" max="9986" width="56" bestFit="1" customWidth="1"/>
    <col min="9987" max="9987" width="12.42578125" customWidth="1"/>
    <col min="9988" max="9988" width="14.42578125" customWidth="1"/>
    <col min="9989" max="9989" width="11.7109375" customWidth="1"/>
    <col min="9990" max="9990" width="12.28515625" customWidth="1"/>
    <col min="9991" max="9991" width="13.85546875" customWidth="1"/>
    <col min="9992" max="9992" width="12.28515625" customWidth="1"/>
    <col min="10241" max="10241" width="0" hidden="1" customWidth="1"/>
    <col min="10242" max="10242" width="56" bestFit="1" customWidth="1"/>
    <col min="10243" max="10243" width="12.42578125" customWidth="1"/>
    <col min="10244" max="10244" width="14.42578125" customWidth="1"/>
    <col min="10245" max="10245" width="11.7109375" customWidth="1"/>
    <col min="10246" max="10246" width="12.28515625" customWidth="1"/>
    <col min="10247" max="10247" width="13.85546875" customWidth="1"/>
    <col min="10248" max="10248" width="12.28515625" customWidth="1"/>
    <col min="10497" max="10497" width="0" hidden="1" customWidth="1"/>
    <col min="10498" max="10498" width="56" bestFit="1" customWidth="1"/>
    <col min="10499" max="10499" width="12.42578125" customWidth="1"/>
    <col min="10500" max="10500" width="14.42578125" customWidth="1"/>
    <col min="10501" max="10501" width="11.7109375" customWidth="1"/>
    <col min="10502" max="10502" width="12.28515625" customWidth="1"/>
    <col min="10503" max="10503" width="13.85546875" customWidth="1"/>
    <col min="10504" max="10504" width="12.28515625" customWidth="1"/>
    <col min="10753" max="10753" width="0" hidden="1" customWidth="1"/>
    <col min="10754" max="10754" width="56" bestFit="1" customWidth="1"/>
    <col min="10755" max="10755" width="12.42578125" customWidth="1"/>
    <col min="10756" max="10756" width="14.42578125" customWidth="1"/>
    <col min="10757" max="10757" width="11.7109375" customWidth="1"/>
    <col min="10758" max="10758" width="12.28515625" customWidth="1"/>
    <col min="10759" max="10759" width="13.85546875" customWidth="1"/>
    <col min="10760" max="10760" width="12.28515625" customWidth="1"/>
    <col min="11009" max="11009" width="0" hidden="1" customWidth="1"/>
    <col min="11010" max="11010" width="56" bestFit="1" customWidth="1"/>
    <col min="11011" max="11011" width="12.42578125" customWidth="1"/>
    <col min="11012" max="11012" width="14.42578125" customWidth="1"/>
    <col min="11013" max="11013" width="11.7109375" customWidth="1"/>
    <col min="11014" max="11014" width="12.28515625" customWidth="1"/>
    <col min="11015" max="11015" width="13.85546875" customWidth="1"/>
    <col min="11016" max="11016" width="12.28515625" customWidth="1"/>
    <col min="11265" max="11265" width="0" hidden="1" customWidth="1"/>
    <col min="11266" max="11266" width="56" bestFit="1" customWidth="1"/>
    <col min="11267" max="11267" width="12.42578125" customWidth="1"/>
    <col min="11268" max="11268" width="14.42578125" customWidth="1"/>
    <col min="11269" max="11269" width="11.7109375" customWidth="1"/>
    <col min="11270" max="11270" width="12.28515625" customWidth="1"/>
    <col min="11271" max="11271" width="13.85546875" customWidth="1"/>
    <col min="11272" max="11272" width="12.28515625" customWidth="1"/>
    <col min="11521" max="11521" width="0" hidden="1" customWidth="1"/>
    <col min="11522" max="11522" width="56" bestFit="1" customWidth="1"/>
    <col min="11523" max="11523" width="12.42578125" customWidth="1"/>
    <col min="11524" max="11524" width="14.42578125" customWidth="1"/>
    <col min="11525" max="11525" width="11.7109375" customWidth="1"/>
    <col min="11526" max="11526" width="12.28515625" customWidth="1"/>
    <col min="11527" max="11527" width="13.85546875" customWidth="1"/>
    <col min="11528" max="11528" width="12.28515625" customWidth="1"/>
    <col min="11777" max="11777" width="0" hidden="1" customWidth="1"/>
    <col min="11778" max="11778" width="56" bestFit="1" customWidth="1"/>
    <col min="11779" max="11779" width="12.42578125" customWidth="1"/>
    <col min="11780" max="11780" width="14.42578125" customWidth="1"/>
    <col min="11781" max="11781" width="11.7109375" customWidth="1"/>
    <col min="11782" max="11782" width="12.28515625" customWidth="1"/>
    <col min="11783" max="11783" width="13.85546875" customWidth="1"/>
    <col min="11784" max="11784" width="12.28515625" customWidth="1"/>
    <col min="12033" max="12033" width="0" hidden="1" customWidth="1"/>
    <col min="12034" max="12034" width="56" bestFit="1" customWidth="1"/>
    <col min="12035" max="12035" width="12.42578125" customWidth="1"/>
    <col min="12036" max="12036" width="14.42578125" customWidth="1"/>
    <col min="12037" max="12037" width="11.7109375" customWidth="1"/>
    <col min="12038" max="12038" width="12.28515625" customWidth="1"/>
    <col min="12039" max="12039" width="13.85546875" customWidth="1"/>
    <col min="12040" max="12040" width="12.28515625" customWidth="1"/>
    <col min="12289" max="12289" width="0" hidden="1" customWidth="1"/>
    <col min="12290" max="12290" width="56" bestFit="1" customWidth="1"/>
    <col min="12291" max="12291" width="12.42578125" customWidth="1"/>
    <col min="12292" max="12292" width="14.42578125" customWidth="1"/>
    <col min="12293" max="12293" width="11.7109375" customWidth="1"/>
    <col min="12294" max="12294" width="12.28515625" customWidth="1"/>
    <col min="12295" max="12295" width="13.85546875" customWidth="1"/>
    <col min="12296" max="12296" width="12.28515625" customWidth="1"/>
    <col min="12545" max="12545" width="0" hidden="1" customWidth="1"/>
    <col min="12546" max="12546" width="56" bestFit="1" customWidth="1"/>
    <col min="12547" max="12547" width="12.42578125" customWidth="1"/>
    <col min="12548" max="12548" width="14.42578125" customWidth="1"/>
    <col min="12549" max="12549" width="11.7109375" customWidth="1"/>
    <col min="12550" max="12550" width="12.28515625" customWidth="1"/>
    <col min="12551" max="12551" width="13.85546875" customWidth="1"/>
    <col min="12552" max="12552" width="12.28515625" customWidth="1"/>
    <col min="12801" max="12801" width="0" hidden="1" customWidth="1"/>
    <col min="12802" max="12802" width="56" bestFit="1" customWidth="1"/>
    <col min="12803" max="12803" width="12.42578125" customWidth="1"/>
    <col min="12804" max="12804" width="14.42578125" customWidth="1"/>
    <col min="12805" max="12805" width="11.7109375" customWidth="1"/>
    <col min="12806" max="12806" width="12.28515625" customWidth="1"/>
    <col min="12807" max="12807" width="13.85546875" customWidth="1"/>
    <col min="12808" max="12808" width="12.28515625" customWidth="1"/>
    <col min="13057" max="13057" width="0" hidden="1" customWidth="1"/>
    <col min="13058" max="13058" width="56" bestFit="1" customWidth="1"/>
    <col min="13059" max="13059" width="12.42578125" customWidth="1"/>
    <col min="13060" max="13060" width="14.42578125" customWidth="1"/>
    <col min="13061" max="13061" width="11.7109375" customWidth="1"/>
    <col min="13062" max="13062" width="12.28515625" customWidth="1"/>
    <col min="13063" max="13063" width="13.85546875" customWidth="1"/>
    <col min="13064" max="13064" width="12.28515625" customWidth="1"/>
    <col min="13313" max="13313" width="0" hidden="1" customWidth="1"/>
    <col min="13314" max="13314" width="56" bestFit="1" customWidth="1"/>
    <col min="13315" max="13315" width="12.42578125" customWidth="1"/>
    <col min="13316" max="13316" width="14.42578125" customWidth="1"/>
    <col min="13317" max="13317" width="11.7109375" customWidth="1"/>
    <col min="13318" max="13318" width="12.28515625" customWidth="1"/>
    <col min="13319" max="13319" width="13.85546875" customWidth="1"/>
    <col min="13320" max="13320" width="12.28515625" customWidth="1"/>
    <col min="13569" max="13569" width="0" hidden="1" customWidth="1"/>
    <col min="13570" max="13570" width="56" bestFit="1" customWidth="1"/>
    <col min="13571" max="13571" width="12.42578125" customWidth="1"/>
    <col min="13572" max="13572" width="14.42578125" customWidth="1"/>
    <col min="13573" max="13573" width="11.7109375" customWidth="1"/>
    <col min="13574" max="13574" width="12.28515625" customWidth="1"/>
    <col min="13575" max="13575" width="13.85546875" customWidth="1"/>
    <col min="13576" max="13576" width="12.28515625" customWidth="1"/>
    <col min="13825" max="13825" width="0" hidden="1" customWidth="1"/>
    <col min="13826" max="13826" width="56" bestFit="1" customWidth="1"/>
    <col min="13827" max="13827" width="12.42578125" customWidth="1"/>
    <col min="13828" max="13828" width="14.42578125" customWidth="1"/>
    <col min="13829" max="13829" width="11.7109375" customWidth="1"/>
    <col min="13830" max="13830" width="12.28515625" customWidth="1"/>
    <col min="13831" max="13831" width="13.85546875" customWidth="1"/>
    <col min="13832" max="13832" width="12.28515625" customWidth="1"/>
    <col min="14081" max="14081" width="0" hidden="1" customWidth="1"/>
    <col min="14082" max="14082" width="56" bestFit="1" customWidth="1"/>
    <col min="14083" max="14083" width="12.42578125" customWidth="1"/>
    <col min="14084" max="14084" width="14.42578125" customWidth="1"/>
    <col min="14085" max="14085" width="11.7109375" customWidth="1"/>
    <col min="14086" max="14086" width="12.28515625" customWidth="1"/>
    <col min="14087" max="14087" width="13.85546875" customWidth="1"/>
    <col min="14088" max="14088" width="12.28515625" customWidth="1"/>
    <col min="14337" max="14337" width="0" hidden="1" customWidth="1"/>
    <col min="14338" max="14338" width="56" bestFit="1" customWidth="1"/>
    <col min="14339" max="14339" width="12.42578125" customWidth="1"/>
    <col min="14340" max="14340" width="14.42578125" customWidth="1"/>
    <col min="14341" max="14341" width="11.7109375" customWidth="1"/>
    <col min="14342" max="14342" width="12.28515625" customWidth="1"/>
    <col min="14343" max="14343" width="13.85546875" customWidth="1"/>
    <col min="14344" max="14344" width="12.28515625" customWidth="1"/>
    <col min="14593" max="14593" width="0" hidden="1" customWidth="1"/>
    <col min="14594" max="14594" width="56" bestFit="1" customWidth="1"/>
    <col min="14595" max="14595" width="12.42578125" customWidth="1"/>
    <col min="14596" max="14596" width="14.42578125" customWidth="1"/>
    <col min="14597" max="14597" width="11.7109375" customWidth="1"/>
    <col min="14598" max="14598" width="12.28515625" customWidth="1"/>
    <col min="14599" max="14599" width="13.85546875" customWidth="1"/>
    <col min="14600" max="14600" width="12.28515625" customWidth="1"/>
    <col min="14849" max="14849" width="0" hidden="1" customWidth="1"/>
    <col min="14850" max="14850" width="56" bestFit="1" customWidth="1"/>
    <col min="14851" max="14851" width="12.42578125" customWidth="1"/>
    <col min="14852" max="14852" width="14.42578125" customWidth="1"/>
    <col min="14853" max="14853" width="11.7109375" customWidth="1"/>
    <col min="14854" max="14854" width="12.28515625" customWidth="1"/>
    <col min="14855" max="14855" width="13.85546875" customWidth="1"/>
    <col min="14856" max="14856" width="12.28515625" customWidth="1"/>
    <col min="15105" max="15105" width="0" hidden="1" customWidth="1"/>
    <col min="15106" max="15106" width="56" bestFit="1" customWidth="1"/>
    <col min="15107" max="15107" width="12.42578125" customWidth="1"/>
    <col min="15108" max="15108" width="14.42578125" customWidth="1"/>
    <col min="15109" max="15109" width="11.7109375" customWidth="1"/>
    <col min="15110" max="15110" width="12.28515625" customWidth="1"/>
    <col min="15111" max="15111" width="13.85546875" customWidth="1"/>
    <col min="15112" max="15112" width="12.28515625" customWidth="1"/>
    <col min="15361" max="15361" width="0" hidden="1" customWidth="1"/>
    <col min="15362" max="15362" width="56" bestFit="1" customWidth="1"/>
    <col min="15363" max="15363" width="12.42578125" customWidth="1"/>
    <col min="15364" max="15364" width="14.42578125" customWidth="1"/>
    <col min="15365" max="15365" width="11.7109375" customWidth="1"/>
    <col min="15366" max="15366" width="12.28515625" customWidth="1"/>
    <col min="15367" max="15367" width="13.85546875" customWidth="1"/>
    <col min="15368" max="15368" width="12.28515625" customWidth="1"/>
    <col min="15617" max="15617" width="0" hidden="1" customWidth="1"/>
    <col min="15618" max="15618" width="56" bestFit="1" customWidth="1"/>
    <col min="15619" max="15619" width="12.42578125" customWidth="1"/>
    <col min="15620" max="15620" width="14.42578125" customWidth="1"/>
    <col min="15621" max="15621" width="11.7109375" customWidth="1"/>
    <col min="15622" max="15622" width="12.28515625" customWidth="1"/>
    <col min="15623" max="15623" width="13.85546875" customWidth="1"/>
    <col min="15624" max="15624" width="12.28515625" customWidth="1"/>
    <col min="15873" max="15873" width="0" hidden="1" customWidth="1"/>
    <col min="15874" max="15874" width="56" bestFit="1" customWidth="1"/>
    <col min="15875" max="15875" width="12.42578125" customWidth="1"/>
    <col min="15876" max="15876" width="14.42578125" customWidth="1"/>
    <col min="15877" max="15877" width="11.7109375" customWidth="1"/>
    <col min="15878" max="15878" width="12.28515625" customWidth="1"/>
    <col min="15879" max="15879" width="13.85546875" customWidth="1"/>
    <col min="15880" max="15880" width="12.28515625" customWidth="1"/>
    <col min="16129" max="16129" width="0" hidden="1" customWidth="1"/>
    <col min="16130" max="16130" width="56" bestFit="1" customWidth="1"/>
    <col min="16131" max="16131" width="12.42578125" customWidth="1"/>
    <col min="16132" max="16132" width="14.42578125" customWidth="1"/>
    <col min="16133" max="16133" width="11.7109375" customWidth="1"/>
    <col min="16134" max="16134" width="12.28515625" customWidth="1"/>
    <col min="16135" max="16135" width="13.85546875" customWidth="1"/>
    <col min="16136" max="16136" width="12.28515625" customWidth="1"/>
  </cols>
  <sheetData>
    <row r="2" spans="1:9" x14ac:dyDescent="0.25">
      <c r="B2" s="847" t="s">
        <v>515</v>
      </c>
      <c r="C2" s="847"/>
      <c r="D2" s="847"/>
      <c r="E2" s="847"/>
      <c r="F2" s="847"/>
      <c r="G2" s="847"/>
      <c r="H2" s="847"/>
    </row>
    <row r="3" spans="1:9" x14ac:dyDescent="0.25">
      <c r="B3" s="847"/>
      <c r="C3" s="847"/>
      <c r="D3" s="847"/>
      <c r="E3" s="847"/>
      <c r="F3" s="847"/>
      <c r="G3" s="847"/>
      <c r="H3" s="847"/>
    </row>
    <row r="4" spans="1:9" x14ac:dyDescent="0.25">
      <c r="B4" s="309"/>
      <c r="C4" s="251"/>
      <c r="D4" s="251"/>
      <c r="E4" s="251"/>
      <c r="F4" s="251"/>
      <c r="G4" s="251"/>
      <c r="H4" s="251"/>
    </row>
    <row r="5" spans="1:9" x14ac:dyDescent="0.25">
      <c r="C5" s="339"/>
      <c r="D5" s="340"/>
      <c r="E5" s="340"/>
      <c r="F5" s="340"/>
      <c r="G5" s="339"/>
      <c r="H5" s="340"/>
    </row>
    <row r="6" spans="1:9" s="255" customFormat="1" ht="90" x14ac:dyDescent="0.25">
      <c r="A6" s="311"/>
      <c r="B6" s="327" t="s">
        <v>528</v>
      </c>
      <c r="C6" s="327" t="s">
        <v>484</v>
      </c>
      <c r="D6" s="254" t="s">
        <v>529</v>
      </c>
      <c r="E6" s="254" t="s">
        <v>530</v>
      </c>
      <c r="F6" s="254" t="s">
        <v>490</v>
      </c>
      <c r="G6" s="254" t="s">
        <v>491</v>
      </c>
      <c r="H6" s="254" t="s">
        <v>531</v>
      </c>
      <c r="I6" s="254" t="s">
        <v>532</v>
      </c>
    </row>
    <row r="7" spans="1:9" x14ac:dyDescent="0.25">
      <c r="C7" s="328" t="s">
        <v>407</v>
      </c>
      <c r="D7" s="256"/>
      <c r="E7" s="256"/>
      <c r="F7" s="256"/>
      <c r="G7" s="256"/>
      <c r="H7" s="256"/>
      <c r="I7" s="256"/>
    </row>
    <row r="8" spans="1:9" x14ac:dyDescent="0.25">
      <c r="A8" s="313">
        <v>1</v>
      </c>
      <c r="B8" s="314" t="s">
        <v>117</v>
      </c>
      <c r="C8" s="329"/>
      <c r="D8" s="258"/>
      <c r="E8" s="258"/>
      <c r="F8" s="258"/>
      <c r="G8" s="258"/>
      <c r="H8" s="258"/>
      <c r="I8" s="258"/>
    </row>
    <row r="9" spans="1:9" x14ac:dyDescent="0.25">
      <c r="A9" s="313" t="s">
        <v>204</v>
      </c>
      <c r="B9" s="315" t="s">
        <v>2</v>
      </c>
      <c r="C9" s="330" t="s">
        <v>2</v>
      </c>
      <c r="D9" s="258">
        <v>8280</v>
      </c>
      <c r="E9" s="258">
        <v>7660</v>
      </c>
      <c r="F9" s="258">
        <v>8340</v>
      </c>
      <c r="G9" s="258">
        <v>7730</v>
      </c>
      <c r="H9" s="260">
        <v>-60</v>
      </c>
      <c r="I9" s="260">
        <v>-70</v>
      </c>
    </row>
    <row r="10" spans="1:9" x14ac:dyDescent="0.25">
      <c r="A10" s="313" t="s">
        <v>205</v>
      </c>
      <c r="B10" s="315" t="s">
        <v>3</v>
      </c>
      <c r="C10" s="330" t="s">
        <v>3</v>
      </c>
      <c r="D10" s="258">
        <v>40</v>
      </c>
      <c r="E10" s="258">
        <v>40</v>
      </c>
      <c r="F10" s="258">
        <v>40</v>
      </c>
      <c r="G10" s="258">
        <v>40</v>
      </c>
      <c r="H10" s="260" t="s">
        <v>8</v>
      </c>
      <c r="I10" s="260" t="s">
        <v>8</v>
      </c>
    </row>
    <row r="11" spans="1:9" x14ac:dyDescent="0.25">
      <c r="A11" s="313" t="s">
        <v>206</v>
      </c>
      <c r="B11" s="315" t="s">
        <v>4</v>
      </c>
      <c r="C11" s="330" t="s">
        <v>4</v>
      </c>
      <c r="D11" s="258">
        <v>40</v>
      </c>
      <c r="E11" s="258">
        <v>40</v>
      </c>
      <c r="F11" s="258">
        <v>40</v>
      </c>
      <c r="G11" s="258">
        <v>40</v>
      </c>
      <c r="H11" s="260" t="s">
        <v>8</v>
      </c>
      <c r="I11" s="260" t="s">
        <v>8</v>
      </c>
    </row>
    <row r="12" spans="1:9" x14ac:dyDescent="0.25">
      <c r="A12" s="313" t="s">
        <v>207</v>
      </c>
      <c r="B12" s="315" t="s">
        <v>6</v>
      </c>
      <c r="C12" s="330" t="s">
        <v>6</v>
      </c>
      <c r="D12" s="258">
        <v>310</v>
      </c>
      <c r="E12" s="258">
        <v>300</v>
      </c>
      <c r="F12" s="258">
        <v>310</v>
      </c>
      <c r="G12" s="258">
        <v>310</v>
      </c>
      <c r="H12" s="260">
        <v>-10</v>
      </c>
      <c r="I12" s="260">
        <v>-10</v>
      </c>
    </row>
    <row r="13" spans="1:9" x14ac:dyDescent="0.25">
      <c r="A13" s="313" t="s">
        <v>208</v>
      </c>
      <c r="B13" s="315" t="s">
        <v>7</v>
      </c>
      <c r="C13" s="330" t="s">
        <v>7</v>
      </c>
      <c r="D13" s="258">
        <v>900</v>
      </c>
      <c r="E13" s="258">
        <v>850</v>
      </c>
      <c r="F13" s="258">
        <v>900</v>
      </c>
      <c r="G13" s="258">
        <v>850</v>
      </c>
      <c r="H13" s="260" t="s">
        <v>8</v>
      </c>
      <c r="I13" s="260" t="s">
        <v>8</v>
      </c>
    </row>
    <row r="14" spans="1:9" x14ac:dyDescent="0.25">
      <c r="A14" s="313" t="s">
        <v>349</v>
      </c>
      <c r="B14" s="315" t="s">
        <v>414</v>
      </c>
      <c r="C14" s="330" t="s">
        <v>5</v>
      </c>
      <c r="D14" s="258">
        <v>50</v>
      </c>
      <c r="E14" s="258">
        <v>50</v>
      </c>
      <c r="F14" s="258">
        <v>50</v>
      </c>
      <c r="G14" s="258">
        <v>50</v>
      </c>
      <c r="H14" s="260">
        <v>10</v>
      </c>
      <c r="I14" s="260">
        <v>10</v>
      </c>
    </row>
    <row r="15" spans="1:9" x14ac:dyDescent="0.25">
      <c r="A15" s="313"/>
      <c r="B15" s="315"/>
      <c r="C15" s="330" t="s">
        <v>407</v>
      </c>
      <c r="D15" s="258"/>
      <c r="E15" s="258"/>
      <c r="F15" s="258"/>
      <c r="G15" s="258"/>
      <c r="H15" s="260"/>
      <c r="I15" s="260"/>
    </row>
    <row r="16" spans="1:9" x14ac:dyDescent="0.25">
      <c r="A16" s="313">
        <v>22</v>
      </c>
      <c r="B16" s="314" t="s">
        <v>176</v>
      </c>
      <c r="C16" s="329"/>
      <c r="D16" s="258"/>
      <c r="E16" s="258"/>
      <c r="F16" s="258"/>
      <c r="G16" s="258"/>
      <c r="H16" s="260"/>
      <c r="I16" s="260"/>
    </row>
    <row r="17" spans="1:9" x14ac:dyDescent="0.25">
      <c r="A17" s="313" t="s">
        <v>209</v>
      </c>
      <c r="B17" s="315" t="s">
        <v>429</v>
      </c>
      <c r="C17" s="333" t="s">
        <v>408</v>
      </c>
      <c r="D17" s="258">
        <v>3520</v>
      </c>
      <c r="E17" s="258">
        <v>3400</v>
      </c>
      <c r="F17" s="258">
        <v>3550</v>
      </c>
      <c r="G17" s="258">
        <v>3420</v>
      </c>
      <c r="H17" s="260">
        <v>-30</v>
      </c>
      <c r="I17" s="260">
        <v>-30</v>
      </c>
    </row>
    <row r="18" spans="1:9" x14ac:dyDescent="0.25">
      <c r="A18" s="313" t="s">
        <v>210</v>
      </c>
      <c r="B18" s="315" t="s">
        <v>9</v>
      </c>
      <c r="C18" s="330" t="s">
        <v>9</v>
      </c>
      <c r="D18" s="258">
        <v>900</v>
      </c>
      <c r="E18" s="258">
        <v>850</v>
      </c>
      <c r="F18" s="258">
        <v>920</v>
      </c>
      <c r="G18" s="258">
        <v>860</v>
      </c>
      <c r="H18" s="260">
        <v>-20</v>
      </c>
      <c r="I18" s="260">
        <v>-20</v>
      </c>
    </row>
    <row r="19" spans="1:9" x14ac:dyDescent="0.25">
      <c r="A19" s="313" t="s">
        <v>211</v>
      </c>
      <c r="B19" s="315" t="s">
        <v>10</v>
      </c>
      <c r="C19" s="330" t="s">
        <v>385</v>
      </c>
      <c r="D19" s="258">
        <v>1130</v>
      </c>
      <c r="E19" s="258">
        <v>1030</v>
      </c>
      <c r="F19" s="258">
        <v>1150</v>
      </c>
      <c r="G19" s="258">
        <v>1050</v>
      </c>
      <c r="H19" s="260">
        <v>-20</v>
      </c>
      <c r="I19" s="260">
        <v>-20</v>
      </c>
    </row>
    <row r="20" spans="1:9" x14ac:dyDescent="0.25">
      <c r="A20" s="313" t="s">
        <v>212</v>
      </c>
      <c r="B20" s="315" t="s">
        <v>11</v>
      </c>
      <c r="C20" s="330" t="s">
        <v>11</v>
      </c>
      <c r="D20" s="258">
        <v>2580</v>
      </c>
      <c r="E20" s="258">
        <v>2450</v>
      </c>
      <c r="F20" s="258">
        <v>2600</v>
      </c>
      <c r="G20" s="258">
        <v>2470</v>
      </c>
      <c r="H20" s="260">
        <v>-10</v>
      </c>
      <c r="I20" s="260">
        <v>-20</v>
      </c>
    </row>
    <row r="21" spans="1:9" x14ac:dyDescent="0.25">
      <c r="A21" s="313" t="s">
        <v>213</v>
      </c>
      <c r="B21" s="315" t="s">
        <v>12</v>
      </c>
      <c r="C21" s="330" t="s">
        <v>12</v>
      </c>
      <c r="D21" s="258">
        <v>590</v>
      </c>
      <c r="E21" s="258">
        <v>570</v>
      </c>
      <c r="F21" s="258">
        <v>640</v>
      </c>
      <c r="G21" s="258">
        <v>620</v>
      </c>
      <c r="H21" s="260">
        <v>-50</v>
      </c>
      <c r="I21" s="260">
        <v>-50</v>
      </c>
    </row>
    <row r="22" spans="1:9" x14ac:dyDescent="0.25">
      <c r="A22" s="313" t="s">
        <v>214</v>
      </c>
      <c r="B22" s="315" t="s">
        <v>13</v>
      </c>
      <c r="C22" s="330" t="s">
        <v>13</v>
      </c>
      <c r="D22" s="258">
        <v>440</v>
      </c>
      <c r="E22" s="258">
        <v>440</v>
      </c>
      <c r="F22" s="258">
        <v>430</v>
      </c>
      <c r="G22" s="258">
        <v>430</v>
      </c>
      <c r="H22" s="260">
        <v>10</v>
      </c>
      <c r="I22" s="260">
        <v>10</v>
      </c>
    </row>
    <row r="23" spans="1:9" x14ac:dyDescent="0.25">
      <c r="A23" s="313" t="s">
        <v>215</v>
      </c>
      <c r="B23" s="315" t="s">
        <v>14</v>
      </c>
      <c r="C23" s="330" t="s">
        <v>14</v>
      </c>
      <c r="D23" s="258">
        <v>50</v>
      </c>
      <c r="E23" s="258">
        <v>50</v>
      </c>
      <c r="F23" s="258">
        <v>50</v>
      </c>
      <c r="G23" s="258">
        <v>50</v>
      </c>
      <c r="H23" s="260" t="s">
        <v>8</v>
      </c>
      <c r="I23" s="260" t="s">
        <v>8</v>
      </c>
    </row>
    <row r="24" spans="1:9" x14ac:dyDescent="0.25">
      <c r="A24" s="313" t="s">
        <v>216</v>
      </c>
      <c r="B24" s="315" t="s">
        <v>15</v>
      </c>
      <c r="C24" s="330" t="s">
        <v>15</v>
      </c>
      <c r="D24" s="258">
        <v>70</v>
      </c>
      <c r="E24" s="258">
        <v>70</v>
      </c>
      <c r="F24" s="258">
        <v>70</v>
      </c>
      <c r="G24" s="258">
        <v>70</v>
      </c>
      <c r="H24" s="260">
        <v>0</v>
      </c>
      <c r="I24" s="260" t="s">
        <v>8</v>
      </c>
    </row>
    <row r="25" spans="1:9" x14ac:dyDescent="0.25">
      <c r="A25" s="313" t="s">
        <v>217</v>
      </c>
      <c r="B25" s="315" t="s">
        <v>16</v>
      </c>
      <c r="C25" s="330" t="s">
        <v>16</v>
      </c>
      <c r="D25" s="258">
        <v>910</v>
      </c>
      <c r="E25" s="258">
        <v>850</v>
      </c>
      <c r="F25" s="258">
        <v>900</v>
      </c>
      <c r="G25" s="258">
        <v>850</v>
      </c>
      <c r="H25" s="260">
        <v>10</v>
      </c>
      <c r="I25" s="260">
        <v>10</v>
      </c>
    </row>
    <row r="26" spans="1:9" x14ac:dyDescent="0.25">
      <c r="A26" s="313" t="s">
        <v>352</v>
      </c>
      <c r="B26" s="315" t="s">
        <v>410</v>
      </c>
      <c r="C26" s="330" t="s">
        <v>423</v>
      </c>
      <c r="D26" s="258">
        <v>1650</v>
      </c>
      <c r="E26" s="258">
        <v>1610</v>
      </c>
      <c r="F26" s="258">
        <v>1640</v>
      </c>
      <c r="G26" s="258">
        <v>1600</v>
      </c>
      <c r="H26" s="260">
        <v>10</v>
      </c>
      <c r="I26" s="260">
        <v>10</v>
      </c>
    </row>
    <row r="27" spans="1:9" x14ac:dyDescent="0.25">
      <c r="A27" s="313"/>
      <c r="B27" s="315"/>
      <c r="C27" s="330" t="s">
        <v>407</v>
      </c>
      <c r="D27" s="258"/>
      <c r="E27" s="258"/>
      <c r="F27" s="258"/>
      <c r="G27" s="258"/>
      <c r="H27" s="260"/>
      <c r="I27" s="260"/>
    </row>
    <row r="28" spans="1:9" x14ac:dyDescent="0.25">
      <c r="A28" s="313">
        <v>2</v>
      </c>
      <c r="B28" s="314" t="s">
        <v>17</v>
      </c>
      <c r="C28" s="329"/>
      <c r="D28" s="258"/>
      <c r="E28" s="261"/>
      <c r="F28" s="258"/>
      <c r="G28" s="261"/>
      <c r="H28" s="260"/>
      <c r="I28" s="260"/>
    </row>
    <row r="29" spans="1:9" x14ac:dyDescent="0.25">
      <c r="A29" s="313" t="s">
        <v>218</v>
      </c>
      <c r="B29" s="315" t="s">
        <v>518</v>
      </c>
      <c r="C29" s="333" t="s">
        <v>124</v>
      </c>
      <c r="D29" s="258">
        <v>1560</v>
      </c>
      <c r="E29" s="258">
        <v>1520</v>
      </c>
      <c r="F29" s="258">
        <v>1500</v>
      </c>
      <c r="G29" s="258">
        <v>1460</v>
      </c>
      <c r="H29" s="260">
        <v>60</v>
      </c>
      <c r="I29" s="260">
        <v>60</v>
      </c>
    </row>
    <row r="30" spans="1:9" x14ac:dyDescent="0.25">
      <c r="A30" s="313"/>
      <c r="B30" s="315"/>
      <c r="C30" s="330" t="s">
        <v>407</v>
      </c>
      <c r="D30" s="258"/>
      <c r="E30" s="258"/>
      <c r="F30" s="258"/>
      <c r="G30" s="258"/>
      <c r="H30" s="260"/>
      <c r="I30" s="260"/>
    </row>
    <row r="31" spans="1:9" x14ac:dyDescent="0.25">
      <c r="A31" s="313">
        <v>28</v>
      </c>
      <c r="B31" s="314" t="s">
        <v>18</v>
      </c>
      <c r="C31" s="329"/>
      <c r="D31" s="258"/>
      <c r="E31" s="258"/>
      <c r="F31" s="258"/>
      <c r="G31" s="258"/>
      <c r="H31" s="260"/>
      <c r="I31" s="260"/>
    </row>
    <row r="32" spans="1:9" x14ac:dyDescent="0.25">
      <c r="A32" s="313" t="s">
        <v>220</v>
      </c>
      <c r="B32" s="315" t="s">
        <v>19</v>
      </c>
      <c r="C32" s="330" t="s">
        <v>19</v>
      </c>
      <c r="D32" s="258">
        <v>540</v>
      </c>
      <c r="E32" s="258">
        <v>520</v>
      </c>
      <c r="F32" s="258">
        <v>560</v>
      </c>
      <c r="G32" s="258">
        <v>540</v>
      </c>
      <c r="H32" s="260">
        <v>-20</v>
      </c>
      <c r="I32" s="260">
        <v>-20</v>
      </c>
    </row>
    <row r="33" spans="1:9" x14ac:dyDescent="0.25">
      <c r="A33" s="313" t="s">
        <v>221</v>
      </c>
      <c r="B33" s="315" t="s">
        <v>20</v>
      </c>
      <c r="C33" s="330" t="s">
        <v>20</v>
      </c>
      <c r="D33" s="258">
        <v>220</v>
      </c>
      <c r="E33" s="258">
        <v>200</v>
      </c>
      <c r="F33" s="258">
        <v>230</v>
      </c>
      <c r="G33" s="258">
        <v>210</v>
      </c>
      <c r="H33" s="260">
        <v>-10</v>
      </c>
      <c r="I33" s="260">
        <v>-10</v>
      </c>
    </row>
    <row r="34" spans="1:9" x14ac:dyDescent="0.25">
      <c r="A34" s="313" t="s">
        <v>222</v>
      </c>
      <c r="B34" s="315" t="s">
        <v>125</v>
      </c>
      <c r="C34" s="330" t="s">
        <v>21</v>
      </c>
      <c r="D34" s="258">
        <v>100</v>
      </c>
      <c r="E34" s="258">
        <v>100</v>
      </c>
      <c r="F34" s="258">
        <v>110</v>
      </c>
      <c r="G34" s="258">
        <v>100</v>
      </c>
      <c r="H34" s="260">
        <v>-10</v>
      </c>
      <c r="I34" s="260">
        <v>-10</v>
      </c>
    </row>
    <row r="35" spans="1:9" x14ac:dyDescent="0.25">
      <c r="A35" s="313" t="s">
        <v>355</v>
      </c>
      <c r="B35" s="315" t="s">
        <v>411</v>
      </c>
      <c r="C35" s="330" t="s">
        <v>424</v>
      </c>
      <c r="D35" s="258">
        <v>370</v>
      </c>
      <c r="E35" s="258">
        <v>360</v>
      </c>
      <c r="F35" s="258">
        <v>370</v>
      </c>
      <c r="G35" s="258">
        <v>360</v>
      </c>
      <c r="H35" s="260">
        <v>-10</v>
      </c>
      <c r="I35" s="260">
        <v>-10</v>
      </c>
    </row>
    <row r="36" spans="1:9" x14ac:dyDescent="0.25">
      <c r="A36" s="313"/>
      <c r="B36" s="316"/>
      <c r="C36" s="331" t="s">
        <v>407</v>
      </c>
      <c r="D36" s="258"/>
      <c r="E36" s="258"/>
      <c r="F36" s="258"/>
      <c r="G36" s="258"/>
      <c r="H36" s="260"/>
      <c r="I36" s="260"/>
    </row>
    <row r="37" spans="1:9" x14ac:dyDescent="0.25">
      <c r="A37" s="313">
        <v>4</v>
      </c>
      <c r="B37" s="314" t="s">
        <v>31</v>
      </c>
      <c r="C37" s="329"/>
      <c r="D37" s="258"/>
      <c r="E37" s="258"/>
      <c r="F37" s="258"/>
      <c r="G37" s="258"/>
      <c r="H37" s="260"/>
      <c r="I37" s="260"/>
    </row>
    <row r="38" spans="1:9" x14ac:dyDescent="0.25">
      <c r="A38" s="313" t="s">
        <v>223</v>
      </c>
      <c r="B38" s="315" t="s">
        <v>32</v>
      </c>
      <c r="C38" s="330" t="s">
        <v>31</v>
      </c>
      <c r="D38" s="258">
        <v>430</v>
      </c>
      <c r="E38" s="258">
        <v>400</v>
      </c>
      <c r="F38" s="258">
        <v>450</v>
      </c>
      <c r="G38" s="258">
        <v>420</v>
      </c>
      <c r="H38" s="260">
        <v>-20</v>
      </c>
      <c r="I38" s="260">
        <v>-20</v>
      </c>
    </row>
    <row r="39" spans="1:9" x14ac:dyDescent="0.25">
      <c r="A39" s="313"/>
      <c r="B39" s="315"/>
      <c r="C39" s="330" t="s">
        <v>407</v>
      </c>
      <c r="D39" s="258"/>
      <c r="E39" s="258"/>
      <c r="F39" s="258"/>
      <c r="G39" s="258"/>
      <c r="H39" s="260"/>
      <c r="I39" s="260"/>
    </row>
    <row r="40" spans="1:9" x14ac:dyDescent="0.25">
      <c r="A40" s="313">
        <v>30</v>
      </c>
      <c r="B40" s="263" t="s">
        <v>224</v>
      </c>
      <c r="C40" s="332"/>
      <c r="D40" s="258"/>
      <c r="E40" s="258"/>
      <c r="F40" s="258"/>
      <c r="G40" s="258"/>
      <c r="H40" s="260"/>
      <c r="I40" s="260"/>
    </row>
    <row r="41" spans="1:9" x14ac:dyDescent="0.25">
      <c r="A41" s="313" t="s">
        <v>225</v>
      </c>
      <c r="B41" s="315" t="s">
        <v>226</v>
      </c>
      <c r="C41" s="333" t="s">
        <v>224</v>
      </c>
      <c r="D41" s="258">
        <v>2780</v>
      </c>
      <c r="E41" s="258">
        <v>2660</v>
      </c>
      <c r="F41" s="258">
        <v>2870</v>
      </c>
      <c r="G41" s="258">
        <v>2740</v>
      </c>
      <c r="H41" s="260">
        <v>-90</v>
      </c>
      <c r="I41" s="260">
        <v>-90</v>
      </c>
    </row>
    <row r="42" spans="1:9" x14ac:dyDescent="0.25">
      <c r="A42" s="313"/>
      <c r="B42" s="315"/>
      <c r="C42" s="330" t="s">
        <v>407</v>
      </c>
      <c r="D42" s="258"/>
      <c r="E42" s="258"/>
      <c r="F42" s="258"/>
      <c r="G42" s="258"/>
      <c r="H42" s="260"/>
      <c r="I42" s="260"/>
    </row>
    <row r="43" spans="1:9" x14ac:dyDescent="0.25">
      <c r="A43" s="313">
        <v>19</v>
      </c>
      <c r="B43" s="314" t="s">
        <v>35</v>
      </c>
      <c r="C43" s="329"/>
      <c r="D43" s="258"/>
      <c r="E43" s="258"/>
      <c r="F43" s="258"/>
      <c r="G43" s="258"/>
      <c r="H43" s="260"/>
      <c r="I43" s="260"/>
    </row>
    <row r="44" spans="1:9" x14ac:dyDescent="0.25">
      <c r="A44" s="313" t="s">
        <v>227</v>
      </c>
      <c r="B44" s="315" t="s">
        <v>179</v>
      </c>
      <c r="C44" s="333" t="s">
        <v>396</v>
      </c>
      <c r="D44" s="258">
        <v>2330</v>
      </c>
      <c r="E44" s="258">
        <v>2250</v>
      </c>
      <c r="F44" s="258">
        <v>2560</v>
      </c>
      <c r="G44" s="258">
        <v>2470</v>
      </c>
      <c r="H44" s="260">
        <v>-230</v>
      </c>
      <c r="I44" s="260">
        <v>-220</v>
      </c>
    </row>
    <row r="45" spans="1:9" x14ac:dyDescent="0.25">
      <c r="A45" s="313" t="s">
        <v>228</v>
      </c>
      <c r="B45" s="315" t="s">
        <v>36</v>
      </c>
      <c r="C45" s="330" t="s">
        <v>36</v>
      </c>
      <c r="D45" s="258">
        <v>190</v>
      </c>
      <c r="E45" s="258">
        <v>180</v>
      </c>
      <c r="F45" s="258">
        <v>200</v>
      </c>
      <c r="G45" s="258">
        <v>190</v>
      </c>
      <c r="H45" s="260">
        <v>-10</v>
      </c>
      <c r="I45" s="260">
        <v>-10</v>
      </c>
    </row>
    <row r="46" spans="1:9" x14ac:dyDescent="0.25">
      <c r="A46" s="313" t="s">
        <v>229</v>
      </c>
      <c r="B46" s="315" t="s">
        <v>37</v>
      </c>
      <c r="C46" s="330" t="s">
        <v>386</v>
      </c>
      <c r="D46" s="258">
        <v>1130</v>
      </c>
      <c r="E46" s="258">
        <v>1100</v>
      </c>
      <c r="F46" s="258">
        <v>1150</v>
      </c>
      <c r="G46" s="258">
        <v>1120</v>
      </c>
      <c r="H46" s="260">
        <v>-20</v>
      </c>
      <c r="I46" s="260">
        <v>-20</v>
      </c>
    </row>
    <row r="47" spans="1:9" x14ac:dyDescent="0.25">
      <c r="A47" s="313" t="s">
        <v>230</v>
      </c>
      <c r="B47" s="315" t="s">
        <v>38</v>
      </c>
      <c r="C47" s="330" t="s">
        <v>38</v>
      </c>
      <c r="D47" s="258">
        <v>700</v>
      </c>
      <c r="E47" s="258">
        <v>630</v>
      </c>
      <c r="F47" s="258">
        <v>790</v>
      </c>
      <c r="G47" s="258">
        <v>690</v>
      </c>
      <c r="H47" s="260">
        <v>-80</v>
      </c>
      <c r="I47" s="260">
        <v>-60</v>
      </c>
    </row>
    <row r="48" spans="1:9" x14ac:dyDescent="0.25">
      <c r="A48" s="313" t="s">
        <v>231</v>
      </c>
      <c r="B48" s="315" t="s">
        <v>39</v>
      </c>
      <c r="C48" s="330" t="s">
        <v>39</v>
      </c>
      <c r="D48" s="258">
        <v>40</v>
      </c>
      <c r="E48" s="258">
        <v>40</v>
      </c>
      <c r="F48" s="258">
        <v>50</v>
      </c>
      <c r="G48" s="258">
        <v>50</v>
      </c>
      <c r="H48" s="260" t="s">
        <v>8</v>
      </c>
      <c r="I48" s="260" t="s">
        <v>8</v>
      </c>
    </row>
    <row r="49" spans="1:9" x14ac:dyDescent="0.25">
      <c r="A49" s="313"/>
      <c r="B49" s="315"/>
      <c r="C49" s="330" t="s">
        <v>407</v>
      </c>
      <c r="D49" s="258"/>
      <c r="E49" s="258"/>
      <c r="F49" s="258"/>
      <c r="G49" s="258"/>
      <c r="H49" s="260"/>
      <c r="I49" s="260"/>
    </row>
    <row r="50" spans="1:9" x14ac:dyDescent="0.25">
      <c r="A50" s="313">
        <v>6</v>
      </c>
      <c r="B50" s="314" t="s">
        <v>40</v>
      </c>
      <c r="C50" s="329"/>
      <c r="D50" s="258"/>
      <c r="E50" s="258"/>
      <c r="F50" s="258"/>
      <c r="G50" s="258"/>
      <c r="H50" s="260"/>
      <c r="I50" s="260"/>
    </row>
    <row r="51" spans="1:9" x14ac:dyDescent="0.25">
      <c r="A51" s="313" t="s">
        <v>232</v>
      </c>
      <c r="B51" s="315" t="s">
        <v>180</v>
      </c>
      <c r="C51" s="333" t="s">
        <v>397</v>
      </c>
      <c r="D51" s="258">
        <v>460</v>
      </c>
      <c r="E51" s="258">
        <v>450</v>
      </c>
      <c r="F51" s="258">
        <v>480</v>
      </c>
      <c r="G51" s="258">
        <v>460</v>
      </c>
      <c r="H51" s="260">
        <v>-20</v>
      </c>
      <c r="I51" s="260">
        <v>-10</v>
      </c>
    </row>
    <row r="52" spans="1:9" x14ac:dyDescent="0.25">
      <c r="A52" s="313" t="s">
        <v>233</v>
      </c>
      <c r="B52" s="315" t="s">
        <v>42</v>
      </c>
      <c r="C52" s="330" t="s">
        <v>42</v>
      </c>
      <c r="D52" s="258">
        <v>120</v>
      </c>
      <c r="E52" s="258">
        <v>120</v>
      </c>
      <c r="F52" s="258">
        <v>120</v>
      </c>
      <c r="G52" s="258">
        <v>120</v>
      </c>
      <c r="H52" s="260">
        <v>10</v>
      </c>
      <c r="I52" s="260" t="s">
        <v>8</v>
      </c>
    </row>
    <row r="53" spans="1:9" x14ac:dyDescent="0.25">
      <c r="A53" s="313"/>
      <c r="B53" s="315"/>
      <c r="C53" s="330" t="s">
        <v>407</v>
      </c>
      <c r="D53" s="258"/>
      <c r="E53" s="258"/>
      <c r="F53" s="258"/>
      <c r="G53" s="258"/>
      <c r="H53" s="260"/>
      <c r="I53" s="260"/>
    </row>
    <row r="54" spans="1:9" x14ac:dyDescent="0.25">
      <c r="A54" s="313">
        <v>7</v>
      </c>
      <c r="B54" s="314" t="s">
        <v>43</v>
      </c>
      <c r="C54" s="329"/>
      <c r="D54" s="258"/>
      <c r="E54" s="258"/>
      <c r="F54" s="258"/>
      <c r="G54" s="258"/>
      <c r="H54" s="260"/>
      <c r="I54" s="260"/>
    </row>
    <row r="55" spans="1:9" x14ac:dyDescent="0.25">
      <c r="A55" s="313" t="s">
        <v>234</v>
      </c>
      <c r="B55" s="315" t="s">
        <v>44</v>
      </c>
      <c r="C55" s="330" t="s">
        <v>387</v>
      </c>
      <c r="D55" s="258">
        <v>64710</v>
      </c>
      <c r="E55" s="258">
        <v>62720</v>
      </c>
      <c r="F55" s="258">
        <v>65620</v>
      </c>
      <c r="G55" s="258">
        <v>63620</v>
      </c>
      <c r="H55" s="260">
        <v>-910</v>
      </c>
      <c r="I55" s="260">
        <v>-900</v>
      </c>
    </row>
    <row r="56" spans="1:9" x14ac:dyDescent="0.25">
      <c r="A56" s="313" t="s">
        <v>236</v>
      </c>
      <c r="B56" s="315" t="s">
        <v>129</v>
      </c>
      <c r="C56" s="330" t="s">
        <v>129</v>
      </c>
      <c r="D56" s="258">
        <v>3000</v>
      </c>
      <c r="E56" s="258">
        <v>2960</v>
      </c>
      <c r="F56" s="258">
        <v>3150</v>
      </c>
      <c r="G56" s="258">
        <v>3100</v>
      </c>
      <c r="H56" s="260">
        <v>-150</v>
      </c>
      <c r="I56" s="260">
        <v>-140</v>
      </c>
    </row>
    <row r="57" spans="1:9" x14ac:dyDescent="0.25">
      <c r="A57" s="313" t="s">
        <v>237</v>
      </c>
      <c r="B57" s="315" t="s">
        <v>45</v>
      </c>
      <c r="C57" s="330" t="s">
        <v>45</v>
      </c>
      <c r="D57" s="258">
        <v>3750</v>
      </c>
      <c r="E57" s="258">
        <v>3640</v>
      </c>
      <c r="F57" s="258">
        <v>3780</v>
      </c>
      <c r="G57" s="258">
        <v>3670</v>
      </c>
      <c r="H57" s="260">
        <v>-30</v>
      </c>
      <c r="I57" s="260">
        <v>-30</v>
      </c>
    </row>
    <row r="58" spans="1:9" x14ac:dyDescent="0.25">
      <c r="A58" s="313" t="s">
        <v>238</v>
      </c>
      <c r="B58" s="315" t="s">
        <v>130</v>
      </c>
      <c r="C58" s="330" t="s">
        <v>130</v>
      </c>
      <c r="D58" s="258">
        <v>1860</v>
      </c>
      <c r="E58" s="258">
        <v>1800</v>
      </c>
      <c r="F58" s="258">
        <v>1860</v>
      </c>
      <c r="G58" s="258">
        <v>1790</v>
      </c>
      <c r="H58" s="260">
        <v>0</v>
      </c>
      <c r="I58" s="260">
        <v>10</v>
      </c>
    </row>
    <row r="59" spans="1:9" x14ac:dyDescent="0.25">
      <c r="A59" s="313" t="s">
        <v>239</v>
      </c>
      <c r="B59" s="315" t="s">
        <v>46</v>
      </c>
      <c r="C59" s="330" t="s">
        <v>46</v>
      </c>
      <c r="D59" s="258">
        <v>1000</v>
      </c>
      <c r="E59" s="258">
        <v>960</v>
      </c>
      <c r="F59" s="258">
        <v>990</v>
      </c>
      <c r="G59" s="258">
        <v>950</v>
      </c>
      <c r="H59" s="260">
        <v>10</v>
      </c>
      <c r="I59" s="260">
        <v>10</v>
      </c>
    </row>
    <row r="60" spans="1:9" x14ac:dyDescent="0.25">
      <c r="A60" s="313"/>
      <c r="B60" s="315"/>
      <c r="C60" s="330" t="s">
        <v>407</v>
      </c>
      <c r="D60" s="258"/>
      <c r="E60" s="258"/>
      <c r="F60" s="258"/>
      <c r="G60" s="258"/>
      <c r="H60" s="260"/>
      <c r="I60" s="260"/>
    </row>
    <row r="61" spans="1:9" x14ac:dyDescent="0.25">
      <c r="A61" s="308">
        <v>34</v>
      </c>
      <c r="B61" s="263" t="s">
        <v>47</v>
      </c>
      <c r="C61" s="332"/>
      <c r="I61" s="141"/>
    </row>
    <row r="62" spans="1:9" x14ac:dyDescent="0.25">
      <c r="B62" s="315" t="s">
        <v>181</v>
      </c>
      <c r="C62" s="330" t="s">
        <v>48</v>
      </c>
      <c r="D62" s="258">
        <v>1170</v>
      </c>
      <c r="E62" s="258">
        <v>1150</v>
      </c>
      <c r="F62" s="258">
        <v>1150</v>
      </c>
      <c r="G62" s="258">
        <v>1130</v>
      </c>
      <c r="H62" s="260">
        <v>30</v>
      </c>
      <c r="I62" s="260">
        <v>20</v>
      </c>
    </row>
    <row r="63" spans="1:9" x14ac:dyDescent="0.25">
      <c r="C63" s="328" t="s">
        <v>407</v>
      </c>
      <c r="I63" s="141"/>
    </row>
    <row r="64" spans="1:9" x14ac:dyDescent="0.25">
      <c r="A64" s="313">
        <v>9</v>
      </c>
      <c r="B64" s="314" t="s">
        <v>49</v>
      </c>
      <c r="C64" s="329"/>
      <c r="D64" s="258"/>
      <c r="E64" s="258"/>
      <c r="F64" s="258"/>
      <c r="G64" s="258"/>
      <c r="H64" s="260"/>
      <c r="I64" s="260"/>
    </row>
    <row r="65" spans="1:9" x14ac:dyDescent="0.25">
      <c r="A65" s="313" t="s">
        <v>240</v>
      </c>
      <c r="B65" s="315" t="s">
        <v>182</v>
      </c>
      <c r="C65" s="333" t="s">
        <v>398</v>
      </c>
      <c r="D65" s="258">
        <v>2620</v>
      </c>
      <c r="E65" s="258">
        <v>2530</v>
      </c>
      <c r="F65" s="258">
        <v>2670</v>
      </c>
      <c r="G65" s="258">
        <v>2570</v>
      </c>
      <c r="H65" s="260">
        <v>-50</v>
      </c>
      <c r="I65" s="260">
        <v>-50</v>
      </c>
    </row>
    <row r="66" spans="1:9" x14ac:dyDescent="0.25">
      <c r="A66" s="313" t="s">
        <v>242</v>
      </c>
      <c r="B66" s="315" t="s">
        <v>50</v>
      </c>
      <c r="C66" s="330" t="s">
        <v>50</v>
      </c>
      <c r="D66" s="258">
        <v>530</v>
      </c>
      <c r="E66" s="258">
        <v>510</v>
      </c>
      <c r="F66" s="258">
        <v>550</v>
      </c>
      <c r="G66" s="258">
        <v>520</v>
      </c>
      <c r="H66" s="260">
        <v>-20</v>
      </c>
      <c r="I66" s="260">
        <v>-20</v>
      </c>
    </row>
    <row r="67" spans="1:9" x14ac:dyDescent="0.25">
      <c r="A67" s="313" t="s">
        <v>243</v>
      </c>
      <c r="B67" s="315" t="s">
        <v>361</v>
      </c>
      <c r="C67" s="330" t="s">
        <v>361</v>
      </c>
      <c r="D67" s="258">
        <v>900</v>
      </c>
      <c r="E67" s="258">
        <v>850</v>
      </c>
      <c r="F67" s="258">
        <v>880</v>
      </c>
      <c r="G67" s="258">
        <v>830</v>
      </c>
      <c r="H67" s="260">
        <v>20</v>
      </c>
      <c r="I67" s="260">
        <v>20</v>
      </c>
    </row>
    <row r="68" spans="1:9" x14ac:dyDescent="0.25">
      <c r="A68" s="313" t="s">
        <v>247</v>
      </c>
      <c r="B68" s="315" t="s">
        <v>135</v>
      </c>
      <c r="C68" s="330" t="s">
        <v>135</v>
      </c>
      <c r="D68" s="258">
        <v>230</v>
      </c>
      <c r="E68" s="258">
        <v>220</v>
      </c>
      <c r="F68" s="258">
        <v>230</v>
      </c>
      <c r="G68" s="258">
        <v>220</v>
      </c>
      <c r="H68" s="260">
        <v>0</v>
      </c>
      <c r="I68" s="260">
        <v>0</v>
      </c>
    </row>
    <row r="69" spans="1:9" x14ac:dyDescent="0.25">
      <c r="A69" s="313" t="s">
        <v>248</v>
      </c>
      <c r="B69" s="315" t="s">
        <v>52</v>
      </c>
      <c r="C69" s="330" t="s">
        <v>52</v>
      </c>
      <c r="D69" s="258">
        <v>2720</v>
      </c>
      <c r="E69" s="258">
        <v>2520</v>
      </c>
      <c r="F69" s="258">
        <v>2750</v>
      </c>
      <c r="G69" s="258">
        <v>2550</v>
      </c>
      <c r="H69" s="260">
        <v>-20</v>
      </c>
      <c r="I69" s="260">
        <v>-30</v>
      </c>
    </row>
    <row r="70" spans="1:9" x14ac:dyDescent="0.25">
      <c r="A70" s="313" t="s">
        <v>249</v>
      </c>
      <c r="B70" s="315" t="s">
        <v>53</v>
      </c>
      <c r="C70" s="330" t="s">
        <v>53</v>
      </c>
      <c r="D70" s="258">
        <v>1590</v>
      </c>
      <c r="E70" s="258">
        <v>1500</v>
      </c>
      <c r="F70" s="258">
        <v>1590</v>
      </c>
      <c r="G70" s="258">
        <v>1490</v>
      </c>
      <c r="H70" s="260" t="s">
        <v>8</v>
      </c>
      <c r="I70" s="260" t="s">
        <v>8</v>
      </c>
    </row>
    <row r="71" spans="1:9" x14ac:dyDescent="0.25">
      <c r="A71" s="313" t="s">
        <v>250</v>
      </c>
      <c r="B71" s="315" t="s">
        <v>54</v>
      </c>
      <c r="C71" s="330" t="s">
        <v>54</v>
      </c>
      <c r="D71" s="258">
        <v>1230</v>
      </c>
      <c r="E71" s="258">
        <v>1130</v>
      </c>
      <c r="F71" s="258">
        <v>1240</v>
      </c>
      <c r="G71" s="258">
        <v>1150</v>
      </c>
      <c r="H71" s="260">
        <v>-20</v>
      </c>
      <c r="I71" s="260">
        <v>-20</v>
      </c>
    </row>
    <row r="72" spans="1:9" x14ac:dyDescent="0.25">
      <c r="A72" s="313" t="s">
        <v>251</v>
      </c>
      <c r="B72" s="315" t="s">
        <v>55</v>
      </c>
      <c r="C72" s="330" t="s">
        <v>388</v>
      </c>
      <c r="D72" s="258">
        <v>160</v>
      </c>
      <c r="E72" s="258">
        <v>150</v>
      </c>
      <c r="F72" s="258">
        <v>160</v>
      </c>
      <c r="G72" s="258">
        <v>150</v>
      </c>
      <c r="H72" s="260" t="s">
        <v>8</v>
      </c>
      <c r="I72" s="260" t="s">
        <v>8</v>
      </c>
    </row>
    <row r="73" spans="1:9" x14ac:dyDescent="0.25">
      <c r="A73" s="313"/>
      <c r="B73" s="315"/>
      <c r="C73" s="330" t="s">
        <v>407</v>
      </c>
      <c r="D73" s="258"/>
      <c r="E73" s="258"/>
      <c r="F73" s="258"/>
      <c r="G73" s="258"/>
      <c r="H73" s="260"/>
      <c r="I73" s="260"/>
    </row>
    <row r="74" spans="1:9" x14ac:dyDescent="0.25">
      <c r="A74" s="313">
        <v>10</v>
      </c>
      <c r="B74" s="314" t="s">
        <v>56</v>
      </c>
      <c r="C74" s="329"/>
      <c r="D74" s="258"/>
      <c r="E74" s="258"/>
      <c r="F74" s="258"/>
      <c r="G74" s="258"/>
      <c r="H74" s="260"/>
      <c r="I74" s="260"/>
    </row>
    <row r="75" spans="1:9" x14ac:dyDescent="0.25">
      <c r="A75" s="313" t="s">
        <v>252</v>
      </c>
      <c r="B75" s="315" t="s">
        <v>57</v>
      </c>
      <c r="C75" s="330" t="s">
        <v>57</v>
      </c>
      <c r="D75" s="258">
        <v>200</v>
      </c>
      <c r="E75" s="258">
        <v>200</v>
      </c>
      <c r="F75" s="258">
        <v>200</v>
      </c>
      <c r="G75" s="258">
        <v>200</v>
      </c>
      <c r="H75" s="260" t="s">
        <v>8</v>
      </c>
      <c r="I75" s="260">
        <v>0</v>
      </c>
    </row>
    <row r="76" spans="1:9" x14ac:dyDescent="0.25">
      <c r="A76" s="313"/>
      <c r="B76" s="315"/>
      <c r="C76" s="330" t="s">
        <v>407</v>
      </c>
      <c r="D76" s="258"/>
      <c r="E76" s="258"/>
      <c r="F76" s="258"/>
      <c r="G76" s="258"/>
      <c r="H76" s="260"/>
      <c r="I76" s="260"/>
    </row>
    <row r="77" spans="1:9" x14ac:dyDescent="0.25">
      <c r="A77" s="313">
        <v>12</v>
      </c>
      <c r="B77" s="314" t="s">
        <v>58</v>
      </c>
      <c r="C77" s="329"/>
      <c r="D77" s="258"/>
      <c r="E77" s="258"/>
      <c r="F77" s="258"/>
      <c r="G77" s="258"/>
      <c r="H77" s="260"/>
      <c r="I77" s="260"/>
    </row>
    <row r="78" spans="1:9" x14ac:dyDescent="0.25">
      <c r="A78" s="313" t="s">
        <v>253</v>
      </c>
      <c r="B78" s="315" t="s">
        <v>59</v>
      </c>
      <c r="C78" s="330" t="s">
        <v>59</v>
      </c>
      <c r="D78" s="258">
        <v>5720</v>
      </c>
      <c r="E78" s="258">
        <v>5660</v>
      </c>
      <c r="F78" s="258">
        <v>5830</v>
      </c>
      <c r="G78" s="258">
        <v>5770</v>
      </c>
      <c r="H78" s="260">
        <v>-110</v>
      </c>
      <c r="I78" s="260">
        <v>-120</v>
      </c>
    </row>
    <row r="79" spans="1:9" x14ac:dyDescent="0.25">
      <c r="A79" s="313" t="s">
        <v>254</v>
      </c>
      <c r="B79" s="315" t="s">
        <v>60</v>
      </c>
      <c r="C79" s="330" t="s">
        <v>60</v>
      </c>
      <c r="D79" s="258">
        <v>70</v>
      </c>
      <c r="E79" s="258">
        <v>70</v>
      </c>
      <c r="F79" s="258">
        <v>70</v>
      </c>
      <c r="G79" s="258">
        <v>70</v>
      </c>
      <c r="H79" s="260" t="s">
        <v>8</v>
      </c>
      <c r="I79" s="260" t="s">
        <v>8</v>
      </c>
    </row>
    <row r="80" spans="1:9" x14ac:dyDescent="0.25">
      <c r="A80" s="313"/>
      <c r="B80" s="315"/>
      <c r="C80" s="330" t="s">
        <v>407</v>
      </c>
      <c r="D80" s="258"/>
      <c r="E80" s="258"/>
      <c r="F80" s="258"/>
      <c r="G80" s="258"/>
      <c r="H80" s="260"/>
      <c r="I80" s="260"/>
    </row>
    <row r="81" spans="1:9" x14ac:dyDescent="0.25">
      <c r="A81" s="313"/>
      <c r="B81" s="263" t="s">
        <v>34</v>
      </c>
      <c r="C81" s="332"/>
      <c r="D81" s="258"/>
      <c r="E81" s="258"/>
      <c r="F81" s="258"/>
      <c r="G81" s="258"/>
      <c r="H81" s="260"/>
      <c r="I81" s="260"/>
    </row>
    <row r="82" spans="1:9" x14ac:dyDescent="0.25">
      <c r="A82" s="308">
        <v>33</v>
      </c>
      <c r="B82" s="315" t="s">
        <v>34</v>
      </c>
      <c r="C82" s="330" t="s">
        <v>34</v>
      </c>
      <c r="D82" s="258">
        <v>120</v>
      </c>
      <c r="E82" s="258">
        <v>110</v>
      </c>
      <c r="F82" s="258">
        <v>110</v>
      </c>
      <c r="G82" s="258">
        <v>110</v>
      </c>
      <c r="H82" s="260">
        <v>10</v>
      </c>
      <c r="I82" s="260">
        <v>10</v>
      </c>
    </row>
    <row r="83" spans="1:9" x14ac:dyDescent="0.25">
      <c r="B83" s="315"/>
      <c r="C83" s="330" t="s">
        <v>407</v>
      </c>
      <c r="D83" s="258"/>
      <c r="E83" s="258"/>
      <c r="F83" s="258"/>
      <c r="G83" s="258"/>
      <c r="H83" s="260"/>
      <c r="I83" s="260"/>
    </row>
    <row r="84" spans="1:9" x14ac:dyDescent="0.25">
      <c r="A84" s="313">
        <v>13</v>
      </c>
      <c r="B84" s="314" t="s">
        <v>61</v>
      </c>
      <c r="C84" s="329"/>
      <c r="D84" s="258"/>
      <c r="E84" s="258"/>
      <c r="F84" s="258"/>
      <c r="G84" s="258"/>
      <c r="H84" s="260"/>
      <c r="I84" s="260"/>
    </row>
    <row r="85" spans="1:9" x14ac:dyDescent="0.25">
      <c r="A85" s="313" t="s">
        <v>255</v>
      </c>
      <c r="B85" s="315" t="s">
        <v>62</v>
      </c>
      <c r="C85" s="330" t="s">
        <v>62</v>
      </c>
      <c r="D85" s="258">
        <v>2640</v>
      </c>
      <c r="E85" s="258">
        <v>2560</v>
      </c>
      <c r="F85" s="258">
        <v>2660</v>
      </c>
      <c r="G85" s="258">
        <v>2570</v>
      </c>
      <c r="H85" s="260">
        <v>-10</v>
      </c>
      <c r="I85" s="260">
        <v>-20</v>
      </c>
    </row>
    <row r="86" spans="1:9" x14ac:dyDescent="0.25">
      <c r="A86" s="313" t="s">
        <v>256</v>
      </c>
      <c r="B86" s="315" t="s">
        <v>63</v>
      </c>
      <c r="C86" s="330" t="s">
        <v>63</v>
      </c>
      <c r="D86" s="258">
        <v>1390</v>
      </c>
      <c r="E86" s="258">
        <v>1340</v>
      </c>
      <c r="F86" s="258">
        <v>1400</v>
      </c>
      <c r="G86" s="258">
        <v>1360</v>
      </c>
      <c r="H86" s="260">
        <v>-10</v>
      </c>
      <c r="I86" s="260">
        <v>-20</v>
      </c>
    </row>
    <row r="87" spans="1:9" x14ac:dyDescent="0.25">
      <c r="A87" s="313" t="s">
        <v>260</v>
      </c>
      <c r="B87" s="315" t="s">
        <v>362</v>
      </c>
      <c r="C87" s="330" t="s">
        <v>362</v>
      </c>
      <c r="D87" s="258">
        <v>1000</v>
      </c>
      <c r="E87" s="258">
        <v>930</v>
      </c>
      <c r="F87" s="258">
        <v>1020</v>
      </c>
      <c r="G87" s="258">
        <v>970</v>
      </c>
      <c r="H87" s="260">
        <v>-20</v>
      </c>
      <c r="I87" s="260">
        <v>-30</v>
      </c>
    </row>
    <row r="88" spans="1:9" x14ac:dyDescent="0.25">
      <c r="A88" s="313" t="s">
        <v>263</v>
      </c>
      <c r="B88" s="315" t="s">
        <v>136</v>
      </c>
      <c r="C88" s="330" t="s">
        <v>136</v>
      </c>
      <c r="D88" s="258">
        <v>220</v>
      </c>
      <c r="E88" s="258">
        <v>190</v>
      </c>
      <c r="F88" s="258">
        <v>220</v>
      </c>
      <c r="G88" s="258">
        <v>190</v>
      </c>
      <c r="H88" s="260" t="s">
        <v>8</v>
      </c>
      <c r="I88" s="260" t="s">
        <v>8</v>
      </c>
    </row>
    <row r="89" spans="1:9" x14ac:dyDescent="0.25">
      <c r="A89" s="313"/>
      <c r="B89" s="315"/>
      <c r="C89" s="330" t="s">
        <v>407</v>
      </c>
      <c r="D89" s="258"/>
      <c r="E89" s="258"/>
      <c r="F89" s="258"/>
      <c r="G89" s="258"/>
      <c r="H89" s="260"/>
      <c r="I89" s="260"/>
    </row>
    <row r="90" spans="1:9" x14ac:dyDescent="0.25">
      <c r="A90" s="313">
        <v>14</v>
      </c>
      <c r="B90" s="314" t="s">
        <v>23</v>
      </c>
      <c r="C90" s="329"/>
      <c r="D90" s="258"/>
      <c r="E90" s="258"/>
      <c r="F90" s="258"/>
      <c r="G90" s="258"/>
      <c r="H90" s="260"/>
      <c r="I90" s="260"/>
    </row>
    <row r="91" spans="1:9" x14ac:dyDescent="0.25">
      <c r="A91" s="313" t="s">
        <v>264</v>
      </c>
      <c r="B91" s="315" t="s">
        <v>519</v>
      </c>
      <c r="C91" s="330" t="s">
        <v>23</v>
      </c>
      <c r="D91" s="258">
        <v>74380</v>
      </c>
      <c r="E91" s="258">
        <v>66880</v>
      </c>
      <c r="F91" s="258">
        <v>74140</v>
      </c>
      <c r="G91" s="258">
        <v>66800</v>
      </c>
      <c r="H91" s="260">
        <v>240</v>
      </c>
      <c r="I91" s="260">
        <v>80</v>
      </c>
    </row>
    <row r="92" spans="1:9" x14ac:dyDescent="0.25">
      <c r="A92" s="313" t="s">
        <v>266</v>
      </c>
      <c r="B92" s="315" t="s">
        <v>24</v>
      </c>
      <c r="C92" s="330" t="s">
        <v>24</v>
      </c>
      <c r="D92" s="258">
        <v>4070</v>
      </c>
      <c r="E92" s="258">
        <v>3730</v>
      </c>
      <c r="F92" s="258">
        <v>4070</v>
      </c>
      <c r="G92" s="258">
        <v>3740</v>
      </c>
      <c r="H92" s="260">
        <v>-10</v>
      </c>
      <c r="I92" s="260">
        <v>-10</v>
      </c>
    </row>
    <row r="93" spans="1:9" x14ac:dyDescent="0.25">
      <c r="A93" s="313"/>
      <c r="B93" s="315"/>
      <c r="C93" s="330" t="s">
        <v>407</v>
      </c>
      <c r="D93" s="258"/>
      <c r="E93" s="258"/>
      <c r="F93" s="258"/>
      <c r="G93" s="258"/>
      <c r="H93" s="260"/>
      <c r="I93" s="260"/>
    </row>
    <row r="94" spans="1:9" x14ac:dyDescent="0.25">
      <c r="A94" s="313">
        <v>29</v>
      </c>
      <c r="B94" s="314" t="s">
        <v>22</v>
      </c>
      <c r="C94" s="329"/>
      <c r="D94" s="258"/>
      <c r="E94" s="258"/>
      <c r="F94" s="258"/>
      <c r="G94" s="258"/>
      <c r="H94" s="260"/>
      <c r="I94" s="260"/>
    </row>
    <row r="95" spans="1:9" x14ac:dyDescent="0.25">
      <c r="A95" s="313" t="s">
        <v>268</v>
      </c>
      <c r="B95" s="315" t="s">
        <v>409</v>
      </c>
      <c r="C95" s="330" t="s">
        <v>22</v>
      </c>
      <c r="D95" s="258">
        <v>1270</v>
      </c>
      <c r="E95" s="258">
        <v>1240</v>
      </c>
      <c r="F95" s="258">
        <v>1340</v>
      </c>
      <c r="G95" s="258">
        <v>1300</v>
      </c>
      <c r="H95" s="260">
        <v>-70</v>
      </c>
      <c r="I95" s="260">
        <v>-60</v>
      </c>
    </row>
    <row r="96" spans="1:9" x14ac:dyDescent="0.25">
      <c r="A96" s="313"/>
      <c r="B96" s="315"/>
      <c r="C96" s="330" t="s">
        <v>407</v>
      </c>
      <c r="D96" s="258"/>
      <c r="E96" s="258"/>
      <c r="F96" s="258"/>
      <c r="G96" s="258"/>
      <c r="H96" s="260"/>
      <c r="I96" s="260"/>
    </row>
    <row r="97" spans="1:9" x14ac:dyDescent="0.25">
      <c r="A97" s="313">
        <v>3</v>
      </c>
      <c r="B97" s="314" t="s">
        <v>412</v>
      </c>
      <c r="C97" s="329"/>
      <c r="D97" s="258"/>
      <c r="E97" s="258"/>
      <c r="F97" s="258"/>
      <c r="G97" s="258"/>
      <c r="H97" s="260"/>
      <c r="I97" s="260"/>
    </row>
    <row r="98" spans="1:9" x14ac:dyDescent="0.25">
      <c r="A98" s="313" t="s">
        <v>270</v>
      </c>
      <c r="B98" s="315" t="s">
        <v>26</v>
      </c>
      <c r="C98" s="330" t="s">
        <v>26</v>
      </c>
      <c r="D98" s="258">
        <v>100</v>
      </c>
      <c r="E98" s="258">
        <v>100</v>
      </c>
      <c r="F98" s="258">
        <v>100</v>
      </c>
      <c r="G98" s="258">
        <v>90</v>
      </c>
      <c r="H98" s="260" t="s">
        <v>8</v>
      </c>
      <c r="I98" s="260" t="s">
        <v>8</v>
      </c>
    </row>
    <row r="99" spans="1:9" x14ac:dyDescent="0.25">
      <c r="A99" s="313" t="s">
        <v>271</v>
      </c>
      <c r="B99" s="315" t="s">
        <v>27</v>
      </c>
      <c r="C99" s="330" t="s">
        <v>27</v>
      </c>
      <c r="D99" s="258">
        <v>130</v>
      </c>
      <c r="E99" s="258">
        <v>130</v>
      </c>
      <c r="F99" s="258">
        <v>140</v>
      </c>
      <c r="G99" s="258">
        <v>130</v>
      </c>
      <c r="H99" s="260" t="s">
        <v>8</v>
      </c>
      <c r="I99" s="260" t="s">
        <v>8</v>
      </c>
    </row>
    <row r="100" spans="1:9" x14ac:dyDescent="0.25">
      <c r="A100" s="313" t="s">
        <v>272</v>
      </c>
      <c r="B100" s="315" t="s">
        <v>28</v>
      </c>
      <c r="C100" s="330" t="s">
        <v>28</v>
      </c>
      <c r="D100" s="258">
        <v>150</v>
      </c>
      <c r="E100" s="258">
        <v>140</v>
      </c>
      <c r="F100" s="258">
        <v>150</v>
      </c>
      <c r="G100" s="258">
        <v>150</v>
      </c>
      <c r="H100" s="260">
        <v>-10</v>
      </c>
      <c r="I100" s="260">
        <v>-10</v>
      </c>
    </row>
    <row r="101" spans="1:9" x14ac:dyDescent="0.25">
      <c r="A101" s="313"/>
      <c r="B101" s="315"/>
      <c r="C101" s="330" t="s">
        <v>407</v>
      </c>
      <c r="D101" s="258"/>
      <c r="E101" s="258"/>
      <c r="F101" s="258"/>
      <c r="G101" s="258"/>
      <c r="H101" s="260"/>
      <c r="I101" s="260"/>
    </row>
    <row r="102" spans="1:9" x14ac:dyDescent="0.25">
      <c r="A102" s="313">
        <v>15</v>
      </c>
      <c r="B102" s="314" t="s">
        <v>67</v>
      </c>
      <c r="C102" s="329"/>
      <c r="D102" s="258"/>
      <c r="E102" s="258"/>
      <c r="F102" s="258"/>
      <c r="G102" s="258"/>
      <c r="H102" s="260"/>
      <c r="I102" s="260"/>
    </row>
    <row r="103" spans="1:9" x14ac:dyDescent="0.25">
      <c r="A103" s="313" t="s">
        <v>276</v>
      </c>
      <c r="B103" s="315" t="s">
        <v>186</v>
      </c>
      <c r="C103" s="333" t="s">
        <v>399</v>
      </c>
      <c r="D103" s="258">
        <v>2880</v>
      </c>
      <c r="E103" s="258">
        <v>2780</v>
      </c>
      <c r="F103" s="258">
        <v>2950</v>
      </c>
      <c r="G103" s="258">
        <v>2850</v>
      </c>
      <c r="H103" s="260">
        <v>-70</v>
      </c>
      <c r="I103" s="260">
        <v>-70</v>
      </c>
    </row>
    <row r="104" spans="1:9" x14ac:dyDescent="0.25">
      <c r="A104" s="313" t="s">
        <v>278</v>
      </c>
      <c r="B104" s="315" t="s">
        <v>69</v>
      </c>
      <c r="C104" s="330" t="s">
        <v>69</v>
      </c>
      <c r="D104" s="258">
        <v>670</v>
      </c>
      <c r="E104" s="258">
        <v>620</v>
      </c>
      <c r="F104" s="258">
        <v>670</v>
      </c>
      <c r="G104" s="258">
        <v>630</v>
      </c>
      <c r="H104" s="260">
        <v>0</v>
      </c>
      <c r="I104" s="260" t="s">
        <v>8</v>
      </c>
    </row>
    <row r="105" spans="1:9" x14ac:dyDescent="0.25">
      <c r="A105" s="313" t="s">
        <v>279</v>
      </c>
      <c r="B105" s="315" t="s">
        <v>70</v>
      </c>
      <c r="C105" s="330" t="s">
        <v>70</v>
      </c>
      <c r="D105" s="258">
        <v>3940</v>
      </c>
      <c r="E105" s="258">
        <v>3500</v>
      </c>
      <c r="F105" s="258">
        <v>3850</v>
      </c>
      <c r="G105" s="258">
        <v>3480</v>
      </c>
      <c r="H105" s="260">
        <v>90</v>
      </c>
      <c r="I105" s="260">
        <v>20</v>
      </c>
    </row>
    <row r="106" spans="1:9" x14ac:dyDescent="0.25">
      <c r="A106" s="313" t="s">
        <v>280</v>
      </c>
      <c r="B106" s="315" t="s">
        <v>68</v>
      </c>
      <c r="C106" s="330" t="s">
        <v>68</v>
      </c>
      <c r="D106" s="258">
        <v>21750</v>
      </c>
      <c r="E106" s="258">
        <v>20480</v>
      </c>
      <c r="F106" s="258">
        <v>22250</v>
      </c>
      <c r="G106" s="258">
        <v>20950</v>
      </c>
      <c r="H106" s="260">
        <v>-500</v>
      </c>
      <c r="I106" s="260">
        <v>-470</v>
      </c>
    </row>
    <row r="107" spans="1:9" x14ac:dyDescent="0.25">
      <c r="A107" s="313"/>
      <c r="B107" s="315"/>
      <c r="C107" s="330" t="s">
        <v>407</v>
      </c>
      <c r="D107" s="258"/>
      <c r="E107" s="258"/>
      <c r="F107" s="258"/>
      <c r="G107" s="258"/>
      <c r="H107" s="260"/>
      <c r="I107" s="260"/>
    </row>
    <row r="108" spans="1:9" x14ac:dyDescent="0.25">
      <c r="A108" s="313">
        <v>17</v>
      </c>
      <c r="B108" s="314" t="s">
        <v>80</v>
      </c>
      <c r="C108" s="329"/>
      <c r="D108" s="258"/>
      <c r="E108" s="258"/>
      <c r="F108" s="258"/>
      <c r="G108" s="258"/>
      <c r="H108" s="260"/>
      <c r="I108" s="260"/>
    </row>
    <row r="109" spans="1:9" x14ac:dyDescent="0.25">
      <c r="A109" s="313" t="s">
        <v>282</v>
      </c>
      <c r="B109" s="315" t="s">
        <v>81</v>
      </c>
      <c r="C109" s="330" t="s">
        <v>81</v>
      </c>
      <c r="D109" s="258">
        <v>1610</v>
      </c>
      <c r="E109" s="258">
        <v>1570</v>
      </c>
      <c r="F109" s="258">
        <v>1620</v>
      </c>
      <c r="G109" s="258">
        <v>1580</v>
      </c>
      <c r="H109" s="260">
        <v>-10</v>
      </c>
      <c r="I109" s="260">
        <v>-10</v>
      </c>
    </row>
    <row r="110" spans="1:9" x14ac:dyDescent="0.25">
      <c r="A110" s="313"/>
      <c r="B110" s="315"/>
      <c r="C110" s="330" t="s">
        <v>407</v>
      </c>
      <c r="D110" s="258"/>
      <c r="E110" s="258"/>
      <c r="F110" s="258"/>
      <c r="G110" s="258"/>
      <c r="H110" s="260"/>
      <c r="I110" s="260"/>
    </row>
    <row r="111" spans="1:9" x14ac:dyDescent="0.25">
      <c r="A111" s="313">
        <v>5</v>
      </c>
      <c r="B111" s="314" t="s">
        <v>71</v>
      </c>
      <c r="C111" s="329"/>
      <c r="D111" s="258"/>
      <c r="E111" s="258"/>
      <c r="F111" s="258"/>
      <c r="G111" s="258"/>
      <c r="H111" s="260"/>
      <c r="I111" s="260"/>
    </row>
    <row r="112" spans="1:9" x14ac:dyDescent="0.25">
      <c r="A112" s="313" t="s">
        <v>283</v>
      </c>
      <c r="B112" s="315" t="s">
        <v>520</v>
      </c>
      <c r="C112" s="330" t="s">
        <v>401</v>
      </c>
      <c r="D112" s="258">
        <v>4690</v>
      </c>
      <c r="E112" s="258">
        <v>4510</v>
      </c>
      <c r="F112" s="258">
        <v>4640</v>
      </c>
      <c r="G112" s="258">
        <v>4470</v>
      </c>
      <c r="H112" s="260">
        <v>50</v>
      </c>
      <c r="I112" s="260">
        <v>40</v>
      </c>
    </row>
    <row r="113" spans="1:9" x14ac:dyDescent="0.25">
      <c r="A113" s="313" t="s">
        <v>284</v>
      </c>
      <c r="B113" s="315" t="s">
        <v>72</v>
      </c>
      <c r="C113" s="330" t="s">
        <v>72</v>
      </c>
      <c r="D113" s="258">
        <v>19540</v>
      </c>
      <c r="E113" s="258">
        <v>17430</v>
      </c>
      <c r="F113" s="258">
        <v>19830</v>
      </c>
      <c r="G113" s="258">
        <v>17730</v>
      </c>
      <c r="H113" s="260">
        <v>-290</v>
      </c>
      <c r="I113" s="260">
        <v>-300</v>
      </c>
    </row>
    <row r="114" spans="1:9" x14ac:dyDescent="0.25">
      <c r="A114" s="313" t="s">
        <v>285</v>
      </c>
      <c r="B114" s="315" t="s">
        <v>73</v>
      </c>
      <c r="C114" s="330" t="s">
        <v>73</v>
      </c>
      <c r="D114" s="258">
        <v>5400</v>
      </c>
      <c r="E114" s="258">
        <v>4860</v>
      </c>
      <c r="F114" s="258">
        <v>5530</v>
      </c>
      <c r="G114" s="258">
        <v>4980</v>
      </c>
      <c r="H114" s="260">
        <v>-130</v>
      </c>
      <c r="I114" s="260">
        <v>-120</v>
      </c>
    </row>
    <row r="115" spans="1:9" x14ac:dyDescent="0.25">
      <c r="A115" s="313" t="s">
        <v>286</v>
      </c>
      <c r="B115" s="315" t="s">
        <v>74</v>
      </c>
      <c r="C115" s="330" t="s">
        <v>74</v>
      </c>
      <c r="D115" s="258">
        <v>610</v>
      </c>
      <c r="E115" s="258">
        <v>580</v>
      </c>
      <c r="F115" s="258">
        <v>610</v>
      </c>
      <c r="G115" s="258">
        <v>580</v>
      </c>
      <c r="H115" s="260" t="s">
        <v>8</v>
      </c>
      <c r="I115" s="260" t="s">
        <v>8</v>
      </c>
    </row>
    <row r="116" spans="1:9" x14ac:dyDescent="0.25">
      <c r="A116" s="313" t="s">
        <v>287</v>
      </c>
      <c r="B116" s="317" t="s">
        <v>389</v>
      </c>
      <c r="C116" s="333" t="s">
        <v>389</v>
      </c>
      <c r="D116" s="258">
        <v>460</v>
      </c>
      <c r="E116" s="258">
        <v>430</v>
      </c>
      <c r="F116" s="258">
        <v>470</v>
      </c>
      <c r="G116" s="258">
        <v>440</v>
      </c>
      <c r="H116" s="260">
        <v>-10</v>
      </c>
      <c r="I116" s="260" t="s">
        <v>8</v>
      </c>
    </row>
    <row r="117" spans="1:9" x14ac:dyDescent="0.25">
      <c r="A117" s="313" t="s">
        <v>289</v>
      </c>
      <c r="B117" s="315" t="s">
        <v>75</v>
      </c>
      <c r="C117" s="330" t="s">
        <v>75</v>
      </c>
      <c r="D117" s="258">
        <v>3310</v>
      </c>
      <c r="E117" s="258">
        <v>3050</v>
      </c>
      <c r="F117" s="258">
        <v>3260</v>
      </c>
      <c r="G117" s="258">
        <v>3010</v>
      </c>
      <c r="H117" s="260">
        <v>50</v>
      </c>
      <c r="I117" s="260">
        <v>40</v>
      </c>
    </row>
    <row r="118" spans="1:9" x14ac:dyDescent="0.25">
      <c r="A118" s="313" t="s">
        <v>290</v>
      </c>
      <c r="B118" s="315" t="s">
        <v>76</v>
      </c>
      <c r="C118" s="330" t="s">
        <v>76</v>
      </c>
      <c r="D118" s="258">
        <v>100</v>
      </c>
      <c r="E118" s="258">
        <v>100</v>
      </c>
      <c r="F118" s="258">
        <v>100</v>
      </c>
      <c r="G118" s="258">
        <v>90</v>
      </c>
      <c r="H118" s="260" t="s">
        <v>8</v>
      </c>
      <c r="I118" s="260" t="s">
        <v>8</v>
      </c>
    </row>
    <row r="119" spans="1:9" x14ac:dyDescent="0.25">
      <c r="A119" s="313" t="s">
        <v>291</v>
      </c>
      <c r="B119" s="315" t="s">
        <v>77</v>
      </c>
      <c r="C119" s="330" t="s">
        <v>77</v>
      </c>
      <c r="D119" s="258">
        <v>60</v>
      </c>
      <c r="E119" s="258">
        <v>60</v>
      </c>
      <c r="F119" s="258">
        <v>60</v>
      </c>
      <c r="G119" s="258">
        <v>50</v>
      </c>
      <c r="H119" s="260" t="s">
        <v>8</v>
      </c>
      <c r="I119" s="260" t="s">
        <v>8</v>
      </c>
    </row>
    <row r="120" spans="1:9" x14ac:dyDescent="0.25">
      <c r="A120" s="313" t="s">
        <v>292</v>
      </c>
      <c r="B120" s="315" t="s">
        <v>78</v>
      </c>
      <c r="C120" s="330" t="s">
        <v>78</v>
      </c>
      <c r="D120" s="258">
        <v>49210</v>
      </c>
      <c r="E120" s="258">
        <v>47150</v>
      </c>
      <c r="F120" s="258">
        <v>49430</v>
      </c>
      <c r="G120" s="258">
        <v>47400</v>
      </c>
      <c r="H120" s="260">
        <v>-220</v>
      </c>
      <c r="I120" s="260">
        <v>-250</v>
      </c>
    </row>
    <row r="121" spans="1:9" x14ac:dyDescent="0.25">
      <c r="A121" s="313" t="s">
        <v>293</v>
      </c>
      <c r="B121" s="315" t="s">
        <v>79</v>
      </c>
      <c r="C121" s="330" t="s">
        <v>79</v>
      </c>
      <c r="D121" s="258">
        <v>40</v>
      </c>
      <c r="E121" s="258">
        <v>40</v>
      </c>
      <c r="F121" s="258">
        <v>40</v>
      </c>
      <c r="G121" s="258">
        <v>40</v>
      </c>
      <c r="H121" s="260" t="s">
        <v>8</v>
      </c>
      <c r="I121" s="260" t="s">
        <v>8</v>
      </c>
    </row>
    <row r="122" spans="1:9" x14ac:dyDescent="0.25">
      <c r="A122" s="313"/>
      <c r="B122" s="315"/>
      <c r="C122" s="330" t="s">
        <v>407</v>
      </c>
      <c r="D122" s="258"/>
      <c r="E122" s="258"/>
      <c r="F122" s="258"/>
      <c r="G122" s="258"/>
      <c r="H122" s="260"/>
      <c r="I122" s="260"/>
    </row>
    <row r="123" spans="1:9" x14ac:dyDescent="0.25">
      <c r="A123" s="313">
        <v>18</v>
      </c>
      <c r="B123" s="314" t="s">
        <v>82</v>
      </c>
      <c r="C123" s="329"/>
      <c r="D123" s="258"/>
      <c r="E123" s="258"/>
      <c r="F123" s="258"/>
      <c r="G123" s="258"/>
      <c r="H123" s="260"/>
      <c r="I123" s="260"/>
    </row>
    <row r="124" spans="1:9" x14ac:dyDescent="0.25">
      <c r="A124" s="313" t="s">
        <v>294</v>
      </c>
      <c r="B124" s="315" t="s">
        <v>82</v>
      </c>
      <c r="C124" s="330" t="s">
        <v>82</v>
      </c>
      <c r="D124" s="258">
        <v>110</v>
      </c>
      <c r="E124" s="258">
        <v>100</v>
      </c>
      <c r="F124" s="258">
        <v>120</v>
      </c>
      <c r="G124" s="258">
        <v>110</v>
      </c>
      <c r="H124" s="260">
        <v>-10</v>
      </c>
      <c r="I124" s="260">
        <v>-10</v>
      </c>
    </row>
    <row r="125" spans="1:9" x14ac:dyDescent="0.25">
      <c r="A125" s="313"/>
      <c r="B125" s="315"/>
      <c r="C125" s="330" t="s">
        <v>407</v>
      </c>
      <c r="D125" s="258"/>
      <c r="E125" s="258"/>
      <c r="F125" s="258"/>
      <c r="G125" s="258"/>
      <c r="H125" s="260"/>
      <c r="I125" s="260"/>
    </row>
    <row r="126" spans="1:9" x14ac:dyDescent="0.25">
      <c r="A126" s="313">
        <v>20</v>
      </c>
      <c r="B126" s="314" t="s">
        <v>144</v>
      </c>
      <c r="C126" s="329"/>
      <c r="D126" s="258"/>
      <c r="E126" s="258"/>
      <c r="F126" s="258"/>
      <c r="G126" s="258"/>
      <c r="H126" s="260"/>
      <c r="I126" s="260"/>
    </row>
    <row r="127" spans="1:9" x14ac:dyDescent="0.25">
      <c r="A127" s="313" t="s">
        <v>295</v>
      </c>
      <c r="B127" s="318" t="s">
        <v>144</v>
      </c>
      <c r="C127" s="334" t="s">
        <v>144</v>
      </c>
      <c r="D127" s="258">
        <v>1490</v>
      </c>
      <c r="E127" s="258">
        <v>1450</v>
      </c>
      <c r="F127" s="258">
        <v>1510</v>
      </c>
      <c r="G127" s="258">
        <v>1460</v>
      </c>
      <c r="H127" s="260">
        <v>-20</v>
      </c>
      <c r="I127" s="260">
        <v>-20</v>
      </c>
    </row>
    <row r="128" spans="1:9" x14ac:dyDescent="0.25">
      <c r="A128" s="313"/>
      <c r="B128" s="318"/>
      <c r="C128" s="334" t="s">
        <v>407</v>
      </c>
      <c r="D128" s="258"/>
      <c r="E128" s="258"/>
      <c r="F128" s="258"/>
      <c r="G128" s="258"/>
      <c r="H128" s="260"/>
      <c r="I128" s="260"/>
    </row>
    <row r="129" spans="1:9" x14ac:dyDescent="0.25">
      <c r="A129" s="313">
        <v>35</v>
      </c>
      <c r="B129" s="314" t="s">
        <v>296</v>
      </c>
      <c r="C129" s="329"/>
      <c r="D129" s="258"/>
      <c r="E129" s="258"/>
      <c r="F129" s="258"/>
      <c r="G129" s="258"/>
      <c r="H129" s="260"/>
      <c r="I129" s="260"/>
    </row>
    <row r="130" spans="1:9" x14ac:dyDescent="0.25">
      <c r="A130" s="313">
        <v>35</v>
      </c>
      <c r="B130" s="319" t="s">
        <v>296</v>
      </c>
      <c r="C130" s="335" t="s">
        <v>296</v>
      </c>
      <c r="D130" s="258">
        <v>170</v>
      </c>
      <c r="E130" s="258">
        <v>170</v>
      </c>
      <c r="F130" s="258">
        <v>180</v>
      </c>
      <c r="G130" s="258">
        <v>170</v>
      </c>
      <c r="H130" s="258">
        <v>-10</v>
      </c>
      <c r="I130" s="258">
        <v>-10</v>
      </c>
    </row>
    <row r="131" spans="1:9" x14ac:dyDescent="0.25">
      <c r="A131" s="313"/>
      <c r="B131" s="318"/>
      <c r="C131" s="334" t="s">
        <v>407</v>
      </c>
      <c r="D131" s="258"/>
      <c r="E131" s="258"/>
      <c r="F131" s="258"/>
      <c r="G131" s="258"/>
      <c r="H131" s="260"/>
      <c r="I131" s="260"/>
    </row>
    <row r="132" spans="1:9" x14ac:dyDescent="0.25">
      <c r="A132" s="313">
        <v>21</v>
      </c>
      <c r="B132" s="314" t="s">
        <v>83</v>
      </c>
      <c r="C132" s="329"/>
      <c r="D132" s="258"/>
      <c r="E132" s="258"/>
      <c r="F132" s="258"/>
      <c r="G132" s="258"/>
      <c r="H132" s="260"/>
      <c r="I132" s="260"/>
    </row>
    <row r="133" spans="1:9" x14ac:dyDescent="0.25">
      <c r="A133" s="313" t="s">
        <v>298</v>
      </c>
      <c r="B133" s="315" t="s">
        <v>83</v>
      </c>
      <c r="C133" s="330" t="s">
        <v>83</v>
      </c>
      <c r="D133" s="258">
        <v>5540</v>
      </c>
      <c r="E133" s="258">
        <v>5300</v>
      </c>
      <c r="F133" s="258">
        <v>5810</v>
      </c>
      <c r="G133" s="258">
        <v>5560</v>
      </c>
      <c r="H133" s="260">
        <v>-280</v>
      </c>
      <c r="I133" s="260">
        <v>-260</v>
      </c>
    </row>
    <row r="134" spans="1:9" x14ac:dyDescent="0.25">
      <c r="A134" s="313"/>
      <c r="B134" s="315"/>
      <c r="C134" s="330" t="s">
        <v>407</v>
      </c>
      <c r="D134" s="258"/>
      <c r="E134" s="258"/>
      <c r="F134" s="258"/>
      <c r="G134" s="258"/>
      <c r="H134" s="260"/>
      <c r="I134" s="260"/>
    </row>
    <row r="135" spans="1:9" x14ac:dyDescent="0.25">
      <c r="A135" s="313">
        <v>23</v>
      </c>
      <c r="B135" s="314" t="s">
        <v>84</v>
      </c>
      <c r="C135" s="329"/>
      <c r="D135" s="258"/>
      <c r="E135" s="258"/>
      <c r="F135" s="258"/>
      <c r="G135" s="258"/>
      <c r="H135" s="260"/>
      <c r="I135" s="260"/>
    </row>
    <row r="136" spans="1:9" x14ac:dyDescent="0.25">
      <c r="A136" s="313" t="s">
        <v>299</v>
      </c>
      <c r="B136" s="315" t="s">
        <v>521</v>
      </c>
      <c r="C136" s="333" t="s">
        <v>402</v>
      </c>
      <c r="D136" s="258">
        <v>1910</v>
      </c>
      <c r="E136" s="258">
        <v>1860</v>
      </c>
      <c r="F136" s="258">
        <v>2090</v>
      </c>
      <c r="G136" s="258">
        <v>2030</v>
      </c>
      <c r="H136" s="260">
        <v>-180</v>
      </c>
      <c r="I136" s="260">
        <v>-180</v>
      </c>
    </row>
    <row r="137" spans="1:9" x14ac:dyDescent="0.25">
      <c r="A137" s="313" t="s">
        <v>300</v>
      </c>
      <c r="B137" s="315" t="s">
        <v>85</v>
      </c>
      <c r="C137" s="330" t="s">
        <v>85</v>
      </c>
      <c r="D137" s="258">
        <v>6350</v>
      </c>
      <c r="E137" s="258">
        <v>5810</v>
      </c>
      <c r="F137" s="258">
        <v>6420</v>
      </c>
      <c r="G137" s="258">
        <v>5870</v>
      </c>
      <c r="H137" s="260">
        <v>-70</v>
      </c>
      <c r="I137" s="260">
        <v>-60</v>
      </c>
    </row>
    <row r="138" spans="1:9" x14ac:dyDescent="0.25">
      <c r="A138" s="313" t="s">
        <v>301</v>
      </c>
      <c r="B138" s="315" t="s">
        <v>86</v>
      </c>
      <c r="C138" s="330" t="s">
        <v>86</v>
      </c>
      <c r="D138" s="258">
        <v>2600</v>
      </c>
      <c r="E138" s="258">
        <v>2430</v>
      </c>
      <c r="F138" s="258">
        <v>2610</v>
      </c>
      <c r="G138" s="258">
        <v>2440</v>
      </c>
      <c r="H138" s="260">
        <v>-10</v>
      </c>
      <c r="I138" s="260">
        <v>-10</v>
      </c>
    </row>
    <row r="139" spans="1:9" x14ac:dyDescent="0.25">
      <c r="A139" s="313" t="s">
        <v>302</v>
      </c>
      <c r="B139" s="315" t="s">
        <v>87</v>
      </c>
      <c r="C139" s="330" t="s">
        <v>87</v>
      </c>
      <c r="D139" s="258">
        <v>290</v>
      </c>
      <c r="E139" s="258">
        <v>280</v>
      </c>
      <c r="F139" s="258">
        <v>280</v>
      </c>
      <c r="G139" s="258">
        <v>270</v>
      </c>
      <c r="H139" s="260">
        <v>10</v>
      </c>
      <c r="I139" s="260" t="s">
        <v>8</v>
      </c>
    </row>
    <row r="140" spans="1:9" x14ac:dyDescent="0.25">
      <c r="A140" s="313" t="s">
        <v>303</v>
      </c>
      <c r="B140" s="315" t="s">
        <v>88</v>
      </c>
      <c r="C140" s="330" t="s">
        <v>88</v>
      </c>
      <c r="D140" s="258">
        <v>3630</v>
      </c>
      <c r="E140" s="258">
        <v>3550</v>
      </c>
      <c r="F140" s="258">
        <v>3770</v>
      </c>
      <c r="G140" s="258">
        <v>3680</v>
      </c>
      <c r="H140" s="260">
        <v>-140</v>
      </c>
      <c r="I140" s="260">
        <v>-130</v>
      </c>
    </row>
    <row r="141" spans="1:9" x14ac:dyDescent="0.25">
      <c r="A141" s="313" t="s">
        <v>304</v>
      </c>
      <c r="B141" s="315" t="s">
        <v>89</v>
      </c>
      <c r="C141" s="330" t="s">
        <v>89</v>
      </c>
      <c r="D141" s="258">
        <v>1150</v>
      </c>
      <c r="E141" s="258">
        <v>1100</v>
      </c>
      <c r="F141" s="258">
        <v>1180</v>
      </c>
      <c r="G141" s="258">
        <v>1130</v>
      </c>
      <c r="H141" s="260">
        <v>-30</v>
      </c>
      <c r="I141" s="260">
        <v>-30</v>
      </c>
    </row>
    <row r="142" spans="1:9" x14ac:dyDescent="0.25">
      <c r="A142" s="313" t="s">
        <v>305</v>
      </c>
      <c r="B142" s="315" t="s">
        <v>90</v>
      </c>
      <c r="C142" s="330" t="s">
        <v>90</v>
      </c>
      <c r="D142" s="258">
        <v>280</v>
      </c>
      <c r="E142" s="258">
        <v>270</v>
      </c>
      <c r="F142" s="258">
        <v>290</v>
      </c>
      <c r="G142" s="258">
        <v>280</v>
      </c>
      <c r="H142" s="260">
        <v>-10</v>
      </c>
      <c r="I142" s="260">
        <v>-10</v>
      </c>
    </row>
    <row r="143" spans="1:9" x14ac:dyDescent="0.25">
      <c r="A143" s="313" t="s">
        <v>306</v>
      </c>
      <c r="B143" s="315" t="s">
        <v>91</v>
      </c>
      <c r="C143" s="330" t="s">
        <v>91</v>
      </c>
      <c r="D143" s="258">
        <v>150</v>
      </c>
      <c r="E143" s="258">
        <v>140</v>
      </c>
      <c r="F143" s="258">
        <v>150</v>
      </c>
      <c r="G143" s="258">
        <v>140</v>
      </c>
      <c r="H143" s="260" t="s">
        <v>8</v>
      </c>
      <c r="I143" s="260">
        <v>0</v>
      </c>
    </row>
    <row r="144" spans="1:9" x14ac:dyDescent="0.25">
      <c r="A144" s="313" t="s">
        <v>307</v>
      </c>
      <c r="B144" s="315" t="s">
        <v>92</v>
      </c>
      <c r="C144" s="330" t="s">
        <v>92</v>
      </c>
      <c r="D144" s="258">
        <v>2310</v>
      </c>
      <c r="E144" s="258">
        <v>2230</v>
      </c>
      <c r="F144" s="258">
        <v>2420</v>
      </c>
      <c r="G144" s="258">
        <v>2330</v>
      </c>
      <c r="H144" s="260">
        <v>-110</v>
      </c>
      <c r="I144" s="260">
        <v>-100</v>
      </c>
    </row>
    <row r="145" spans="1:11" x14ac:dyDescent="0.25">
      <c r="A145" s="313"/>
      <c r="B145" s="315"/>
      <c r="C145" s="330" t="s">
        <v>407</v>
      </c>
      <c r="D145" s="258"/>
      <c r="E145" s="258"/>
      <c r="F145" s="258"/>
      <c r="G145" s="258"/>
      <c r="H145" s="260"/>
      <c r="I145" s="260"/>
    </row>
    <row r="146" spans="1:11" x14ac:dyDescent="0.25">
      <c r="A146" s="313">
        <v>32</v>
      </c>
      <c r="B146" s="263" t="s">
        <v>146</v>
      </c>
      <c r="C146" s="332"/>
      <c r="D146" s="258"/>
      <c r="E146" s="258"/>
      <c r="F146" s="258"/>
      <c r="G146" s="258"/>
      <c r="H146" s="260"/>
      <c r="I146" s="260"/>
      <c r="K146" s="315"/>
    </row>
    <row r="147" spans="1:11" x14ac:dyDescent="0.25">
      <c r="A147" s="313" t="s">
        <v>308</v>
      </c>
      <c r="B147" s="320" t="s">
        <v>147</v>
      </c>
      <c r="C147" s="336" t="s">
        <v>146</v>
      </c>
      <c r="D147" s="258">
        <v>3970</v>
      </c>
      <c r="E147" s="258">
        <v>3250</v>
      </c>
      <c r="F147" s="258">
        <v>3940</v>
      </c>
      <c r="G147" s="258">
        <v>3200</v>
      </c>
      <c r="H147" s="260">
        <v>30</v>
      </c>
      <c r="I147" s="260">
        <v>50</v>
      </c>
      <c r="K147" s="315"/>
    </row>
    <row r="148" spans="1:11" x14ac:dyDescent="0.25">
      <c r="A148" s="313" t="s">
        <v>370</v>
      </c>
      <c r="B148" s="315" t="s">
        <v>522</v>
      </c>
      <c r="C148" s="333" t="s">
        <v>425</v>
      </c>
      <c r="D148" s="258">
        <v>7870</v>
      </c>
      <c r="E148" s="258">
        <v>6100</v>
      </c>
      <c r="F148" s="258">
        <v>190</v>
      </c>
      <c r="G148" s="258">
        <v>180</v>
      </c>
      <c r="H148" s="260">
        <v>7680</v>
      </c>
      <c r="I148" s="260">
        <v>5920</v>
      </c>
      <c r="K148" s="315"/>
    </row>
    <row r="149" spans="1:11" x14ac:dyDescent="0.25">
      <c r="A149" s="313"/>
      <c r="B149" s="320"/>
      <c r="C149" s="336" t="s">
        <v>407</v>
      </c>
      <c r="D149" s="258"/>
      <c r="E149" s="258"/>
      <c r="F149" s="258"/>
      <c r="G149" s="258"/>
      <c r="H149" s="260"/>
      <c r="I149" s="260"/>
      <c r="K149" s="315"/>
    </row>
    <row r="150" spans="1:11" x14ac:dyDescent="0.25">
      <c r="A150" s="313">
        <v>24</v>
      </c>
      <c r="B150" s="314" t="s">
        <v>148</v>
      </c>
      <c r="C150" s="329"/>
      <c r="D150" s="258"/>
      <c r="E150" s="258"/>
      <c r="F150" s="258"/>
      <c r="G150" s="258"/>
      <c r="H150" s="260"/>
      <c r="I150" s="260"/>
      <c r="K150" s="315"/>
    </row>
    <row r="151" spans="1:11" x14ac:dyDescent="0.25">
      <c r="A151" s="313" t="s">
        <v>309</v>
      </c>
      <c r="B151" s="315" t="s">
        <v>523</v>
      </c>
      <c r="C151" s="333" t="s">
        <v>93</v>
      </c>
      <c r="D151" s="258">
        <v>12840</v>
      </c>
      <c r="E151" s="258">
        <v>11890</v>
      </c>
      <c r="F151" s="258">
        <v>13220</v>
      </c>
      <c r="G151" s="258">
        <v>12290</v>
      </c>
      <c r="H151" s="260">
        <v>-390</v>
      </c>
      <c r="I151" s="260">
        <v>-400</v>
      </c>
      <c r="K151" s="315"/>
    </row>
    <row r="152" spans="1:11" x14ac:dyDescent="0.25">
      <c r="A152" s="313" t="s">
        <v>310</v>
      </c>
      <c r="B152" s="315" t="s">
        <v>94</v>
      </c>
      <c r="C152" s="330" t="s">
        <v>94</v>
      </c>
      <c r="D152" s="258">
        <v>81850</v>
      </c>
      <c r="E152" s="258">
        <v>72940</v>
      </c>
      <c r="F152" s="258">
        <v>83940</v>
      </c>
      <c r="G152" s="258">
        <v>75080</v>
      </c>
      <c r="H152" s="260">
        <v>-2080</v>
      </c>
      <c r="I152" s="260">
        <v>-2140</v>
      </c>
      <c r="K152" s="315"/>
    </row>
    <row r="153" spans="1:11" x14ac:dyDescent="0.25">
      <c r="A153" s="313" t="s">
        <v>311</v>
      </c>
      <c r="B153" s="315" t="s">
        <v>312</v>
      </c>
      <c r="C153" s="330" t="s">
        <v>312</v>
      </c>
      <c r="D153" s="258">
        <v>14760</v>
      </c>
      <c r="E153" s="258">
        <v>13140</v>
      </c>
      <c r="F153" s="258">
        <v>14980</v>
      </c>
      <c r="G153" s="258">
        <v>13370</v>
      </c>
      <c r="H153" s="260">
        <v>-220</v>
      </c>
      <c r="I153" s="260">
        <v>-230</v>
      </c>
    </row>
    <row r="154" spans="1:11" x14ac:dyDescent="0.25">
      <c r="A154" s="313" t="s">
        <v>313</v>
      </c>
      <c r="B154" s="315" t="s">
        <v>190</v>
      </c>
      <c r="C154" s="330" t="s">
        <v>190</v>
      </c>
      <c r="D154" s="258">
        <v>9350</v>
      </c>
      <c r="E154" s="258">
        <v>8250</v>
      </c>
      <c r="F154" s="258">
        <v>9100</v>
      </c>
      <c r="G154" s="258">
        <v>8000</v>
      </c>
      <c r="H154" s="260">
        <v>250</v>
      </c>
      <c r="I154" s="260">
        <v>240</v>
      </c>
    </row>
    <row r="155" spans="1:11" x14ac:dyDescent="0.25">
      <c r="A155" s="313" t="s">
        <v>314</v>
      </c>
      <c r="B155" s="315" t="s">
        <v>95</v>
      </c>
      <c r="C155" s="330" t="s">
        <v>95</v>
      </c>
      <c r="D155" s="258">
        <v>3600</v>
      </c>
      <c r="E155" s="258">
        <v>3370</v>
      </c>
      <c r="F155" s="258">
        <v>3830</v>
      </c>
      <c r="G155" s="258">
        <v>3580</v>
      </c>
      <c r="H155" s="260">
        <v>-230</v>
      </c>
      <c r="I155" s="260">
        <v>-200</v>
      </c>
    </row>
    <row r="156" spans="1:11" x14ac:dyDescent="0.25">
      <c r="A156" s="313"/>
      <c r="B156" s="315"/>
      <c r="C156" s="330" t="s">
        <v>407</v>
      </c>
      <c r="D156" s="258"/>
      <c r="E156" s="258"/>
      <c r="F156" s="258"/>
      <c r="G156" s="258"/>
      <c r="H156" s="260"/>
      <c r="I156" s="260"/>
    </row>
    <row r="157" spans="1:11" x14ac:dyDescent="0.25">
      <c r="A157" s="308">
        <v>26</v>
      </c>
      <c r="B157" s="321" t="s">
        <v>153</v>
      </c>
      <c r="C157" s="337"/>
      <c r="D157" s="258"/>
      <c r="E157" s="258"/>
      <c r="F157" s="258"/>
      <c r="G157" s="258"/>
      <c r="H157" s="260"/>
      <c r="I157" s="260"/>
    </row>
    <row r="158" spans="1:11" x14ac:dyDescent="0.25">
      <c r="A158" s="308" t="s">
        <v>315</v>
      </c>
      <c r="B158" s="315" t="s">
        <v>154</v>
      </c>
      <c r="C158" s="330" t="s">
        <v>154</v>
      </c>
      <c r="D158" s="258">
        <v>5480</v>
      </c>
      <c r="E158" s="258">
        <v>5240</v>
      </c>
      <c r="F158" s="258">
        <v>5600</v>
      </c>
      <c r="G158" s="258">
        <v>5350</v>
      </c>
      <c r="H158" s="260">
        <v>-120</v>
      </c>
      <c r="I158" s="260">
        <v>-120</v>
      </c>
    </row>
    <row r="159" spans="1:11" x14ac:dyDescent="0.25">
      <c r="A159" s="308" t="s">
        <v>317</v>
      </c>
      <c r="B159" s="315" t="s">
        <v>107</v>
      </c>
      <c r="C159" s="330" t="s">
        <v>107</v>
      </c>
      <c r="D159" s="258">
        <v>60</v>
      </c>
      <c r="E159" s="258">
        <v>60</v>
      </c>
      <c r="F159" s="258">
        <v>60</v>
      </c>
      <c r="G159" s="258">
        <v>60</v>
      </c>
      <c r="H159" s="260">
        <v>0</v>
      </c>
      <c r="I159" s="260">
        <v>0</v>
      </c>
    </row>
    <row r="160" spans="1:11" x14ac:dyDescent="0.25">
      <c r="A160" s="308" t="s">
        <v>318</v>
      </c>
      <c r="B160" s="315" t="s">
        <v>96</v>
      </c>
      <c r="C160" s="330" t="s">
        <v>96</v>
      </c>
      <c r="D160" s="258">
        <v>1790</v>
      </c>
      <c r="E160" s="258">
        <v>1680</v>
      </c>
      <c r="F160" s="258">
        <v>1840</v>
      </c>
      <c r="G160" s="258">
        <v>1730</v>
      </c>
      <c r="H160" s="260">
        <v>-50</v>
      </c>
      <c r="I160" s="260">
        <v>-50</v>
      </c>
    </row>
    <row r="161" spans="1:257" x14ac:dyDescent="0.25">
      <c r="A161" s="308" t="s">
        <v>319</v>
      </c>
      <c r="B161" s="315" t="s">
        <v>156</v>
      </c>
      <c r="C161" s="330" t="s">
        <v>390</v>
      </c>
      <c r="D161" s="258">
        <v>320</v>
      </c>
      <c r="E161" s="258">
        <v>300</v>
      </c>
      <c r="F161" s="258">
        <v>320</v>
      </c>
      <c r="G161" s="258">
        <v>300</v>
      </c>
      <c r="H161" s="260" t="s">
        <v>8</v>
      </c>
      <c r="I161" s="260" t="s">
        <v>8</v>
      </c>
    </row>
    <row r="162" spans="1:257" x14ac:dyDescent="0.25">
      <c r="A162" s="308" t="s">
        <v>320</v>
      </c>
      <c r="B162" s="315" t="s">
        <v>97</v>
      </c>
      <c r="C162" s="330" t="s">
        <v>97</v>
      </c>
      <c r="D162" s="258">
        <v>210</v>
      </c>
      <c r="E162" s="258">
        <v>200</v>
      </c>
      <c r="F162" s="258">
        <v>210</v>
      </c>
      <c r="G162" s="258">
        <v>200</v>
      </c>
      <c r="H162" s="260" t="s">
        <v>8</v>
      </c>
      <c r="I162" s="260" t="s">
        <v>8</v>
      </c>
    </row>
    <row r="163" spans="1:257" x14ac:dyDescent="0.25">
      <c r="A163" s="308" t="s">
        <v>321</v>
      </c>
      <c r="B163" s="315" t="s">
        <v>98</v>
      </c>
      <c r="C163" s="330" t="s">
        <v>98</v>
      </c>
      <c r="D163" s="258">
        <v>950</v>
      </c>
      <c r="E163" s="258">
        <v>900</v>
      </c>
      <c r="F163" s="258">
        <v>940</v>
      </c>
      <c r="G163" s="258">
        <v>900</v>
      </c>
      <c r="H163" s="260">
        <v>10</v>
      </c>
      <c r="I163" s="260" t="s">
        <v>8</v>
      </c>
    </row>
    <row r="164" spans="1:257" x14ac:dyDescent="0.25">
      <c r="A164" s="308" t="s">
        <v>322</v>
      </c>
      <c r="B164" s="315" t="s">
        <v>99</v>
      </c>
      <c r="C164" s="330" t="s">
        <v>99</v>
      </c>
      <c r="D164" s="258">
        <v>140</v>
      </c>
      <c r="E164" s="258">
        <v>140</v>
      </c>
      <c r="F164" s="258">
        <v>150</v>
      </c>
      <c r="G164" s="258">
        <v>140</v>
      </c>
      <c r="H164" s="260" t="s">
        <v>8</v>
      </c>
      <c r="I164" s="260" t="s">
        <v>8</v>
      </c>
    </row>
    <row r="165" spans="1:257" x14ac:dyDescent="0.25">
      <c r="A165" s="308" t="s">
        <v>323</v>
      </c>
      <c r="B165" s="315" t="s">
        <v>100</v>
      </c>
      <c r="C165" s="330" t="s">
        <v>100</v>
      </c>
      <c r="D165" s="258">
        <v>160</v>
      </c>
      <c r="E165" s="258">
        <v>150</v>
      </c>
      <c r="F165" s="258">
        <v>160</v>
      </c>
      <c r="G165" s="258">
        <v>150</v>
      </c>
      <c r="H165" s="260">
        <v>0</v>
      </c>
      <c r="I165" s="260">
        <v>0</v>
      </c>
    </row>
    <row r="166" spans="1:257" x14ac:dyDescent="0.25">
      <c r="A166" s="308" t="s">
        <v>324</v>
      </c>
      <c r="B166" s="315" t="s">
        <v>101</v>
      </c>
      <c r="C166" s="330" t="s">
        <v>391</v>
      </c>
      <c r="D166" s="258">
        <v>1290</v>
      </c>
      <c r="E166" s="258">
        <v>1200</v>
      </c>
      <c r="F166" s="258">
        <v>1340</v>
      </c>
      <c r="G166" s="258">
        <v>1240</v>
      </c>
      <c r="H166" s="260">
        <v>-50</v>
      </c>
      <c r="I166" s="260">
        <v>-50</v>
      </c>
    </row>
    <row r="167" spans="1:257" x14ac:dyDescent="0.25">
      <c r="A167" s="308" t="s">
        <v>325</v>
      </c>
      <c r="B167" s="315" t="s">
        <v>102</v>
      </c>
      <c r="C167" s="330" t="s">
        <v>102</v>
      </c>
      <c r="D167" s="258">
        <v>1620</v>
      </c>
      <c r="E167" s="258">
        <v>1440</v>
      </c>
      <c r="F167" s="258">
        <v>1640</v>
      </c>
      <c r="G167" s="258">
        <v>1460</v>
      </c>
      <c r="H167" s="260">
        <v>-20</v>
      </c>
      <c r="I167" s="260">
        <v>-20</v>
      </c>
    </row>
    <row r="168" spans="1:257" x14ac:dyDescent="0.25">
      <c r="A168" s="308" t="s">
        <v>326</v>
      </c>
      <c r="B168" s="315" t="s">
        <v>158</v>
      </c>
      <c r="C168" s="330" t="s">
        <v>158</v>
      </c>
      <c r="D168" s="258">
        <v>4160</v>
      </c>
      <c r="E168" s="258">
        <v>4040</v>
      </c>
      <c r="F168" s="258">
        <v>4130</v>
      </c>
      <c r="G168" s="258">
        <v>4030</v>
      </c>
      <c r="H168" s="260">
        <v>20</v>
      </c>
      <c r="I168" s="260">
        <v>20</v>
      </c>
    </row>
    <row r="169" spans="1:257" x14ac:dyDescent="0.25">
      <c r="A169" s="308" t="s">
        <v>327</v>
      </c>
      <c r="B169" s="315" t="s">
        <v>103</v>
      </c>
      <c r="C169" s="330" t="s">
        <v>103</v>
      </c>
      <c r="D169" s="258">
        <v>250</v>
      </c>
      <c r="E169" s="258">
        <v>230</v>
      </c>
      <c r="F169" s="258">
        <v>250</v>
      </c>
      <c r="G169" s="258">
        <v>240</v>
      </c>
      <c r="H169" s="260" t="s">
        <v>8</v>
      </c>
      <c r="I169" s="260" t="s">
        <v>8</v>
      </c>
    </row>
    <row r="170" spans="1:257" x14ac:dyDescent="0.25">
      <c r="A170" s="308" t="s">
        <v>328</v>
      </c>
      <c r="B170" s="315" t="s">
        <v>104</v>
      </c>
      <c r="C170" s="330" t="s">
        <v>104</v>
      </c>
      <c r="D170" s="258">
        <v>30</v>
      </c>
      <c r="E170" s="258">
        <v>30</v>
      </c>
      <c r="F170" s="258">
        <v>40</v>
      </c>
      <c r="G170" s="258">
        <v>30</v>
      </c>
      <c r="H170" s="260" t="s">
        <v>8</v>
      </c>
      <c r="I170" s="260" t="s">
        <v>8</v>
      </c>
      <c r="J170" s="308"/>
      <c r="K170" s="315"/>
      <c r="L170" s="308"/>
      <c r="M170" s="315"/>
      <c r="N170" s="308"/>
      <c r="O170" s="315"/>
      <c r="P170" s="308"/>
      <c r="Q170" s="315"/>
      <c r="R170" s="308"/>
      <c r="S170" s="315"/>
      <c r="T170" s="308"/>
      <c r="U170" s="315"/>
      <c r="V170" s="308"/>
      <c r="W170" s="315"/>
      <c r="X170" s="308"/>
      <c r="Y170" s="315"/>
      <c r="Z170" s="308"/>
      <c r="AA170" s="315"/>
      <c r="AB170" s="308"/>
      <c r="AC170" s="315"/>
      <c r="AD170" s="308"/>
      <c r="AE170" s="315"/>
      <c r="AF170" s="308"/>
      <c r="AG170" s="315"/>
      <c r="AH170" s="308"/>
      <c r="AI170" s="315"/>
      <c r="AJ170" s="308"/>
      <c r="AK170" s="315"/>
      <c r="AL170" s="308"/>
      <c r="AM170" s="315"/>
      <c r="AN170" s="308"/>
      <c r="AO170" s="315"/>
      <c r="AP170" s="308"/>
      <c r="AQ170" s="315"/>
      <c r="AR170" s="308"/>
      <c r="AS170" s="315"/>
      <c r="AT170" s="308"/>
      <c r="AU170" s="315"/>
      <c r="AV170" s="308"/>
      <c r="AW170" s="315"/>
      <c r="AX170" s="308"/>
      <c r="AY170" s="315"/>
      <c r="AZ170" s="308"/>
      <c r="BA170" s="315"/>
      <c r="BB170" s="308"/>
      <c r="BC170" s="315"/>
      <c r="BD170" s="308"/>
      <c r="BE170" s="315"/>
      <c r="BF170" s="308"/>
      <c r="BG170" s="315"/>
      <c r="BH170" s="308"/>
      <c r="BI170" s="315"/>
      <c r="BJ170" s="308"/>
      <c r="BK170" s="315"/>
      <c r="BL170" s="308"/>
      <c r="BM170" s="315"/>
      <c r="BN170" s="308"/>
      <c r="BO170" s="315"/>
      <c r="BP170" s="308"/>
      <c r="BQ170" s="315"/>
      <c r="BR170" s="308"/>
      <c r="BS170" s="315"/>
      <c r="BT170" s="308"/>
      <c r="BU170" s="315"/>
      <c r="BV170" s="308"/>
      <c r="BW170" s="315"/>
      <c r="BX170" s="308"/>
      <c r="BY170" s="315"/>
      <c r="BZ170" s="308"/>
      <c r="CA170" s="315"/>
      <c r="CB170" s="308"/>
      <c r="CC170" s="315"/>
      <c r="CD170" s="308"/>
      <c r="CE170" s="315"/>
      <c r="CF170" s="308"/>
      <c r="CG170" s="315"/>
      <c r="CH170" s="308"/>
      <c r="CI170" s="315"/>
      <c r="CJ170" s="308"/>
      <c r="CK170" s="315"/>
      <c r="CL170" s="308"/>
      <c r="CM170" s="315"/>
      <c r="CN170" s="308"/>
      <c r="CO170" s="315"/>
      <c r="CP170" s="308"/>
      <c r="CQ170" s="315"/>
      <c r="CR170" s="308"/>
      <c r="CS170" s="315"/>
      <c r="CT170" s="308"/>
      <c r="CU170" s="315"/>
      <c r="CV170" s="308"/>
      <c r="CW170" s="315"/>
      <c r="CX170" s="308"/>
      <c r="CY170" s="315"/>
      <c r="CZ170" s="308"/>
      <c r="DA170" s="315"/>
      <c r="DB170" s="308"/>
      <c r="DC170" s="315"/>
      <c r="DD170" s="308"/>
      <c r="DE170" s="315"/>
      <c r="DF170" s="308"/>
      <c r="DG170" s="315"/>
      <c r="DH170" s="308"/>
      <c r="DI170" s="315"/>
      <c r="DJ170" s="308"/>
      <c r="DK170" s="315"/>
      <c r="DL170" s="308"/>
      <c r="DM170" s="315"/>
      <c r="DN170" s="308"/>
      <c r="DO170" s="315"/>
      <c r="DP170" s="308"/>
      <c r="DQ170" s="315"/>
      <c r="DR170" s="308"/>
      <c r="DS170" s="315"/>
      <c r="DT170" s="308"/>
      <c r="DU170" s="315"/>
      <c r="DV170" s="308"/>
      <c r="DW170" s="315"/>
      <c r="DX170" s="308"/>
      <c r="DY170" s="315"/>
      <c r="DZ170" s="308"/>
      <c r="EA170" s="315"/>
      <c r="EB170" s="308"/>
      <c r="EC170" s="315"/>
      <c r="ED170" s="308"/>
      <c r="EE170" s="315"/>
      <c r="EF170" s="308"/>
      <c r="EG170" s="315"/>
      <c r="EH170" s="308"/>
      <c r="EI170" s="315"/>
      <c r="EJ170" s="308"/>
      <c r="EK170" s="315"/>
      <c r="EL170" s="308"/>
      <c r="EM170" s="315"/>
      <c r="EN170" s="308"/>
      <c r="EO170" s="315"/>
      <c r="EP170" s="308"/>
      <c r="EQ170" s="315"/>
      <c r="ER170" s="308"/>
      <c r="ES170" s="315"/>
      <c r="ET170" s="308"/>
      <c r="EU170" s="315"/>
      <c r="EV170" s="308"/>
      <c r="EW170" s="315"/>
      <c r="EX170" s="308"/>
      <c r="EY170" s="315"/>
      <c r="EZ170" s="308"/>
      <c r="FA170" s="315"/>
      <c r="FB170" s="308"/>
      <c r="FC170" s="315"/>
      <c r="FD170" s="308"/>
      <c r="FE170" s="315"/>
      <c r="FF170" s="308"/>
      <c r="FG170" s="315"/>
      <c r="FH170" s="308"/>
      <c r="FI170" s="315"/>
      <c r="FJ170" s="308"/>
      <c r="FK170" s="315"/>
      <c r="FL170" s="308"/>
      <c r="FM170" s="315"/>
      <c r="FN170" s="308"/>
      <c r="FO170" s="315"/>
      <c r="FP170" s="308"/>
      <c r="FQ170" s="315"/>
      <c r="FR170" s="308"/>
      <c r="FS170" s="315"/>
      <c r="FT170" s="308"/>
      <c r="FU170" s="315"/>
      <c r="FV170" s="308"/>
      <c r="FW170" s="315"/>
      <c r="FX170" s="308"/>
      <c r="FY170" s="315"/>
      <c r="FZ170" s="308"/>
      <c r="GA170" s="315"/>
      <c r="GB170" s="308"/>
      <c r="GC170" s="315"/>
      <c r="GD170" s="308"/>
      <c r="GE170" s="315"/>
      <c r="GF170" s="308"/>
      <c r="GG170" s="315"/>
      <c r="GH170" s="308"/>
      <c r="GI170" s="315"/>
      <c r="GJ170" s="308"/>
      <c r="GK170" s="315"/>
      <c r="GL170" s="308"/>
      <c r="GM170" s="315"/>
      <c r="GN170" s="308"/>
      <c r="GO170" s="315"/>
      <c r="GP170" s="308"/>
      <c r="GQ170" s="315"/>
      <c r="GR170" s="308"/>
      <c r="GS170" s="315"/>
      <c r="GT170" s="308"/>
      <c r="GU170" s="315"/>
      <c r="GV170" s="308"/>
      <c r="GW170" s="315"/>
      <c r="GX170" s="308"/>
      <c r="GY170" s="315"/>
      <c r="GZ170" s="308"/>
      <c r="HA170" s="315"/>
      <c r="HB170" s="308"/>
      <c r="HC170" s="315"/>
      <c r="HD170" s="308"/>
      <c r="HE170" s="315"/>
      <c r="HF170" s="308"/>
      <c r="HG170" s="315"/>
      <c r="HH170" s="308"/>
      <c r="HI170" s="315"/>
      <c r="HJ170" s="308"/>
      <c r="HK170" s="315"/>
      <c r="HL170" s="308"/>
      <c r="HM170" s="315"/>
      <c r="HN170" s="308"/>
      <c r="HO170" s="315"/>
      <c r="HP170" s="308"/>
      <c r="HQ170" s="315"/>
      <c r="HR170" s="308"/>
      <c r="HS170" s="315"/>
      <c r="HT170" s="308"/>
      <c r="HU170" s="315"/>
      <c r="HV170" s="308"/>
      <c r="HW170" s="315"/>
      <c r="HX170" s="308"/>
      <c r="HY170" s="315"/>
      <c r="HZ170" s="308"/>
      <c r="IA170" s="315"/>
      <c r="IB170" s="308"/>
      <c r="IC170" s="315"/>
      <c r="ID170" s="308"/>
      <c r="IE170" s="315"/>
      <c r="IF170" s="308"/>
      <c r="IG170" s="315"/>
      <c r="IH170" s="308"/>
      <c r="II170" s="315"/>
      <c r="IJ170" s="308"/>
      <c r="IK170" s="315"/>
      <c r="IL170" s="308"/>
      <c r="IM170" s="315"/>
      <c r="IN170" s="308"/>
      <c r="IO170" s="315"/>
      <c r="IP170" s="308"/>
      <c r="IQ170" s="315"/>
      <c r="IR170" s="308"/>
      <c r="IS170" s="315"/>
      <c r="IT170" s="308"/>
      <c r="IU170" s="315"/>
      <c r="IV170" s="308"/>
      <c r="IW170" s="315"/>
    </row>
    <row r="171" spans="1:257" x14ac:dyDescent="0.25">
      <c r="A171" s="308" t="s">
        <v>329</v>
      </c>
      <c r="B171" s="315" t="s">
        <v>105</v>
      </c>
      <c r="C171" s="330" t="s">
        <v>105</v>
      </c>
      <c r="D171" s="258">
        <v>170</v>
      </c>
      <c r="E171" s="258">
        <v>160</v>
      </c>
      <c r="F171" s="258">
        <v>170</v>
      </c>
      <c r="G171" s="258">
        <v>160</v>
      </c>
      <c r="H171" s="260" t="s">
        <v>8</v>
      </c>
      <c r="I171" s="260" t="s">
        <v>8</v>
      </c>
      <c r="J171" s="308"/>
      <c r="K171" s="315"/>
      <c r="L171" s="308"/>
      <c r="M171" s="315"/>
      <c r="N171" s="308"/>
      <c r="O171" s="315"/>
      <c r="P171" s="308"/>
      <c r="Q171" s="315"/>
      <c r="R171" s="308"/>
      <c r="S171" s="315"/>
      <c r="T171" s="308"/>
      <c r="U171" s="315"/>
      <c r="V171" s="308"/>
      <c r="W171" s="315"/>
      <c r="X171" s="308"/>
      <c r="Y171" s="315"/>
      <c r="Z171" s="308"/>
      <c r="AA171" s="315"/>
      <c r="AB171" s="308"/>
      <c r="AC171" s="315"/>
      <c r="AD171" s="308"/>
      <c r="AE171" s="315"/>
      <c r="AF171" s="308"/>
      <c r="AG171" s="315"/>
      <c r="AH171" s="308"/>
      <c r="AI171" s="315"/>
      <c r="AJ171" s="308"/>
      <c r="AK171" s="315"/>
      <c r="AL171" s="308"/>
      <c r="AM171" s="315"/>
      <c r="AN171" s="308"/>
      <c r="AO171" s="315"/>
      <c r="AP171" s="308"/>
      <c r="AQ171" s="315"/>
      <c r="AR171" s="308"/>
      <c r="AS171" s="315"/>
      <c r="AT171" s="308"/>
      <c r="AU171" s="315"/>
      <c r="AV171" s="308"/>
      <c r="AW171" s="315"/>
      <c r="AX171" s="308"/>
      <c r="AY171" s="315"/>
      <c r="AZ171" s="308"/>
      <c r="BA171" s="315"/>
      <c r="BB171" s="308"/>
      <c r="BC171" s="315"/>
      <c r="BD171" s="308"/>
      <c r="BE171" s="315"/>
      <c r="BF171" s="308"/>
      <c r="BG171" s="315"/>
      <c r="BH171" s="308"/>
      <c r="BI171" s="315"/>
      <c r="BJ171" s="308"/>
      <c r="BK171" s="315"/>
      <c r="BL171" s="308"/>
      <c r="BM171" s="315"/>
      <c r="BN171" s="308"/>
      <c r="BO171" s="315"/>
      <c r="BP171" s="308"/>
      <c r="BQ171" s="315"/>
      <c r="BR171" s="308"/>
      <c r="BS171" s="315"/>
      <c r="BT171" s="308"/>
      <c r="BU171" s="315"/>
      <c r="BV171" s="308"/>
      <c r="BW171" s="315"/>
      <c r="BX171" s="308"/>
      <c r="BY171" s="315"/>
      <c r="BZ171" s="308"/>
      <c r="CA171" s="315"/>
      <c r="CB171" s="308"/>
      <c r="CC171" s="315"/>
      <c r="CD171" s="308"/>
      <c r="CE171" s="315"/>
      <c r="CF171" s="308"/>
      <c r="CG171" s="315"/>
      <c r="CH171" s="308"/>
      <c r="CI171" s="315"/>
      <c r="CJ171" s="308"/>
      <c r="CK171" s="315"/>
      <c r="CL171" s="308"/>
      <c r="CM171" s="315"/>
      <c r="CN171" s="308"/>
      <c r="CO171" s="315"/>
      <c r="CP171" s="308"/>
      <c r="CQ171" s="315"/>
      <c r="CR171" s="308"/>
      <c r="CS171" s="315"/>
      <c r="CT171" s="308"/>
      <c r="CU171" s="315"/>
      <c r="CV171" s="308"/>
      <c r="CW171" s="315"/>
      <c r="CX171" s="308"/>
      <c r="CY171" s="315"/>
      <c r="CZ171" s="308"/>
      <c r="DA171" s="315"/>
      <c r="DB171" s="308"/>
      <c r="DC171" s="315"/>
      <c r="DD171" s="308"/>
      <c r="DE171" s="315"/>
      <c r="DF171" s="308"/>
      <c r="DG171" s="315"/>
      <c r="DH171" s="308"/>
      <c r="DI171" s="315"/>
      <c r="DJ171" s="308"/>
      <c r="DK171" s="315"/>
      <c r="DL171" s="308"/>
      <c r="DM171" s="315"/>
      <c r="DN171" s="308"/>
      <c r="DO171" s="315"/>
      <c r="DP171" s="308"/>
      <c r="DQ171" s="315"/>
      <c r="DR171" s="308"/>
      <c r="DS171" s="315"/>
      <c r="DT171" s="308"/>
      <c r="DU171" s="315"/>
      <c r="DV171" s="308"/>
      <c r="DW171" s="315"/>
      <c r="DX171" s="308"/>
      <c r="DY171" s="315"/>
      <c r="DZ171" s="308"/>
      <c r="EA171" s="315"/>
      <c r="EB171" s="308"/>
      <c r="EC171" s="315"/>
      <c r="ED171" s="308"/>
      <c r="EE171" s="315"/>
      <c r="EF171" s="308"/>
      <c r="EG171" s="315"/>
      <c r="EH171" s="308"/>
      <c r="EI171" s="315"/>
      <c r="EJ171" s="308"/>
      <c r="EK171" s="315"/>
      <c r="EL171" s="308"/>
      <c r="EM171" s="315"/>
      <c r="EN171" s="308"/>
      <c r="EO171" s="315"/>
      <c r="EP171" s="308"/>
      <c r="EQ171" s="315"/>
      <c r="ER171" s="308"/>
      <c r="ES171" s="315"/>
      <c r="ET171" s="308"/>
      <c r="EU171" s="315"/>
      <c r="EV171" s="308"/>
      <c r="EW171" s="315"/>
      <c r="EX171" s="308"/>
      <c r="EY171" s="315"/>
      <c r="EZ171" s="308"/>
      <c r="FA171" s="315"/>
      <c r="FB171" s="308"/>
      <c r="FC171" s="315"/>
      <c r="FD171" s="308"/>
      <c r="FE171" s="315"/>
      <c r="FF171" s="308"/>
      <c r="FG171" s="315"/>
      <c r="FH171" s="308"/>
      <c r="FI171" s="315"/>
      <c r="FJ171" s="308"/>
      <c r="FK171" s="315"/>
      <c r="FL171" s="308"/>
      <c r="FM171" s="315"/>
      <c r="FN171" s="308"/>
      <c r="FO171" s="315"/>
      <c r="FP171" s="308"/>
      <c r="FQ171" s="315"/>
      <c r="FR171" s="308"/>
      <c r="FS171" s="315"/>
      <c r="FT171" s="308"/>
      <c r="FU171" s="315"/>
      <c r="FV171" s="308"/>
      <c r="FW171" s="315"/>
      <c r="FX171" s="308"/>
      <c r="FY171" s="315"/>
      <c r="FZ171" s="308"/>
      <c r="GA171" s="315"/>
      <c r="GB171" s="308"/>
      <c r="GC171" s="315"/>
      <c r="GD171" s="308"/>
      <c r="GE171" s="315"/>
      <c r="GF171" s="308"/>
      <c r="GG171" s="315"/>
      <c r="GH171" s="308"/>
      <c r="GI171" s="315"/>
      <c r="GJ171" s="308"/>
      <c r="GK171" s="315"/>
      <c r="GL171" s="308"/>
      <c r="GM171" s="315"/>
      <c r="GN171" s="308"/>
      <c r="GO171" s="315"/>
      <c r="GP171" s="308"/>
      <c r="GQ171" s="315"/>
      <c r="GR171" s="308"/>
      <c r="GS171" s="315"/>
      <c r="GT171" s="308"/>
      <c r="GU171" s="315"/>
      <c r="GV171" s="308"/>
      <c r="GW171" s="315"/>
      <c r="GX171" s="308"/>
      <c r="GY171" s="315"/>
      <c r="GZ171" s="308"/>
      <c r="HA171" s="315"/>
      <c r="HB171" s="308"/>
      <c r="HC171" s="315"/>
      <c r="HD171" s="308"/>
      <c r="HE171" s="315"/>
      <c r="HF171" s="308"/>
      <c r="HG171" s="315"/>
      <c r="HH171" s="308"/>
      <c r="HI171" s="315"/>
      <c r="HJ171" s="308"/>
      <c r="HK171" s="315"/>
      <c r="HL171" s="308"/>
      <c r="HM171" s="315"/>
      <c r="HN171" s="308"/>
      <c r="HO171" s="315"/>
      <c r="HP171" s="308"/>
      <c r="HQ171" s="315"/>
      <c r="HR171" s="308"/>
      <c r="HS171" s="315"/>
      <c r="HT171" s="308"/>
      <c r="HU171" s="315"/>
      <c r="HV171" s="308"/>
      <c r="HW171" s="315"/>
      <c r="HX171" s="308"/>
      <c r="HY171" s="315"/>
      <c r="HZ171" s="308"/>
      <c r="IA171" s="315"/>
      <c r="IB171" s="308"/>
      <c r="IC171" s="315"/>
      <c r="ID171" s="308"/>
      <c r="IE171" s="315"/>
      <c r="IF171" s="308"/>
      <c r="IG171" s="315"/>
      <c r="IH171" s="308"/>
      <c r="II171" s="315"/>
      <c r="IJ171" s="308"/>
      <c r="IK171" s="315"/>
      <c r="IL171" s="308"/>
      <c r="IM171" s="315"/>
      <c r="IN171" s="308"/>
      <c r="IO171" s="315"/>
      <c r="IP171" s="308"/>
      <c r="IQ171" s="315"/>
      <c r="IR171" s="308"/>
      <c r="IS171" s="315"/>
      <c r="IT171" s="308"/>
      <c r="IU171" s="315"/>
      <c r="IV171" s="308"/>
      <c r="IW171" s="315"/>
    </row>
    <row r="172" spans="1:257" x14ac:dyDescent="0.25">
      <c r="A172" s="308" t="s">
        <v>330</v>
      </c>
      <c r="B172" s="315" t="s">
        <v>106</v>
      </c>
      <c r="C172" s="330" t="s">
        <v>106</v>
      </c>
      <c r="D172" s="258">
        <v>400</v>
      </c>
      <c r="E172" s="258">
        <v>390</v>
      </c>
      <c r="F172" s="258">
        <v>420</v>
      </c>
      <c r="G172" s="258">
        <v>410</v>
      </c>
      <c r="H172" s="260">
        <v>-10</v>
      </c>
      <c r="I172" s="260">
        <v>-10</v>
      </c>
    </row>
    <row r="173" spans="1:257" x14ac:dyDescent="0.25">
      <c r="A173" s="308" t="s">
        <v>331</v>
      </c>
      <c r="B173" s="315" t="s">
        <v>159</v>
      </c>
      <c r="C173" s="330" t="s">
        <v>159</v>
      </c>
      <c r="D173" s="258">
        <v>50</v>
      </c>
      <c r="E173" s="258">
        <v>50</v>
      </c>
      <c r="F173" s="258">
        <v>50</v>
      </c>
      <c r="G173" s="258">
        <v>50</v>
      </c>
      <c r="H173" s="260" t="s">
        <v>8</v>
      </c>
      <c r="I173" s="260">
        <v>0</v>
      </c>
    </row>
    <row r="174" spans="1:257" x14ac:dyDescent="0.25">
      <c r="A174" s="308" t="s">
        <v>332</v>
      </c>
      <c r="B174" s="315" t="s">
        <v>108</v>
      </c>
      <c r="C174" s="330" t="s">
        <v>108</v>
      </c>
      <c r="D174" s="258">
        <v>170</v>
      </c>
      <c r="E174" s="258">
        <v>160</v>
      </c>
      <c r="F174" s="258">
        <v>180</v>
      </c>
      <c r="G174" s="258">
        <v>170</v>
      </c>
      <c r="H174" s="260">
        <v>-10</v>
      </c>
      <c r="I174" s="260">
        <v>-10</v>
      </c>
    </row>
    <row r="175" spans="1:257" x14ac:dyDescent="0.25">
      <c r="A175" s="308" t="s">
        <v>334</v>
      </c>
      <c r="B175" s="315" t="s">
        <v>524</v>
      </c>
      <c r="C175" s="333" t="s">
        <v>442</v>
      </c>
      <c r="D175" s="258">
        <v>6650</v>
      </c>
      <c r="E175" s="258">
        <v>1520</v>
      </c>
      <c r="F175" s="258">
        <v>200</v>
      </c>
      <c r="G175" s="258">
        <v>70</v>
      </c>
      <c r="H175" s="260">
        <v>6460</v>
      </c>
      <c r="I175" s="260">
        <v>1450</v>
      </c>
    </row>
    <row r="176" spans="1:257" x14ac:dyDescent="0.25">
      <c r="B176" s="315"/>
      <c r="C176" s="330" t="s">
        <v>407</v>
      </c>
      <c r="D176" s="258"/>
      <c r="E176" s="258"/>
      <c r="F176" s="258"/>
      <c r="G176" s="258"/>
      <c r="H176" s="260"/>
      <c r="I176" s="260"/>
    </row>
    <row r="177" spans="1:14" s="268" customFormat="1" x14ac:dyDescent="0.25">
      <c r="A177" s="308">
        <v>27</v>
      </c>
      <c r="B177" s="321" t="s">
        <v>109</v>
      </c>
      <c r="C177" s="337"/>
      <c r="D177" s="258"/>
      <c r="E177" s="258"/>
      <c r="F177" s="258"/>
      <c r="G177" s="258"/>
      <c r="H177" s="260"/>
      <c r="I177" s="260"/>
    </row>
    <row r="178" spans="1:14" x14ac:dyDescent="0.25">
      <c r="A178" s="308" t="s">
        <v>335</v>
      </c>
      <c r="B178" s="315" t="s">
        <v>110</v>
      </c>
      <c r="C178" s="330" t="s">
        <v>110</v>
      </c>
      <c r="D178" s="258">
        <v>5640</v>
      </c>
      <c r="E178" s="258">
        <v>5360</v>
      </c>
      <c r="F178" s="258">
        <v>5730</v>
      </c>
      <c r="G178" s="258">
        <v>5450</v>
      </c>
      <c r="H178" s="260">
        <v>-90</v>
      </c>
      <c r="I178" s="260">
        <v>-90</v>
      </c>
    </row>
    <row r="179" spans="1:14" x14ac:dyDescent="0.25">
      <c r="A179" s="308" t="s">
        <v>336</v>
      </c>
      <c r="B179" s="315" t="s">
        <v>111</v>
      </c>
      <c r="C179" s="330" t="s">
        <v>392</v>
      </c>
      <c r="D179" s="258">
        <v>100</v>
      </c>
      <c r="E179" s="258">
        <v>90</v>
      </c>
      <c r="F179" s="258">
        <v>100</v>
      </c>
      <c r="G179" s="258">
        <v>100</v>
      </c>
      <c r="H179" s="260" t="s">
        <v>8</v>
      </c>
      <c r="I179" s="260" t="s">
        <v>8</v>
      </c>
    </row>
    <row r="180" spans="1:14" s="268" customFormat="1" ht="12.75" customHeight="1" x14ac:dyDescent="0.25">
      <c r="A180" s="308"/>
      <c r="B180" s="315"/>
      <c r="C180" s="330" t="s">
        <v>407</v>
      </c>
      <c r="D180" s="258"/>
      <c r="E180" s="258"/>
      <c r="F180" s="258"/>
      <c r="G180" s="258"/>
      <c r="H180" s="260"/>
      <c r="I180" s="260"/>
      <c r="J180" s="322"/>
      <c r="K180" s="322"/>
      <c r="L180" s="322"/>
      <c r="M180" s="322"/>
      <c r="N180" s="322"/>
    </row>
    <row r="181" spans="1:14" ht="12.75" customHeight="1" x14ac:dyDescent="0.25">
      <c r="A181" s="280"/>
      <c r="B181" s="270" t="s">
        <v>162</v>
      </c>
      <c r="C181" s="338" t="s">
        <v>162</v>
      </c>
      <c r="D181" s="256">
        <v>513490</v>
      </c>
      <c r="E181" s="256">
        <v>470760</v>
      </c>
      <c r="F181" s="256">
        <v>505950</v>
      </c>
      <c r="G181" s="256">
        <v>470220</v>
      </c>
      <c r="H181" s="271">
        <v>7540</v>
      </c>
      <c r="I181" s="271">
        <v>540</v>
      </c>
      <c r="J181" s="323"/>
      <c r="K181" s="323"/>
    </row>
    <row r="182" spans="1:14" x14ac:dyDescent="0.25">
      <c r="B182" s="309"/>
      <c r="C182" s="251"/>
      <c r="D182" s="251"/>
      <c r="E182" s="251"/>
      <c r="F182" s="251"/>
      <c r="G182" s="251"/>
      <c r="H182" s="251"/>
      <c r="I182" s="323"/>
      <c r="J182" s="323"/>
    </row>
    <row r="183" spans="1:14" x14ac:dyDescent="0.25">
      <c r="H183" s="273" t="s">
        <v>163</v>
      </c>
      <c r="I183" s="323"/>
      <c r="J183" s="323"/>
    </row>
    <row r="184" spans="1:14" ht="12.75" customHeight="1" x14ac:dyDescent="0.25">
      <c r="A184" s="280"/>
      <c r="B184" s="848" t="s">
        <v>164</v>
      </c>
      <c r="C184" s="848"/>
      <c r="D184" s="848"/>
      <c r="E184" s="848"/>
      <c r="F184" s="848"/>
      <c r="G184" s="848"/>
      <c r="H184" s="848"/>
    </row>
    <row r="185" spans="1:14" x14ac:dyDescent="0.25">
      <c r="B185" s="324" t="s">
        <v>436</v>
      </c>
      <c r="C185" s="286"/>
      <c r="D185" s="286"/>
      <c r="E185" s="286"/>
      <c r="F185" s="286"/>
      <c r="G185" s="286"/>
      <c r="H185" s="286"/>
    </row>
    <row r="186" spans="1:14" x14ac:dyDescent="0.25">
      <c r="B186" s="310" t="s">
        <v>437</v>
      </c>
    </row>
    <row r="187" spans="1:14" x14ac:dyDescent="0.25">
      <c r="B187" s="849" t="s">
        <v>525</v>
      </c>
      <c r="C187" s="850"/>
      <c r="D187" s="850"/>
      <c r="E187" s="850"/>
      <c r="F187" s="850"/>
      <c r="G187" s="850"/>
      <c r="H187" s="850"/>
    </row>
    <row r="188" spans="1:14" x14ac:dyDescent="0.25">
      <c r="B188" s="316" t="s">
        <v>526</v>
      </c>
      <c r="C188" s="307"/>
      <c r="D188" s="307"/>
      <c r="E188" s="307"/>
      <c r="F188" s="307"/>
      <c r="G188" s="307"/>
      <c r="H188" s="307"/>
    </row>
    <row r="189" spans="1:14" x14ac:dyDescent="0.25">
      <c r="B189" s="316" t="s">
        <v>527</v>
      </c>
    </row>
    <row r="190" spans="1:14" x14ac:dyDescent="0.25">
      <c r="C190" s="307"/>
      <c r="D190" s="307"/>
      <c r="E190" s="307"/>
      <c r="F190" s="307"/>
      <c r="G190" s="307"/>
      <c r="H190" s="307"/>
    </row>
    <row r="192" spans="1:14" x14ac:dyDescent="0.25">
      <c r="B192" s="141"/>
    </row>
    <row r="193" spans="2:3" x14ac:dyDescent="0.25">
      <c r="B193" s="141"/>
    </row>
    <row r="194" spans="2:3" x14ac:dyDescent="0.25">
      <c r="B194" s="316"/>
    </row>
    <row r="195" spans="2:3" x14ac:dyDescent="0.25">
      <c r="B195" s="316"/>
    </row>
    <row r="196" spans="2:3" x14ac:dyDescent="0.25">
      <c r="C196" s="315"/>
    </row>
    <row r="197" spans="2:3" x14ac:dyDescent="0.25">
      <c r="B197" s="325"/>
      <c r="C197" s="315"/>
    </row>
  </sheetData>
  <mergeCells count="3">
    <mergeCell ref="B2:H3"/>
    <mergeCell ref="B184:H184"/>
    <mergeCell ref="B187:H187"/>
  </mergeCells>
  <pageMargins left="0.7" right="0.7" top="0.75" bottom="0.75" header="0.3" footer="0.3"/>
  <pageSetup paperSize="9" orientation="portrait"/>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K212"/>
  <sheetViews>
    <sheetView topLeftCell="A148" workbookViewId="0">
      <selection activeCell="H173" sqref="H173"/>
    </sheetView>
  </sheetViews>
  <sheetFormatPr defaultColWidth="8.85546875" defaultRowHeight="15" x14ac:dyDescent="0.25"/>
  <cols>
    <col min="1" max="1" width="10.42578125" customWidth="1"/>
    <col min="2" max="3" width="50.7109375" style="345" customWidth="1"/>
    <col min="4" max="4" width="13.7109375" style="352" customWidth="1"/>
    <col min="5" max="5" width="19.7109375" style="352" customWidth="1"/>
    <col min="6" max="6" width="13.7109375" style="352" customWidth="1"/>
    <col min="7" max="7" width="20.7109375" style="352" customWidth="1"/>
    <col min="8" max="8" width="13.7109375" style="352" customWidth="1"/>
    <col min="9" max="9" width="20.7109375" style="352" customWidth="1"/>
    <col min="258" max="258" width="2.7109375" customWidth="1"/>
    <col min="259" max="259" width="50.7109375" customWidth="1"/>
    <col min="260" max="265" width="13.7109375" customWidth="1"/>
    <col min="514" max="514" width="2.7109375" customWidth="1"/>
    <col min="515" max="515" width="50.7109375" customWidth="1"/>
    <col min="516" max="521" width="13.7109375" customWidth="1"/>
    <col min="770" max="770" width="2.7109375" customWidth="1"/>
    <col min="771" max="771" width="50.7109375" customWidth="1"/>
    <col min="772" max="777" width="13.7109375" customWidth="1"/>
    <col min="1026" max="1026" width="2.7109375" customWidth="1"/>
    <col min="1027" max="1027" width="50.7109375" customWidth="1"/>
    <col min="1028" max="1033" width="13.7109375" customWidth="1"/>
    <col min="1282" max="1282" width="2.7109375" customWidth="1"/>
    <col min="1283" max="1283" width="50.7109375" customWidth="1"/>
    <col min="1284" max="1289" width="13.7109375" customWidth="1"/>
    <col min="1538" max="1538" width="2.7109375" customWidth="1"/>
    <col min="1539" max="1539" width="50.7109375" customWidth="1"/>
    <col min="1540" max="1545" width="13.7109375" customWidth="1"/>
    <col min="1794" max="1794" width="2.7109375" customWidth="1"/>
    <col min="1795" max="1795" width="50.7109375" customWidth="1"/>
    <col min="1796" max="1801" width="13.7109375" customWidth="1"/>
    <col min="2050" max="2050" width="2.7109375" customWidth="1"/>
    <col min="2051" max="2051" width="50.7109375" customWidth="1"/>
    <col min="2052" max="2057" width="13.7109375" customWidth="1"/>
    <col min="2306" max="2306" width="2.7109375" customWidth="1"/>
    <col min="2307" max="2307" width="50.7109375" customWidth="1"/>
    <col min="2308" max="2313" width="13.7109375" customWidth="1"/>
    <col min="2562" max="2562" width="2.7109375" customWidth="1"/>
    <col min="2563" max="2563" width="50.7109375" customWidth="1"/>
    <col min="2564" max="2569" width="13.7109375" customWidth="1"/>
    <col min="2818" max="2818" width="2.7109375" customWidth="1"/>
    <col min="2819" max="2819" width="50.7109375" customWidth="1"/>
    <col min="2820" max="2825" width="13.7109375" customWidth="1"/>
    <col min="3074" max="3074" width="2.7109375" customWidth="1"/>
    <col min="3075" max="3075" width="50.7109375" customWidth="1"/>
    <col min="3076" max="3081" width="13.7109375" customWidth="1"/>
    <col min="3330" max="3330" width="2.7109375" customWidth="1"/>
    <col min="3331" max="3331" width="50.7109375" customWidth="1"/>
    <col min="3332" max="3337" width="13.7109375" customWidth="1"/>
    <col min="3586" max="3586" width="2.7109375" customWidth="1"/>
    <col min="3587" max="3587" width="50.7109375" customWidth="1"/>
    <col min="3588" max="3593" width="13.7109375" customWidth="1"/>
    <col min="3842" max="3842" width="2.7109375" customWidth="1"/>
    <col min="3843" max="3843" width="50.7109375" customWidth="1"/>
    <col min="3844" max="3849" width="13.7109375" customWidth="1"/>
    <col min="4098" max="4098" width="2.7109375" customWidth="1"/>
    <col min="4099" max="4099" width="50.7109375" customWidth="1"/>
    <col min="4100" max="4105" width="13.7109375" customWidth="1"/>
    <col min="4354" max="4354" width="2.7109375" customWidth="1"/>
    <col min="4355" max="4355" width="50.7109375" customWidth="1"/>
    <col min="4356" max="4361" width="13.7109375" customWidth="1"/>
    <col min="4610" max="4610" width="2.7109375" customWidth="1"/>
    <col min="4611" max="4611" width="50.7109375" customWidth="1"/>
    <col min="4612" max="4617" width="13.7109375" customWidth="1"/>
    <col min="4866" max="4866" width="2.7109375" customWidth="1"/>
    <col min="4867" max="4867" width="50.7109375" customWidth="1"/>
    <col min="4868" max="4873" width="13.7109375" customWidth="1"/>
    <col min="5122" max="5122" width="2.7109375" customWidth="1"/>
    <col min="5123" max="5123" width="50.7109375" customWidth="1"/>
    <col min="5124" max="5129" width="13.7109375" customWidth="1"/>
    <col min="5378" max="5378" width="2.7109375" customWidth="1"/>
    <col min="5379" max="5379" width="50.7109375" customWidth="1"/>
    <col min="5380" max="5385" width="13.7109375" customWidth="1"/>
    <col min="5634" max="5634" width="2.7109375" customWidth="1"/>
    <col min="5635" max="5635" width="50.7109375" customWidth="1"/>
    <col min="5636" max="5641" width="13.7109375" customWidth="1"/>
    <col min="5890" max="5890" width="2.7109375" customWidth="1"/>
    <col min="5891" max="5891" width="50.7109375" customWidth="1"/>
    <col min="5892" max="5897" width="13.7109375" customWidth="1"/>
    <col min="6146" max="6146" width="2.7109375" customWidth="1"/>
    <col min="6147" max="6147" width="50.7109375" customWidth="1"/>
    <col min="6148" max="6153" width="13.7109375" customWidth="1"/>
    <col min="6402" max="6402" width="2.7109375" customWidth="1"/>
    <col min="6403" max="6403" width="50.7109375" customWidth="1"/>
    <col min="6404" max="6409" width="13.7109375" customWidth="1"/>
    <col min="6658" max="6658" width="2.7109375" customWidth="1"/>
    <col min="6659" max="6659" width="50.7109375" customWidth="1"/>
    <col min="6660" max="6665" width="13.7109375" customWidth="1"/>
    <col min="6914" max="6914" width="2.7109375" customWidth="1"/>
    <col min="6915" max="6915" width="50.7109375" customWidth="1"/>
    <col min="6916" max="6921" width="13.7109375" customWidth="1"/>
    <col min="7170" max="7170" width="2.7109375" customWidth="1"/>
    <col min="7171" max="7171" width="50.7109375" customWidth="1"/>
    <col min="7172" max="7177" width="13.7109375" customWidth="1"/>
    <col min="7426" max="7426" width="2.7109375" customWidth="1"/>
    <col min="7427" max="7427" width="50.7109375" customWidth="1"/>
    <col min="7428" max="7433" width="13.7109375" customWidth="1"/>
    <col min="7682" max="7682" width="2.7109375" customWidth="1"/>
    <col min="7683" max="7683" width="50.7109375" customWidth="1"/>
    <col min="7684" max="7689" width="13.7109375" customWidth="1"/>
    <col min="7938" max="7938" width="2.7109375" customWidth="1"/>
    <col min="7939" max="7939" width="50.7109375" customWidth="1"/>
    <col min="7940" max="7945" width="13.7109375" customWidth="1"/>
    <col min="8194" max="8194" width="2.7109375" customWidth="1"/>
    <col min="8195" max="8195" width="50.7109375" customWidth="1"/>
    <col min="8196" max="8201" width="13.7109375" customWidth="1"/>
    <col min="8450" max="8450" width="2.7109375" customWidth="1"/>
    <col min="8451" max="8451" width="50.7109375" customWidth="1"/>
    <col min="8452" max="8457" width="13.7109375" customWidth="1"/>
    <col min="8706" max="8706" width="2.7109375" customWidth="1"/>
    <col min="8707" max="8707" width="50.7109375" customWidth="1"/>
    <col min="8708" max="8713" width="13.7109375" customWidth="1"/>
    <col min="8962" max="8962" width="2.7109375" customWidth="1"/>
    <col min="8963" max="8963" width="50.7109375" customWidth="1"/>
    <col min="8964" max="8969" width="13.7109375" customWidth="1"/>
    <col min="9218" max="9218" width="2.7109375" customWidth="1"/>
    <col min="9219" max="9219" width="50.7109375" customWidth="1"/>
    <col min="9220" max="9225" width="13.7109375" customWidth="1"/>
    <col min="9474" max="9474" width="2.7109375" customWidth="1"/>
    <col min="9475" max="9475" width="50.7109375" customWidth="1"/>
    <col min="9476" max="9481" width="13.7109375" customWidth="1"/>
    <col min="9730" max="9730" width="2.7109375" customWidth="1"/>
    <col min="9731" max="9731" width="50.7109375" customWidth="1"/>
    <col min="9732" max="9737" width="13.7109375" customWidth="1"/>
    <col min="9986" max="9986" width="2.7109375" customWidth="1"/>
    <col min="9987" max="9987" width="50.7109375" customWidth="1"/>
    <col min="9988" max="9993" width="13.7109375" customWidth="1"/>
    <col min="10242" max="10242" width="2.7109375" customWidth="1"/>
    <col min="10243" max="10243" width="50.7109375" customWidth="1"/>
    <col min="10244" max="10249" width="13.7109375" customWidth="1"/>
    <col min="10498" max="10498" width="2.7109375" customWidth="1"/>
    <col min="10499" max="10499" width="50.7109375" customWidth="1"/>
    <col min="10500" max="10505" width="13.7109375" customWidth="1"/>
    <col min="10754" max="10754" width="2.7109375" customWidth="1"/>
    <col min="10755" max="10755" width="50.7109375" customWidth="1"/>
    <col min="10756" max="10761" width="13.7109375" customWidth="1"/>
    <col min="11010" max="11010" width="2.7109375" customWidth="1"/>
    <col min="11011" max="11011" width="50.7109375" customWidth="1"/>
    <col min="11012" max="11017" width="13.7109375" customWidth="1"/>
    <col min="11266" max="11266" width="2.7109375" customWidth="1"/>
    <col min="11267" max="11267" width="50.7109375" customWidth="1"/>
    <col min="11268" max="11273" width="13.7109375" customWidth="1"/>
    <col min="11522" max="11522" width="2.7109375" customWidth="1"/>
    <col min="11523" max="11523" width="50.7109375" customWidth="1"/>
    <col min="11524" max="11529" width="13.7109375" customWidth="1"/>
    <col min="11778" max="11778" width="2.7109375" customWidth="1"/>
    <col min="11779" max="11779" width="50.7109375" customWidth="1"/>
    <col min="11780" max="11785" width="13.7109375" customWidth="1"/>
    <col min="12034" max="12034" width="2.7109375" customWidth="1"/>
    <col min="12035" max="12035" width="50.7109375" customWidth="1"/>
    <col min="12036" max="12041" width="13.7109375" customWidth="1"/>
    <col min="12290" max="12290" width="2.7109375" customWidth="1"/>
    <col min="12291" max="12291" width="50.7109375" customWidth="1"/>
    <col min="12292" max="12297" width="13.7109375" customWidth="1"/>
    <col min="12546" max="12546" width="2.7109375" customWidth="1"/>
    <col min="12547" max="12547" width="50.7109375" customWidth="1"/>
    <col min="12548" max="12553" width="13.7109375" customWidth="1"/>
    <col min="12802" max="12802" width="2.7109375" customWidth="1"/>
    <col min="12803" max="12803" width="50.7109375" customWidth="1"/>
    <col min="12804" max="12809" width="13.7109375" customWidth="1"/>
    <col min="13058" max="13058" width="2.7109375" customWidth="1"/>
    <col min="13059" max="13059" width="50.7109375" customWidth="1"/>
    <col min="13060" max="13065" width="13.7109375" customWidth="1"/>
    <col min="13314" max="13314" width="2.7109375" customWidth="1"/>
    <col min="13315" max="13315" width="50.7109375" customWidth="1"/>
    <col min="13316" max="13321" width="13.7109375" customWidth="1"/>
    <col min="13570" max="13570" width="2.7109375" customWidth="1"/>
    <col min="13571" max="13571" width="50.7109375" customWidth="1"/>
    <col min="13572" max="13577" width="13.7109375" customWidth="1"/>
    <col min="13826" max="13826" width="2.7109375" customWidth="1"/>
    <col min="13827" max="13827" width="50.7109375" customWidth="1"/>
    <col min="13828" max="13833" width="13.7109375" customWidth="1"/>
    <col min="14082" max="14082" width="2.7109375" customWidth="1"/>
    <col min="14083" max="14083" width="50.7109375" customWidth="1"/>
    <col min="14084" max="14089" width="13.7109375" customWidth="1"/>
    <col min="14338" max="14338" width="2.7109375" customWidth="1"/>
    <col min="14339" max="14339" width="50.7109375" customWidth="1"/>
    <col min="14340" max="14345" width="13.7109375" customWidth="1"/>
    <col min="14594" max="14594" width="2.7109375" customWidth="1"/>
    <col min="14595" max="14595" width="50.7109375" customWidth="1"/>
    <col min="14596" max="14601" width="13.7109375" customWidth="1"/>
    <col min="14850" max="14850" width="2.7109375" customWidth="1"/>
    <col min="14851" max="14851" width="50.7109375" customWidth="1"/>
    <col min="14852" max="14857" width="13.7109375" customWidth="1"/>
    <col min="15106" max="15106" width="2.7109375" customWidth="1"/>
    <col min="15107" max="15107" width="50.7109375" customWidth="1"/>
    <col min="15108" max="15113" width="13.7109375" customWidth="1"/>
    <col min="15362" max="15362" width="2.7109375" customWidth="1"/>
    <col min="15363" max="15363" width="50.7109375" customWidth="1"/>
    <col min="15364" max="15369" width="13.7109375" customWidth="1"/>
    <col min="15618" max="15618" width="2.7109375" customWidth="1"/>
    <col min="15619" max="15619" width="50.7109375" customWidth="1"/>
    <col min="15620" max="15625" width="13.7109375" customWidth="1"/>
    <col min="15874" max="15874" width="2.7109375" customWidth="1"/>
    <col min="15875" max="15875" width="50.7109375" customWidth="1"/>
    <col min="15876" max="15881" width="13.7109375" customWidth="1"/>
    <col min="16130" max="16130" width="2.7109375" customWidth="1"/>
    <col min="16131" max="16131" width="50.7109375" customWidth="1"/>
    <col min="16132" max="16137" width="13.7109375" customWidth="1"/>
  </cols>
  <sheetData>
    <row r="1" spans="1:9" ht="39.75" customHeight="1" x14ac:dyDescent="0.5">
      <c r="A1" s="856" t="s">
        <v>537</v>
      </c>
      <c r="B1" s="857"/>
      <c r="C1" s="857"/>
      <c r="D1" s="857"/>
      <c r="E1" s="857"/>
      <c r="F1" s="857"/>
      <c r="G1" s="857"/>
      <c r="H1" s="857"/>
      <c r="I1" s="857"/>
    </row>
    <row r="2" spans="1:9" ht="12.75" customHeight="1" thickBot="1" x14ac:dyDescent="0.3">
      <c r="B2" s="348"/>
      <c r="C2" s="367"/>
      <c r="D2" s="349"/>
      <c r="E2" s="349"/>
      <c r="F2" s="349"/>
      <c r="G2" s="349"/>
      <c r="H2" s="349"/>
      <c r="I2" s="349"/>
    </row>
    <row r="3" spans="1:9" s="268" customFormat="1" ht="12.75" customHeight="1" x14ac:dyDescent="0.25">
      <c r="A3" s="858"/>
      <c r="B3" s="859"/>
      <c r="C3" s="346"/>
      <c r="D3" s="860" t="s">
        <v>535</v>
      </c>
      <c r="E3" s="860"/>
      <c r="F3" s="860" t="s">
        <v>516</v>
      </c>
      <c r="G3" s="860"/>
      <c r="H3" s="860" t="s">
        <v>534</v>
      </c>
      <c r="I3" s="860"/>
    </row>
    <row r="4" spans="1:9" ht="24" customHeight="1" x14ac:dyDescent="0.25">
      <c r="A4" s="363" t="s">
        <v>444</v>
      </c>
      <c r="B4" s="255" t="s">
        <v>494</v>
      </c>
      <c r="C4" s="255" t="s">
        <v>583</v>
      </c>
      <c r="D4" s="350" t="s">
        <v>0</v>
      </c>
      <c r="E4" s="350" t="s">
        <v>1</v>
      </c>
      <c r="F4" s="350" t="s">
        <v>569</v>
      </c>
      <c r="G4" s="350" t="s">
        <v>570</v>
      </c>
      <c r="H4" s="350" t="s">
        <v>571</v>
      </c>
      <c r="I4" s="350" t="s">
        <v>572</v>
      </c>
    </row>
    <row r="5" spans="1:9" s="255" customFormat="1" ht="12.75" hidden="1" customHeight="1" x14ac:dyDescent="0.25">
      <c r="A5" s="313"/>
      <c r="B5" s="347"/>
      <c r="C5" s="368" t="e">
        <f>VLOOKUP(ONS2011Q2[[#This Row],[Dept detail / Agency]],ONSCollation[[#All],[ONS Q1 2011-Q2 2011]],1,0)</f>
        <v>#N/A</v>
      </c>
      <c r="D5" s="351"/>
      <c r="E5" s="351"/>
      <c r="F5" s="351"/>
      <c r="G5" s="351"/>
      <c r="H5" s="351"/>
      <c r="I5" s="351"/>
    </row>
    <row r="6" spans="1:9" ht="12.75" hidden="1" customHeight="1" x14ac:dyDescent="0.25">
      <c r="A6" s="365"/>
      <c r="B6" s="364"/>
      <c r="C6" s="369" t="e">
        <f>VLOOKUP(ONS2011Q2[[#This Row],[Dept detail / Agency]],ONSCollation[[#All],[ONS Q1 2011-Q2 2011]],1,0)</f>
        <v>#N/A</v>
      </c>
    </row>
    <row r="7" spans="1:9" ht="12.75" customHeight="1" x14ac:dyDescent="0.25">
      <c r="A7" s="364" t="s">
        <v>117</v>
      </c>
      <c r="B7" s="354" t="s">
        <v>2</v>
      </c>
      <c r="C7" s="366" t="str">
        <f>VLOOKUP(ONS2011Q2[[#This Row],[Dept detail / Agency]],ONSCollation[[#All],[ONS Q1 2011-Q2 2011]],1,0)</f>
        <v>Crown Prosecution Service</v>
      </c>
      <c r="D7" s="352">
        <v>8040</v>
      </c>
      <c r="E7" s="352">
        <v>7420</v>
      </c>
      <c r="F7" s="352">
        <v>8280</v>
      </c>
      <c r="G7" s="352">
        <v>7660</v>
      </c>
      <c r="H7" s="352">
        <v>-250</v>
      </c>
      <c r="I7" s="352">
        <v>-240</v>
      </c>
    </row>
    <row r="8" spans="1:9" ht="12.75" customHeight="1" x14ac:dyDescent="0.25">
      <c r="A8" s="364" t="s">
        <v>117</v>
      </c>
      <c r="B8" s="354" t="s">
        <v>3</v>
      </c>
      <c r="C8" s="366" t="str">
        <f>VLOOKUP(ONS2011Q2[[#This Row],[Dept detail / Agency]],ONSCollation[[#All],[ONS Q1 2011-Q2 2011]],1,0)</f>
        <v>Crown Prosecution Service Inspectorate</v>
      </c>
      <c r="D8" s="352">
        <v>40</v>
      </c>
      <c r="E8" s="352">
        <v>40</v>
      </c>
      <c r="F8" s="352">
        <v>40</v>
      </c>
      <c r="G8" s="352">
        <v>40</v>
      </c>
      <c r="H8" s="352" t="s">
        <v>8</v>
      </c>
      <c r="I8" s="352" t="s">
        <v>8</v>
      </c>
    </row>
    <row r="9" spans="1:9" ht="12.75" customHeight="1" x14ac:dyDescent="0.25">
      <c r="A9" s="364" t="s">
        <v>117</v>
      </c>
      <c r="B9" s="354" t="s">
        <v>4</v>
      </c>
      <c r="C9" s="366" t="str">
        <f>VLOOKUP(ONS2011Q2[[#This Row],[Dept detail / Agency]],ONSCollation[[#All],[ONS Q1 2011-Q2 2011]],1,0)</f>
        <v>Attorney General's Office</v>
      </c>
      <c r="D9" s="352">
        <v>40</v>
      </c>
      <c r="E9" s="352">
        <v>40</v>
      </c>
      <c r="F9" s="352">
        <v>40</v>
      </c>
      <c r="G9" s="352">
        <v>40</v>
      </c>
      <c r="H9" s="352" t="s">
        <v>8</v>
      </c>
      <c r="I9" s="352" t="s">
        <v>8</v>
      </c>
    </row>
    <row r="10" spans="1:9" ht="12.75" customHeight="1" x14ac:dyDescent="0.25">
      <c r="A10" s="364" t="s">
        <v>117</v>
      </c>
      <c r="B10" s="354" t="s">
        <v>6</v>
      </c>
      <c r="C10" s="366" t="str">
        <f>VLOOKUP(ONS2011Q2[[#This Row],[Dept detail / Agency]],ONSCollation[[#All],[ONS Q1 2011-Q2 2011]],1,0)</f>
        <v>Serious Fraud Office</v>
      </c>
      <c r="D10" s="352">
        <v>320</v>
      </c>
      <c r="E10" s="352">
        <v>310</v>
      </c>
      <c r="F10" s="352">
        <v>310</v>
      </c>
      <c r="G10" s="352">
        <v>300</v>
      </c>
      <c r="H10" s="352">
        <v>10</v>
      </c>
      <c r="I10" s="352">
        <v>10</v>
      </c>
    </row>
    <row r="11" spans="1:9" ht="12.75" customHeight="1" x14ac:dyDescent="0.25">
      <c r="A11" s="364" t="s">
        <v>117</v>
      </c>
      <c r="B11" s="354" t="s">
        <v>7</v>
      </c>
      <c r="C11" s="366" t="str">
        <f>VLOOKUP(ONS2011Q2[[#This Row],[Dept detail / Agency]],ONSCollation[[#All],[ONS Q1 2011-Q2 2011]],1,0)</f>
        <v>Treasury Solicitor</v>
      </c>
      <c r="D11" s="352">
        <v>900</v>
      </c>
      <c r="E11" s="352">
        <v>850</v>
      </c>
      <c r="F11" s="352">
        <v>900</v>
      </c>
      <c r="G11" s="352">
        <v>850</v>
      </c>
      <c r="H11" s="352" t="s">
        <v>8</v>
      </c>
      <c r="I11" s="352">
        <v>0</v>
      </c>
    </row>
    <row r="12" spans="1:9" ht="12.75" customHeight="1" x14ac:dyDescent="0.25">
      <c r="A12" s="364" t="s">
        <v>117</v>
      </c>
      <c r="B12" s="317" t="s">
        <v>414</v>
      </c>
      <c r="C12" s="333" t="str">
        <f>VLOOKUP(ONS2011Q2[[#This Row],[Dept detail / Agency]],ONSCollation[[#All],[ONS Q1 2011-Q2 2011]],1,0)</f>
        <v xml:space="preserve">National Fraud Authority </v>
      </c>
      <c r="D12" s="352">
        <v>50</v>
      </c>
      <c r="E12" s="352">
        <v>50</v>
      </c>
      <c r="F12" s="352">
        <v>50</v>
      </c>
      <c r="G12" s="352">
        <v>50</v>
      </c>
      <c r="H12" s="352" t="s">
        <v>8</v>
      </c>
      <c r="I12" s="352" t="s">
        <v>8</v>
      </c>
    </row>
    <row r="13" spans="1:9" ht="6" hidden="1" customHeight="1" x14ac:dyDescent="0.25">
      <c r="A13" s="354"/>
      <c r="B13" s="354"/>
      <c r="C13" s="366" t="e">
        <f>VLOOKUP(ONS2011Q2[[#This Row],[Dept detail / Agency]],ONSCollation[[#All],[ONS Q1 2011-Q2 2011]],1,0)</f>
        <v>#N/A</v>
      </c>
    </row>
    <row r="14" spans="1:9" ht="12.75" hidden="1" customHeight="1" x14ac:dyDescent="0.25">
      <c r="A14" s="365"/>
      <c r="B14" s="364"/>
      <c r="C14" s="369" t="e">
        <f>VLOOKUP(ONS2011Q2[[#This Row],[Dept detail / Agency]],ONSCollation[[#All],[ONS Q1 2011-Q2 2011]],1,0)</f>
        <v>#N/A</v>
      </c>
    </row>
    <row r="15" spans="1:9" ht="12.75" customHeight="1" x14ac:dyDescent="0.25">
      <c r="A15" s="364" t="s">
        <v>176</v>
      </c>
      <c r="B15" s="354" t="s">
        <v>408</v>
      </c>
      <c r="C15" s="366" t="str">
        <f>VLOOKUP(ONS2011Q2[[#This Row],[Dept detail / Agency]],ONSCollation[[#All],[ONS Q1 2011-Q2 2011]],1,0)</f>
        <v>Business, Innovation and Skills</v>
      </c>
      <c r="D15" s="352">
        <v>3280</v>
      </c>
      <c r="E15" s="352">
        <v>3170</v>
      </c>
      <c r="F15" s="352">
        <v>3520</v>
      </c>
      <c r="G15" s="352">
        <v>3400</v>
      </c>
      <c r="H15" s="352">
        <v>-230</v>
      </c>
      <c r="I15" s="352">
        <v>-230</v>
      </c>
    </row>
    <row r="16" spans="1:9" ht="12.75" customHeight="1" x14ac:dyDescent="0.25">
      <c r="A16" s="364" t="s">
        <v>176</v>
      </c>
      <c r="B16" s="354" t="s">
        <v>9</v>
      </c>
      <c r="C16" s="366" t="str">
        <f>VLOOKUP(ONS2011Q2[[#This Row],[Dept detail / Agency]],ONSCollation[[#All],[ONS Q1 2011-Q2 2011]],1,0)</f>
        <v>Advisory Conciliation and Arbitration Service</v>
      </c>
      <c r="D16" s="352">
        <v>890</v>
      </c>
      <c r="E16" s="352">
        <v>810</v>
      </c>
      <c r="F16" s="352">
        <v>900</v>
      </c>
      <c r="G16" s="352">
        <v>850</v>
      </c>
      <c r="H16" s="352">
        <v>-10</v>
      </c>
      <c r="I16" s="352">
        <v>-30</v>
      </c>
    </row>
    <row r="17" spans="1:9" ht="12.75" customHeight="1" x14ac:dyDescent="0.25">
      <c r="A17" s="364" t="s">
        <v>176</v>
      </c>
      <c r="B17" s="317" t="s">
        <v>10</v>
      </c>
      <c r="C17" s="333" t="str">
        <f>VLOOKUP(ONS2011Q2[[#This Row],[Dept detail / Agency]],ONSCollation[[#All],[ONS Q1 2011-Q2 2011]],1,0)</f>
        <v xml:space="preserve">Companies House </v>
      </c>
      <c r="D17" s="352">
        <v>1140</v>
      </c>
      <c r="E17" s="352">
        <v>1030</v>
      </c>
      <c r="F17" s="352">
        <v>1130</v>
      </c>
      <c r="G17" s="352">
        <v>1030</v>
      </c>
      <c r="H17" s="352" t="s">
        <v>8</v>
      </c>
      <c r="I17" s="352">
        <v>0</v>
      </c>
    </row>
    <row r="18" spans="1:9" ht="12.75" customHeight="1" x14ac:dyDescent="0.25">
      <c r="A18" s="364" t="s">
        <v>176</v>
      </c>
      <c r="B18" s="354" t="s">
        <v>11</v>
      </c>
      <c r="C18" s="366" t="str">
        <f>VLOOKUP(ONS2011Q2[[#This Row],[Dept detail / Agency]],ONSCollation[[#All],[ONS Q1 2011-Q2 2011]],1,0)</f>
        <v>Insolvency Service</v>
      </c>
      <c r="D18" s="352">
        <v>2120</v>
      </c>
      <c r="E18" s="352">
        <v>2020</v>
      </c>
      <c r="F18" s="352">
        <v>2580</v>
      </c>
      <c r="G18" s="352">
        <v>2450</v>
      </c>
      <c r="H18" s="352">
        <v>-460</v>
      </c>
      <c r="I18" s="352">
        <v>-430</v>
      </c>
    </row>
    <row r="19" spans="1:9" ht="12.75" customHeight="1" x14ac:dyDescent="0.25">
      <c r="A19" s="364" t="s">
        <v>176</v>
      </c>
      <c r="B19" s="354" t="s">
        <v>12</v>
      </c>
      <c r="C19" s="366" t="str">
        <f>VLOOKUP(ONS2011Q2[[#This Row],[Dept detail / Agency]],ONSCollation[[#All],[ONS Q1 2011-Q2 2011]],1,0)</f>
        <v>Office of Fair Trading</v>
      </c>
      <c r="D19" s="352">
        <v>570</v>
      </c>
      <c r="E19" s="352">
        <v>550</v>
      </c>
      <c r="F19" s="352">
        <v>590</v>
      </c>
      <c r="G19" s="352">
        <v>570</v>
      </c>
      <c r="H19" s="352">
        <v>-20</v>
      </c>
      <c r="I19" s="352">
        <v>-10</v>
      </c>
    </row>
    <row r="20" spans="1:9" ht="12.75" customHeight="1" x14ac:dyDescent="0.25">
      <c r="A20" s="364" t="s">
        <v>176</v>
      </c>
      <c r="B20" s="354" t="s">
        <v>13</v>
      </c>
      <c r="C20" s="366" t="str">
        <f>VLOOKUP(ONS2011Q2[[#This Row],[Dept detail / Agency]],ONSCollation[[#All],[ONS Q1 2011-Q2 2011]],1,0)</f>
        <v>Office of Gas and Electricity Market</v>
      </c>
      <c r="D20" s="352">
        <v>460</v>
      </c>
      <c r="E20" s="352">
        <v>460</v>
      </c>
      <c r="F20" s="352">
        <v>440</v>
      </c>
      <c r="G20" s="352">
        <v>440</v>
      </c>
      <c r="H20" s="352">
        <v>20</v>
      </c>
      <c r="I20" s="352">
        <v>20</v>
      </c>
    </row>
    <row r="21" spans="1:9" ht="12.75" customHeight="1" x14ac:dyDescent="0.25">
      <c r="A21" s="364" t="s">
        <v>176</v>
      </c>
      <c r="B21" s="354" t="s">
        <v>14</v>
      </c>
      <c r="C21" s="366" t="str">
        <f>VLOOKUP(ONS2011Q2[[#This Row],[Dept detail / Agency]],ONSCollation[[#All],[ONS Q1 2011-Q2 2011]],1,0)</f>
        <v>Postal Services Commission</v>
      </c>
      <c r="D21" s="352">
        <v>50</v>
      </c>
      <c r="E21" s="352">
        <v>50</v>
      </c>
      <c r="F21" s="352">
        <v>50</v>
      </c>
      <c r="G21" s="352">
        <v>50</v>
      </c>
      <c r="H21" s="352" t="s">
        <v>8</v>
      </c>
      <c r="I21" s="352" t="s">
        <v>8</v>
      </c>
    </row>
    <row r="22" spans="1:9" ht="12.75" customHeight="1" x14ac:dyDescent="0.25">
      <c r="A22" s="364" t="s">
        <v>176</v>
      </c>
      <c r="B22" s="354" t="s">
        <v>15</v>
      </c>
      <c r="C22" s="366" t="str">
        <f>VLOOKUP(ONS2011Q2[[#This Row],[Dept detail / Agency]],ONSCollation[[#All],[ONS Q1 2011-Q2 2011]],1,0)</f>
        <v>National Measurement Office</v>
      </c>
      <c r="D22" s="352">
        <v>70</v>
      </c>
      <c r="E22" s="352">
        <v>70</v>
      </c>
      <c r="F22" s="352">
        <v>70</v>
      </c>
      <c r="G22" s="352">
        <v>70</v>
      </c>
      <c r="H22" s="352" t="s">
        <v>8</v>
      </c>
      <c r="I22" s="352" t="s">
        <v>8</v>
      </c>
    </row>
    <row r="23" spans="1:9" ht="12.75" customHeight="1" x14ac:dyDescent="0.25">
      <c r="A23" s="364" t="s">
        <v>176</v>
      </c>
      <c r="B23" s="354" t="s">
        <v>16</v>
      </c>
      <c r="C23" s="366" t="str">
        <f>VLOOKUP(ONS2011Q2[[#This Row],[Dept detail / Agency]],ONSCollation[[#All],[ONS Q1 2011-Q2 2011]],1,0)</f>
        <v>UK Intellectual Property Office</v>
      </c>
      <c r="D23" s="352">
        <v>910</v>
      </c>
      <c r="E23" s="352">
        <v>860</v>
      </c>
      <c r="F23" s="352">
        <v>910</v>
      </c>
      <c r="G23" s="352">
        <v>850</v>
      </c>
      <c r="H23" s="352">
        <v>10</v>
      </c>
      <c r="I23" s="352" t="s">
        <v>8</v>
      </c>
    </row>
    <row r="24" spans="1:9" ht="12.75" customHeight="1" x14ac:dyDescent="0.25">
      <c r="A24" s="364" t="s">
        <v>176</v>
      </c>
      <c r="B24" s="354" t="s">
        <v>410</v>
      </c>
      <c r="C24" s="366" t="str">
        <f>VLOOKUP(ONS2011Q2[[#This Row],[Dept detail / Agency]],ONSCollation[[#All],[ONS Q1 2011-Q2 2011]],1,0)</f>
        <v xml:space="preserve">Skills Funding Agency </v>
      </c>
      <c r="D24" s="352">
        <v>1610</v>
      </c>
      <c r="E24" s="352">
        <v>1560</v>
      </c>
      <c r="F24" s="352">
        <v>1650</v>
      </c>
      <c r="G24" s="352">
        <v>1610</v>
      </c>
      <c r="H24" s="352">
        <v>-40</v>
      </c>
      <c r="I24" s="352">
        <v>-40</v>
      </c>
    </row>
    <row r="25" spans="1:9" ht="12.75" customHeight="1" x14ac:dyDescent="0.25">
      <c r="A25" s="364" t="s">
        <v>176</v>
      </c>
      <c r="B25" s="317" t="s">
        <v>573</v>
      </c>
      <c r="C25" s="371" t="str">
        <f>VLOOKUP(ONS2011Q2[[#This Row],[Dept detail / Agency]],ONSCollation[[#All],[ONS Q1 2011-Q2 2011]],1,0)</f>
        <v>UK Space Agency</v>
      </c>
      <c r="D25" s="352">
        <v>30</v>
      </c>
      <c r="E25" s="352">
        <v>30</v>
      </c>
      <c r="F25" s="352">
        <v>0</v>
      </c>
      <c r="G25" s="352">
        <v>0</v>
      </c>
      <c r="H25" s="352">
        <v>30</v>
      </c>
      <c r="I25" s="352">
        <v>30</v>
      </c>
    </row>
    <row r="26" spans="1:9" ht="6" hidden="1" customHeight="1" x14ac:dyDescent="0.25">
      <c r="A26" s="354"/>
      <c r="B26" s="354"/>
      <c r="C26" s="366" t="e">
        <f>VLOOKUP(ONS2011Q2[[#This Row],[Dept detail / Agency]],ONSCollation[[#All],[ONS Q1 2011-Q2 2011]],1,0)</f>
        <v>#N/A</v>
      </c>
    </row>
    <row r="27" spans="1:9" ht="12.75" hidden="1" customHeight="1" x14ac:dyDescent="0.25">
      <c r="A27" s="365"/>
      <c r="B27" s="364"/>
      <c r="C27" s="369" t="e">
        <f>VLOOKUP(ONS2011Q2[[#This Row],[Dept detail / Agency]],ONSCollation[[#All],[ONS Q1 2011-Q2 2011]],1,0)</f>
        <v>#N/A</v>
      </c>
    </row>
    <row r="28" spans="1:9" ht="12.75" customHeight="1" x14ac:dyDescent="0.25">
      <c r="A28" s="364" t="s">
        <v>17</v>
      </c>
      <c r="B28" s="317" t="s">
        <v>124</v>
      </c>
      <c r="C28" s="333" t="str">
        <f>VLOOKUP(ONS2011Q2[[#This Row],[Dept detail / Agency]],ONSCollation[[#All],[ONS Q1 2011-Q2 2011]],1,0)</f>
        <v>Cabinet Office excl agencies</v>
      </c>
      <c r="D28" s="352">
        <v>1680</v>
      </c>
      <c r="E28" s="352">
        <v>1630</v>
      </c>
      <c r="F28" s="352">
        <v>1560</v>
      </c>
      <c r="G28" s="352">
        <v>1520</v>
      </c>
      <c r="H28" s="352">
        <v>130</v>
      </c>
      <c r="I28" s="352">
        <v>120</v>
      </c>
    </row>
    <row r="29" spans="1:9" ht="6" hidden="1" customHeight="1" x14ac:dyDescent="0.25">
      <c r="A29" s="364" t="s">
        <v>17</v>
      </c>
      <c r="B29" s="354"/>
      <c r="C29" s="366" t="e">
        <f>VLOOKUP(ONS2011Q2[[#This Row],[Dept detail / Agency]],ONSCollation[[#All],[ONS Q1 2011-Q2 2011]],1,0)</f>
        <v>#N/A</v>
      </c>
    </row>
    <row r="30" spans="1:9" ht="12.75" hidden="1" customHeight="1" x14ac:dyDescent="0.25">
      <c r="A30" s="364" t="s">
        <v>17</v>
      </c>
      <c r="B30" s="364"/>
      <c r="C30" s="369" t="e">
        <f>VLOOKUP(ONS2011Q2[[#This Row],[Dept detail / Agency]],ONSCollation[[#All],[ONS Q1 2011-Q2 2011]],1,0)</f>
        <v>#N/A</v>
      </c>
    </row>
    <row r="31" spans="1:9" ht="12.75" customHeight="1" x14ac:dyDescent="0.25">
      <c r="A31" s="364" t="s">
        <v>17</v>
      </c>
      <c r="B31" s="354" t="s">
        <v>19</v>
      </c>
      <c r="C31" s="366" t="str">
        <f>VLOOKUP(ONS2011Q2[[#This Row],[Dept detail / Agency]],ONSCollation[[#All],[ONS Q1 2011-Q2 2011]],1,0)</f>
        <v>Central Office of Information</v>
      </c>
      <c r="D31" s="352">
        <v>520</v>
      </c>
      <c r="E31" s="352">
        <v>500</v>
      </c>
      <c r="F31" s="352">
        <v>540</v>
      </c>
      <c r="G31" s="352">
        <v>520</v>
      </c>
      <c r="H31" s="352">
        <v>-20</v>
      </c>
      <c r="I31" s="352">
        <v>-20</v>
      </c>
    </row>
    <row r="32" spans="1:9" ht="12.75" customHeight="1" x14ac:dyDescent="0.25">
      <c r="A32" s="364" t="s">
        <v>17</v>
      </c>
      <c r="B32" s="317" t="s">
        <v>20</v>
      </c>
      <c r="C32" s="333" t="str">
        <f>VLOOKUP(ONS2011Q2[[#This Row],[Dept detail / Agency]],ONSCollation[[#All],[ONS Q1 2011-Q2 2011]],1,0)</f>
        <v>National School of Government</v>
      </c>
      <c r="D32" s="352">
        <v>0</v>
      </c>
      <c r="E32" s="352">
        <v>0</v>
      </c>
      <c r="F32" s="352">
        <v>220</v>
      </c>
      <c r="G32" s="352">
        <v>200</v>
      </c>
      <c r="H32" s="352">
        <v>-220</v>
      </c>
      <c r="I32" s="352">
        <v>-200</v>
      </c>
    </row>
    <row r="33" spans="1:9" ht="12.75" customHeight="1" x14ac:dyDescent="0.25">
      <c r="A33" s="364" t="s">
        <v>17</v>
      </c>
      <c r="B33" s="354" t="s">
        <v>125</v>
      </c>
      <c r="C33" s="366" t="str">
        <f>VLOOKUP(ONS2011Q2[[#This Row],[Dept detail / Agency]],ONSCollation[[#All],[ONS Q1 2011-Q2 2011]],1,0)</f>
        <v xml:space="preserve">Office of the Parliamentary Counsel </v>
      </c>
      <c r="D33" s="352">
        <v>100</v>
      </c>
      <c r="E33" s="352">
        <v>100</v>
      </c>
      <c r="F33" s="352">
        <v>100</v>
      </c>
      <c r="G33" s="352">
        <v>100</v>
      </c>
      <c r="H33" s="352" t="s">
        <v>8</v>
      </c>
      <c r="I33" s="352" t="s">
        <v>8</v>
      </c>
    </row>
    <row r="34" spans="1:9" ht="12.75" customHeight="1" x14ac:dyDescent="0.25">
      <c r="A34" s="364" t="s">
        <v>17</v>
      </c>
      <c r="B34" s="354" t="s">
        <v>541</v>
      </c>
      <c r="C34" s="370" t="str">
        <f>VLOOKUP(ONS2011Q2[[#This Row],[Dept detail / Agency]],ONSCollation[[#All],[ONS Q1 2011-Q2 2011]],1,0)</f>
        <v>Government Procurement Service</v>
      </c>
      <c r="D34" s="352">
        <v>370</v>
      </c>
      <c r="E34" s="352">
        <v>360</v>
      </c>
      <c r="F34" s="352">
        <v>370</v>
      </c>
      <c r="G34" s="352">
        <v>360</v>
      </c>
      <c r="H34" s="352">
        <v>0</v>
      </c>
      <c r="I34" s="352" t="s">
        <v>8</v>
      </c>
    </row>
    <row r="35" spans="1:9" ht="6" hidden="1" customHeight="1" x14ac:dyDescent="0.25">
      <c r="A35" s="354"/>
      <c r="B35" s="354"/>
      <c r="C35" s="366" t="e">
        <f>VLOOKUP(ONS2011Q2[[#This Row],[Dept detail / Agency]],ONSCollation[[#All],[ONS Q1 2011-Q2 2011]],1,0)</f>
        <v>#N/A</v>
      </c>
    </row>
    <row r="36" spans="1:9" ht="12.75" hidden="1" customHeight="1" x14ac:dyDescent="0.25">
      <c r="A36" s="364"/>
      <c r="B36" s="364"/>
      <c r="C36" s="369" t="e">
        <f>VLOOKUP(ONS2011Q2[[#This Row],[Dept detail / Agency]],ONSCollation[[#All],[ONS Q1 2011-Q2 2011]],1,0)</f>
        <v>#N/A</v>
      </c>
    </row>
    <row r="37" spans="1:9" ht="12.75" customHeight="1" x14ac:dyDescent="0.25">
      <c r="A37" s="364" t="s">
        <v>17</v>
      </c>
      <c r="B37" s="354" t="s">
        <v>32</v>
      </c>
      <c r="C37" s="366" t="str">
        <f>VLOOKUP(ONS2011Q2[[#This Row],[Dept detail / Agency]],ONSCollation[[#All],[ONS Q1 2011-Q2 2011]],1,0)</f>
        <v xml:space="preserve">Charity Commission </v>
      </c>
      <c r="D37" s="352">
        <v>390</v>
      </c>
      <c r="E37" s="352">
        <v>370</v>
      </c>
      <c r="F37" s="352">
        <v>430</v>
      </c>
      <c r="G37" s="352">
        <v>400</v>
      </c>
      <c r="H37" s="352">
        <v>-40</v>
      </c>
      <c r="I37" s="352">
        <v>-40</v>
      </c>
    </row>
    <row r="38" spans="1:9" ht="6" hidden="1" customHeight="1" x14ac:dyDescent="0.25">
      <c r="A38" s="354"/>
      <c r="B38" s="354"/>
      <c r="C38" s="366" t="e">
        <f>VLOOKUP(ONS2011Q2[[#This Row],[Dept detail / Agency]],ONSCollation[[#All],[ONS Q1 2011-Q2 2011]],1,0)</f>
        <v>#N/A</v>
      </c>
    </row>
    <row r="39" spans="1:9" ht="12.75" hidden="1" customHeight="1" x14ac:dyDescent="0.25">
      <c r="A39" s="365"/>
      <c r="B39" s="364"/>
      <c r="C39" s="369" t="e">
        <f>VLOOKUP(ONS2011Q2[[#This Row],[Dept detail / Agency]],ONSCollation[[#All],[ONS Q1 2011-Q2 2011]],1,0)</f>
        <v>#N/A</v>
      </c>
    </row>
    <row r="40" spans="1:9" ht="12.75" customHeight="1" x14ac:dyDescent="0.25">
      <c r="A40" s="364" t="s">
        <v>224</v>
      </c>
      <c r="B40" s="317" t="s">
        <v>224</v>
      </c>
      <c r="C40" s="333" t="str">
        <f>VLOOKUP(ONS2011Q2[[#This Row],[Dept detail / Agency]],ONSCollation[[#All],[ONS Q1 2011-Q2 2011]],1,0)</f>
        <v>Department for Education</v>
      </c>
      <c r="D40" s="352">
        <v>2610</v>
      </c>
      <c r="E40" s="352">
        <v>2490</v>
      </c>
      <c r="F40" s="352">
        <v>2780</v>
      </c>
      <c r="G40" s="352">
        <v>2660</v>
      </c>
      <c r="H40" s="352">
        <v>-170</v>
      </c>
      <c r="I40" s="352">
        <v>-170</v>
      </c>
    </row>
    <row r="41" spans="1:9" ht="6" hidden="1" customHeight="1" x14ac:dyDescent="0.25">
      <c r="A41" s="354"/>
      <c r="B41" s="354"/>
      <c r="C41" s="366" t="e">
        <f>VLOOKUP(ONS2011Q2[[#This Row],[Dept detail / Agency]],ONSCollation[[#All],[ONS Q1 2011-Q2 2011]],1,0)</f>
        <v>#N/A</v>
      </c>
    </row>
    <row r="42" spans="1:9" ht="12.75" hidden="1" customHeight="1" x14ac:dyDescent="0.25">
      <c r="A42" s="365"/>
      <c r="B42" s="364"/>
      <c r="C42" s="369" t="e">
        <f>VLOOKUP(ONS2011Q2[[#This Row],[Dept detail / Agency]],ONSCollation[[#All],[ONS Q1 2011-Q2 2011]],1,0)</f>
        <v>#N/A</v>
      </c>
    </row>
    <row r="43" spans="1:9" ht="12.75" customHeight="1" x14ac:dyDescent="0.25">
      <c r="A43" s="364" t="s">
        <v>35</v>
      </c>
      <c r="B43" s="317" t="s">
        <v>396</v>
      </c>
      <c r="C43" s="333" t="str">
        <f>VLOOKUP(ONS2011Q2[[#This Row],[Dept detail / Agency]],ONSCollation[[#All],[ONS Q1 2011-Q2 2011]],1,0)</f>
        <v>Department for Communities and Local Government</v>
      </c>
      <c r="D43" s="352">
        <v>2080</v>
      </c>
      <c r="E43" s="352">
        <v>2020</v>
      </c>
      <c r="F43" s="352">
        <v>2330</v>
      </c>
      <c r="G43" s="352">
        <v>2250</v>
      </c>
      <c r="H43" s="352">
        <v>-250</v>
      </c>
      <c r="I43" s="352">
        <v>-230</v>
      </c>
    </row>
    <row r="44" spans="1:9" ht="12.75" customHeight="1" x14ac:dyDescent="0.25">
      <c r="A44" s="364" t="s">
        <v>35</v>
      </c>
      <c r="B44" s="354" t="s">
        <v>36</v>
      </c>
      <c r="C44" s="366" t="str">
        <f>VLOOKUP(ONS2011Q2[[#This Row],[Dept detail / Agency]],ONSCollation[[#All],[ONS Q1 2011-Q2 2011]],1,0)</f>
        <v>Fire Service College</v>
      </c>
      <c r="D44" s="352">
        <v>200</v>
      </c>
      <c r="E44" s="352">
        <v>190</v>
      </c>
      <c r="F44" s="352">
        <v>190</v>
      </c>
      <c r="G44" s="352">
        <v>180</v>
      </c>
      <c r="H44" s="352">
        <v>10</v>
      </c>
      <c r="I44" s="352" t="s">
        <v>8</v>
      </c>
    </row>
    <row r="45" spans="1:9" ht="12.75" customHeight="1" x14ac:dyDescent="0.25">
      <c r="A45" s="364" t="s">
        <v>35</v>
      </c>
      <c r="B45" s="354" t="s">
        <v>37</v>
      </c>
      <c r="C45" s="366" t="str">
        <f>VLOOKUP(ONS2011Q2[[#This Row],[Dept detail / Agency]],ONSCollation[[#All],[ONS Q1 2011-Q2 2011]],1,0)</f>
        <v xml:space="preserve">Ordnance Survey </v>
      </c>
      <c r="D45" s="352">
        <v>1110</v>
      </c>
      <c r="E45" s="352">
        <v>1070</v>
      </c>
      <c r="F45" s="352">
        <v>1130</v>
      </c>
      <c r="G45" s="352">
        <v>1100</v>
      </c>
      <c r="H45" s="352">
        <v>-20</v>
      </c>
      <c r="I45" s="352">
        <v>-30</v>
      </c>
    </row>
    <row r="46" spans="1:9" ht="12.75" customHeight="1" x14ac:dyDescent="0.25">
      <c r="A46" s="364" t="s">
        <v>35</v>
      </c>
      <c r="B46" s="354" t="s">
        <v>38</v>
      </c>
      <c r="C46" s="366" t="str">
        <f>VLOOKUP(ONS2011Q2[[#This Row],[Dept detail / Agency]],ONSCollation[[#All],[ONS Q1 2011-Q2 2011]],1,0)</f>
        <v>Planning Inspectorate</v>
      </c>
      <c r="D46" s="352">
        <v>690</v>
      </c>
      <c r="E46" s="352">
        <v>610</v>
      </c>
      <c r="F46" s="352">
        <v>700</v>
      </c>
      <c r="G46" s="352">
        <v>630</v>
      </c>
      <c r="H46" s="352">
        <v>-10</v>
      </c>
      <c r="I46" s="352">
        <v>-10</v>
      </c>
    </row>
    <row r="47" spans="1:9" ht="12.75" customHeight="1" x14ac:dyDescent="0.25">
      <c r="A47" s="364" t="s">
        <v>35</v>
      </c>
      <c r="B47" s="354" t="s">
        <v>39</v>
      </c>
      <c r="C47" s="366" t="str">
        <f>VLOOKUP(ONS2011Q2[[#This Row],[Dept detail / Agency]],ONSCollation[[#All],[ONS Q1 2011-Q2 2011]],1,0)</f>
        <v>Queen Elizabeth II Conference Centre</v>
      </c>
      <c r="D47" s="352">
        <v>40</v>
      </c>
      <c r="E47" s="352">
        <v>40</v>
      </c>
      <c r="F47" s="352">
        <v>40</v>
      </c>
      <c r="G47" s="352">
        <v>40</v>
      </c>
      <c r="H47" s="352" t="s">
        <v>8</v>
      </c>
      <c r="I47" s="352" t="s">
        <v>8</v>
      </c>
    </row>
    <row r="48" spans="1:9" ht="6" hidden="1" customHeight="1" x14ac:dyDescent="0.25">
      <c r="A48" s="354"/>
      <c r="B48" s="354"/>
      <c r="C48" s="366" t="e">
        <f>VLOOKUP(ONS2011Q2[[#This Row],[Dept detail / Agency]],ONSCollation[[#All],[ONS Q1 2011-Q2 2011]],1,0)</f>
        <v>#N/A</v>
      </c>
    </row>
    <row r="49" spans="1:9" ht="12.75" hidden="1" customHeight="1" x14ac:dyDescent="0.25">
      <c r="A49" s="365"/>
      <c r="B49" s="364"/>
      <c r="C49" s="369" t="e">
        <f>VLOOKUP(ONS2011Q2[[#This Row],[Dept detail / Agency]],ONSCollation[[#All],[ONS Q1 2011-Q2 2011]],1,0)</f>
        <v>#N/A</v>
      </c>
    </row>
    <row r="50" spans="1:9" ht="12.75" customHeight="1" x14ac:dyDescent="0.25">
      <c r="A50" s="364" t="s">
        <v>40</v>
      </c>
      <c r="B50" s="317" t="s">
        <v>397</v>
      </c>
      <c r="C50" s="333" t="str">
        <f>VLOOKUP(ONS2011Q2[[#This Row],[Dept detail / Agency]],ONSCollation[[#All],[ONS Q1 2011-Q2 2011]],1,0)</f>
        <v>Department for Culture Media and Sport</v>
      </c>
      <c r="D50" s="352">
        <v>500</v>
      </c>
      <c r="E50" s="352">
        <v>490</v>
      </c>
      <c r="F50" s="352">
        <v>460</v>
      </c>
      <c r="G50" s="352">
        <v>450</v>
      </c>
      <c r="H50" s="352">
        <v>40</v>
      </c>
      <c r="I50" s="352">
        <v>40</v>
      </c>
    </row>
    <row r="51" spans="1:9" ht="12.75" customHeight="1" x14ac:dyDescent="0.25">
      <c r="A51" s="364" t="s">
        <v>40</v>
      </c>
      <c r="B51" s="354" t="s">
        <v>42</v>
      </c>
      <c r="C51" s="366" t="str">
        <f>VLOOKUP(ONS2011Q2[[#This Row],[Dept detail / Agency]],ONSCollation[[#All],[ONS Q1 2011-Q2 2011]],1,0)</f>
        <v>Royal Parks</v>
      </c>
      <c r="D51" s="352">
        <v>120</v>
      </c>
      <c r="E51" s="352">
        <v>120</v>
      </c>
      <c r="F51" s="352">
        <v>120</v>
      </c>
      <c r="G51" s="352">
        <v>120</v>
      </c>
      <c r="H51" s="352">
        <v>-10</v>
      </c>
      <c r="I51" s="352">
        <v>-10</v>
      </c>
    </row>
    <row r="52" spans="1:9" ht="6" hidden="1" customHeight="1" x14ac:dyDescent="0.25">
      <c r="A52" s="354"/>
      <c r="B52" s="354"/>
      <c r="C52" s="366" t="e">
        <f>VLOOKUP(ONS2011Q2[[#This Row],[Dept detail / Agency]],ONSCollation[[#All],[ONS Q1 2011-Q2 2011]],1,0)</f>
        <v>#N/A</v>
      </c>
    </row>
    <row r="53" spans="1:9" ht="12.75" hidden="1" customHeight="1" x14ac:dyDescent="0.25">
      <c r="A53" s="365"/>
      <c r="B53" s="364"/>
      <c r="C53" s="369" t="e">
        <f>VLOOKUP(ONS2011Q2[[#This Row],[Dept detail / Agency]],ONSCollation[[#All],[ONS Q1 2011-Q2 2011]],1,0)</f>
        <v>#N/A</v>
      </c>
    </row>
    <row r="54" spans="1:9" ht="12.75" customHeight="1" x14ac:dyDescent="0.25">
      <c r="A54" s="364" t="s">
        <v>43</v>
      </c>
      <c r="B54" s="354" t="s">
        <v>44</v>
      </c>
      <c r="C54" s="366" t="str">
        <f>VLOOKUP(ONS2011Q2[[#This Row],[Dept detail / Agency]],ONSCollation[[#All],[ONS Q1 2011-Q2 2011]],1,0)</f>
        <v xml:space="preserve">Ministry of Defence </v>
      </c>
      <c r="D54" s="352">
        <v>63400</v>
      </c>
      <c r="E54" s="352">
        <v>61440</v>
      </c>
      <c r="F54" s="352">
        <v>64710</v>
      </c>
      <c r="G54" s="352">
        <v>62720</v>
      </c>
      <c r="H54" s="352">
        <v>-1310</v>
      </c>
      <c r="I54" s="352">
        <v>-1280</v>
      </c>
    </row>
    <row r="55" spans="1:9" ht="12.75" customHeight="1" x14ac:dyDescent="0.25">
      <c r="A55" s="364" t="s">
        <v>43</v>
      </c>
      <c r="B55" s="354" t="s">
        <v>129</v>
      </c>
      <c r="C55" s="366" t="str">
        <f>VLOOKUP(ONS2011Q2[[#This Row],[Dept detail / Agency]],ONSCollation[[#All],[ONS Q1 2011-Q2 2011]],1,0)</f>
        <v>Defence Support Group</v>
      </c>
      <c r="D55" s="352">
        <v>2900</v>
      </c>
      <c r="E55" s="352">
        <v>2860</v>
      </c>
      <c r="F55" s="352">
        <v>3000</v>
      </c>
      <c r="G55" s="352">
        <v>2960</v>
      </c>
      <c r="H55" s="352">
        <v>-100</v>
      </c>
      <c r="I55" s="352">
        <v>-100</v>
      </c>
    </row>
    <row r="56" spans="1:9" ht="12.75" customHeight="1" x14ac:dyDescent="0.25">
      <c r="A56" s="364" t="s">
        <v>43</v>
      </c>
      <c r="B56" s="354" t="s">
        <v>45</v>
      </c>
      <c r="C56" s="366" t="str">
        <f>VLOOKUP(ONS2011Q2[[#This Row],[Dept detail / Agency]],ONSCollation[[#All],[ONS Q1 2011-Q2 2011]],1,0)</f>
        <v>Defence Science and Technology Laboratory</v>
      </c>
      <c r="D56" s="352">
        <v>3740</v>
      </c>
      <c r="E56" s="352">
        <v>3620</v>
      </c>
      <c r="F56" s="352">
        <v>3750</v>
      </c>
      <c r="G56" s="352">
        <v>3640</v>
      </c>
      <c r="H56" s="352">
        <v>-10</v>
      </c>
      <c r="I56" s="352">
        <v>-20</v>
      </c>
    </row>
    <row r="57" spans="1:9" ht="12.75" customHeight="1" x14ac:dyDescent="0.25">
      <c r="A57" s="364" t="s">
        <v>43</v>
      </c>
      <c r="B57" s="354" t="s">
        <v>130</v>
      </c>
      <c r="C57" s="366" t="str">
        <f>VLOOKUP(ONS2011Q2[[#This Row],[Dept detail / Agency]],ONSCollation[[#All],[ONS Q1 2011-Q2 2011]],1,0)</f>
        <v>Meteorological Office</v>
      </c>
      <c r="D57" s="352">
        <v>1860</v>
      </c>
      <c r="E57" s="352">
        <v>1790</v>
      </c>
      <c r="F57" s="352">
        <v>1860</v>
      </c>
      <c r="G57" s="352">
        <v>1800</v>
      </c>
      <c r="H57" s="352">
        <v>0</v>
      </c>
      <c r="I57" s="352">
        <v>-10</v>
      </c>
    </row>
    <row r="58" spans="1:9" ht="12.75" customHeight="1" x14ac:dyDescent="0.25">
      <c r="A58" s="364" t="s">
        <v>43</v>
      </c>
      <c r="B58" s="354" t="s">
        <v>46</v>
      </c>
      <c r="C58" s="366" t="str">
        <f>VLOOKUP(ONS2011Q2[[#This Row],[Dept detail / Agency]],ONSCollation[[#All],[ONS Q1 2011-Q2 2011]],1,0)</f>
        <v>UK Hydrographic Office</v>
      </c>
      <c r="D58" s="352">
        <v>1010</v>
      </c>
      <c r="E58" s="352">
        <v>970</v>
      </c>
      <c r="F58" s="352">
        <v>1000</v>
      </c>
      <c r="G58" s="352">
        <v>960</v>
      </c>
      <c r="H58" s="352">
        <v>10</v>
      </c>
      <c r="I58" s="352">
        <v>10</v>
      </c>
    </row>
    <row r="59" spans="1:9" ht="6" hidden="1" customHeight="1" x14ac:dyDescent="0.25">
      <c r="A59" s="354"/>
      <c r="B59" s="354"/>
      <c r="C59" s="366" t="e">
        <f>VLOOKUP(ONS2011Q2[[#This Row],[Dept detail / Agency]],ONSCollation[[#All],[ONS Q1 2011-Q2 2011]],1,0)</f>
        <v>#N/A</v>
      </c>
    </row>
    <row r="60" spans="1:9" ht="12.75" hidden="1" customHeight="1" x14ac:dyDescent="0.25">
      <c r="A60" s="365"/>
      <c r="B60" s="364"/>
      <c r="C60" s="369" t="e">
        <f>VLOOKUP(ONS2011Q2[[#This Row],[Dept detail / Agency]],ONSCollation[[#All],[ONS Q1 2011-Q2 2011]],1,0)</f>
        <v>#N/A</v>
      </c>
    </row>
    <row r="61" spans="1:9" ht="12.75" customHeight="1" x14ac:dyDescent="0.25">
      <c r="A61" s="364" t="s">
        <v>47</v>
      </c>
      <c r="B61" s="354" t="s">
        <v>181</v>
      </c>
      <c r="C61" s="366" t="str">
        <f>VLOOKUP(ONS2011Q2[[#This Row],[Dept detail / Agency]],ONSCollation[[#All],[ONS Q1 2011-Q2 2011]],1,0)</f>
        <v xml:space="preserve">Department for Energy and Climate Change </v>
      </c>
      <c r="D61" s="352">
        <v>1190</v>
      </c>
      <c r="E61" s="352">
        <v>1170</v>
      </c>
      <c r="F61" s="352">
        <v>1170</v>
      </c>
      <c r="G61" s="352">
        <v>1150</v>
      </c>
      <c r="H61" s="352">
        <v>20</v>
      </c>
      <c r="I61" s="352">
        <v>20</v>
      </c>
    </row>
    <row r="62" spans="1:9" ht="6" hidden="1" customHeight="1" x14ac:dyDescent="0.25">
      <c r="A62" s="354"/>
      <c r="B62" s="354"/>
      <c r="C62" s="366" t="e">
        <f>VLOOKUP(ONS2011Q2[[#This Row],[Dept detail / Agency]],ONSCollation[[#All],[ONS Q1 2011-Q2 2011]],1,0)</f>
        <v>#N/A</v>
      </c>
    </row>
    <row r="63" spans="1:9" ht="12.75" hidden="1" customHeight="1" x14ac:dyDescent="0.25">
      <c r="A63" s="365"/>
      <c r="B63" s="364"/>
      <c r="C63" s="369" t="e">
        <f>VLOOKUP(ONS2011Q2[[#This Row],[Dept detail / Agency]],ONSCollation[[#All],[ONS Q1 2011-Q2 2011]],1,0)</f>
        <v>#N/A</v>
      </c>
    </row>
    <row r="64" spans="1:9" ht="12.75" customHeight="1" x14ac:dyDescent="0.25">
      <c r="A64" s="364" t="s">
        <v>49</v>
      </c>
      <c r="B64" s="317" t="s">
        <v>398</v>
      </c>
      <c r="C64" s="333" t="str">
        <f>VLOOKUP(ONS2011Q2[[#This Row],[Dept detail / Agency]],ONSCollation[[#All],[ONS Q1 2011-Q2 2011]],1,0)</f>
        <v>Department for Environment Food and Rural Affairs</v>
      </c>
      <c r="D64" s="352">
        <v>2440</v>
      </c>
      <c r="E64" s="352">
        <v>2340</v>
      </c>
      <c r="F64" s="352">
        <v>2620</v>
      </c>
      <c r="G64" s="352">
        <v>2530</v>
      </c>
      <c r="H64" s="352">
        <v>-180</v>
      </c>
      <c r="I64" s="352">
        <v>-180</v>
      </c>
    </row>
    <row r="65" spans="1:9" ht="12.75" customHeight="1" x14ac:dyDescent="0.25">
      <c r="A65" s="364" t="s">
        <v>49</v>
      </c>
      <c r="B65" s="354" t="s">
        <v>50</v>
      </c>
      <c r="C65" s="366" t="str">
        <f>VLOOKUP(ONS2011Q2[[#This Row],[Dept detail / Agency]],ONSCollation[[#All],[ONS Q1 2011-Q2 2011]],1,0)</f>
        <v>Centre for Environment Fisheries and Aquaculture Science</v>
      </c>
      <c r="D65" s="352">
        <v>530</v>
      </c>
      <c r="E65" s="352">
        <v>500</v>
      </c>
      <c r="F65" s="352">
        <v>530</v>
      </c>
      <c r="G65" s="352">
        <v>510</v>
      </c>
      <c r="H65" s="352" t="s">
        <v>8</v>
      </c>
      <c r="I65" s="352">
        <v>-10</v>
      </c>
    </row>
    <row r="66" spans="1:9" ht="12.75" customHeight="1" x14ac:dyDescent="0.25">
      <c r="A66" s="364" t="s">
        <v>49</v>
      </c>
      <c r="B66" s="354" t="s">
        <v>361</v>
      </c>
      <c r="C66" s="366" t="str">
        <f>VLOOKUP(ONS2011Q2[[#This Row],[Dept detail / Agency]],ONSCollation[[#All],[ONS Q1 2011-Q2 2011]],1,0)</f>
        <v>Food &amp; Environment Research Agency</v>
      </c>
      <c r="D66" s="352">
        <v>940</v>
      </c>
      <c r="E66" s="352">
        <v>880</v>
      </c>
      <c r="F66" s="352">
        <v>900</v>
      </c>
      <c r="G66" s="352">
        <v>850</v>
      </c>
      <c r="H66" s="352">
        <v>40</v>
      </c>
      <c r="I66" s="352">
        <v>30</v>
      </c>
    </row>
    <row r="67" spans="1:9" ht="12.75" customHeight="1" x14ac:dyDescent="0.25">
      <c r="A67" s="364" t="s">
        <v>49</v>
      </c>
      <c r="B67" s="354" t="s">
        <v>135</v>
      </c>
      <c r="C67" s="366" t="str">
        <f>VLOOKUP(ONS2011Q2[[#This Row],[Dept detail / Agency]],ONSCollation[[#All],[ONS Q1 2011-Q2 2011]],1,0)</f>
        <v>OFWAT</v>
      </c>
      <c r="D67" s="352">
        <v>230</v>
      </c>
      <c r="E67" s="352">
        <v>220</v>
      </c>
      <c r="F67" s="352">
        <v>230</v>
      </c>
      <c r="G67" s="352">
        <v>220</v>
      </c>
      <c r="H67" s="352" t="s">
        <v>8</v>
      </c>
      <c r="I67" s="352" t="s">
        <v>8</v>
      </c>
    </row>
    <row r="68" spans="1:9" ht="12.75" customHeight="1" x14ac:dyDescent="0.25">
      <c r="A68" s="364" t="s">
        <v>49</v>
      </c>
      <c r="B68" s="354" t="s">
        <v>52</v>
      </c>
      <c r="C68" s="366" t="str">
        <f>VLOOKUP(ONS2011Q2[[#This Row],[Dept detail / Agency]],ONSCollation[[#All],[ONS Q1 2011-Q2 2011]],1,0)</f>
        <v>Rural Payments Agency</v>
      </c>
      <c r="D68" s="352">
        <v>2690</v>
      </c>
      <c r="E68" s="352">
        <v>2490</v>
      </c>
      <c r="F68" s="352">
        <v>2720</v>
      </c>
      <c r="G68" s="352">
        <v>2520</v>
      </c>
      <c r="H68" s="352">
        <v>-30</v>
      </c>
      <c r="I68" s="352">
        <v>-30</v>
      </c>
    </row>
    <row r="69" spans="1:9" ht="12.75" customHeight="1" x14ac:dyDescent="0.25">
      <c r="A69" s="364" t="s">
        <v>49</v>
      </c>
      <c r="B69" s="317" t="s">
        <v>582</v>
      </c>
      <c r="C69" s="333" t="str">
        <f>VLOOKUP(ONS2011Q2[[#This Row],[Dept detail / Agency]],ONSCollation[[#All],[ONS Q1 2011-Q2 2011]],1,0)</f>
        <v>Animal Health and Veterinary Laboratories Agency</v>
      </c>
      <c r="D69" s="352">
        <v>2830</v>
      </c>
      <c r="E69" s="352">
        <v>2630</v>
      </c>
      <c r="F69" s="352">
        <v>1590</v>
      </c>
      <c r="G69" s="352">
        <v>1500</v>
      </c>
      <c r="H69" s="352">
        <v>1240</v>
      </c>
      <c r="I69" s="352">
        <v>1140</v>
      </c>
    </row>
    <row r="70" spans="1:9" ht="12.75" customHeight="1" x14ac:dyDescent="0.25">
      <c r="A70" s="364" t="s">
        <v>49</v>
      </c>
      <c r="B70" s="317" t="s">
        <v>54</v>
      </c>
      <c r="C70" s="333" t="str">
        <f>VLOOKUP(ONS2011Q2[[#This Row],[Dept detail / Agency]],ONSCollation[[#All],[ONS Q1 2011-Q2 2011]],1,0)</f>
        <v>Veterinary Laboratories Agency</v>
      </c>
      <c r="D70" s="352">
        <v>0</v>
      </c>
      <c r="E70" s="352">
        <v>0</v>
      </c>
      <c r="F70" s="352">
        <v>1230</v>
      </c>
      <c r="G70" s="352">
        <v>1130</v>
      </c>
      <c r="H70" s="352">
        <v>-1230</v>
      </c>
      <c r="I70" s="352">
        <v>-1130</v>
      </c>
    </row>
    <row r="71" spans="1:9" ht="12.75" customHeight="1" x14ac:dyDescent="0.25">
      <c r="A71" s="364" t="s">
        <v>49</v>
      </c>
      <c r="B71" s="354" t="s">
        <v>55</v>
      </c>
      <c r="C71" s="366" t="str">
        <f>VLOOKUP(ONS2011Q2[[#This Row],[Dept detail / Agency]],ONSCollation[[#All],[ONS Q1 2011-Q2 2011]],1,0)</f>
        <v xml:space="preserve">Veterinary Medicines Directorate </v>
      </c>
      <c r="D71" s="352">
        <v>160</v>
      </c>
      <c r="E71" s="352">
        <v>150</v>
      </c>
      <c r="F71" s="352">
        <v>160</v>
      </c>
      <c r="G71" s="352">
        <v>150</v>
      </c>
      <c r="H71" s="352">
        <v>0</v>
      </c>
      <c r="I71" s="352" t="s">
        <v>8</v>
      </c>
    </row>
    <row r="72" spans="1:9" ht="6" hidden="1" customHeight="1" x14ac:dyDescent="0.25">
      <c r="A72" s="354"/>
      <c r="B72" s="354"/>
      <c r="C72" s="366" t="e">
        <f>VLOOKUP(ONS2011Q2[[#This Row],[Dept detail / Agency]],ONSCollation[[#All],[ONS Q1 2011-Q2 2011]],1,0)</f>
        <v>#N/A</v>
      </c>
    </row>
    <row r="73" spans="1:9" ht="12.75" hidden="1" customHeight="1" x14ac:dyDescent="0.25">
      <c r="A73" s="365"/>
      <c r="B73" s="364"/>
      <c r="C73" s="369" t="e">
        <f>VLOOKUP(ONS2011Q2[[#This Row],[Dept detail / Agency]],ONSCollation[[#All],[ONS Q1 2011-Q2 2011]],1,0)</f>
        <v>#N/A</v>
      </c>
    </row>
    <row r="74" spans="1:9" ht="12.75" customHeight="1" x14ac:dyDescent="0.25">
      <c r="A74" s="364" t="s">
        <v>56</v>
      </c>
      <c r="B74" s="354" t="s">
        <v>57</v>
      </c>
      <c r="C74" s="366" t="str">
        <f>VLOOKUP(ONS2011Q2[[#This Row],[Dept detail / Agency]],ONSCollation[[#All],[ONS Q1 2011-Q2 2011]],1,0)</f>
        <v>Export Credit Guarantee Department</v>
      </c>
      <c r="D74" s="352">
        <v>200</v>
      </c>
      <c r="E74" s="352">
        <v>190</v>
      </c>
      <c r="F74" s="352">
        <v>200</v>
      </c>
      <c r="G74" s="352">
        <v>200</v>
      </c>
      <c r="H74" s="352" t="s">
        <v>8</v>
      </c>
      <c r="I74" s="352">
        <v>-10</v>
      </c>
    </row>
    <row r="75" spans="1:9" ht="6" hidden="1" customHeight="1" x14ac:dyDescent="0.25">
      <c r="A75" s="354"/>
      <c r="B75" s="354"/>
      <c r="C75" s="366" t="e">
        <f>VLOOKUP(ONS2011Q2[[#This Row],[Dept detail / Agency]],ONSCollation[[#All],[ONS Q1 2011-Q2 2011]],1,0)</f>
        <v>#N/A</v>
      </c>
    </row>
    <row r="76" spans="1:9" ht="12.75" hidden="1" customHeight="1" x14ac:dyDescent="0.25">
      <c r="A76" s="365"/>
      <c r="B76" s="364"/>
      <c r="C76" s="369" t="e">
        <f>VLOOKUP(ONS2011Q2[[#This Row],[Dept detail / Agency]],ONSCollation[[#All],[ONS Q1 2011-Q2 2011]],1,0)</f>
        <v>#N/A</v>
      </c>
    </row>
    <row r="77" spans="1:9" ht="12.75" customHeight="1" x14ac:dyDescent="0.25">
      <c r="A77" s="364" t="s">
        <v>58</v>
      </c>
      <c r="B77" s="354" t="s">
        <v>59</v>
      </c>
      <c r="C77" s="366" t="str">
        <f>VLOOKUP(ONS2011Q2[[#This Row],[Dept detail / Agency]],ONSCollation[[#All],[ONS Q1 2011-Q2 2011]],1,0)</f>
        <v>Foreign and Commonwealth Office (excl agencies)</v>
      </c>
      <c r="D77" s="352">
        <v>5620</v>
      </c>
      <c r="E77" s="352">
        <v>5560</v>
      </c>
      <c r="F77" s="352">
        <v>5720</v>
      </c>
      <c r="G77" s="352">
        <v>5660</v>
      </c>
      <c r="H77" s="352">
        <v>-100</v>
      </c>
      <c r="I77" s="352">
        <v>-90</v>
      </c>
    </row>
    <row r="78" spans="1:9" ht="12.75" customHeight="1" x14ac:dyDescent="0.25">
      <c r="A78" s="364" t="s">
        <v>58</v>
      </c>
      <c r="B78" s="354" t="s">
        <v>60</v>
      </c>
      <c r="C78" s="366" t="str">
        <f>VLOOKUP(ONS2011Q2[[#This Row],[Dept detail / Agency]],ONSCollation[[#All],[ONS Q1 2011-Q2 2011]],1,0)</f>
        <v>Wilton Park Executive Agency</v>
      </c>
      <c r="D78" s="352">
        <v>80</v>
      </c>
      <c r="E78" s="352">
        <v>70</v>
      </c>
      <c r="F78" s="352">
        <v>70</v>
      </c>
      <c r="G78" s="352">
        <v>70</v>
      </c>
      <c r="H78" s="352">
        <v>10</v>
      </c>
      <c r="I78" s="352">
        <v>10</v>
      </c>
    </row>
    <row r="79" spans="1:9" ht="6" hidden="1" customHeight="1" x14ac:dyDescent="0.25">
      <c r="A79" s="354"/>
      <c r="B79" s="354"/>
      <c r="C79" s="366" t="e">
        <f>VLOOKUP(ONS2011Q2[[#This Row],[Dept detail / Agency]],ONSCollation[[#All],[ONS Q1 2011-Q2 2011]],1,0)</f>
        <v>#N/A</v>
      </c>
    </row>
    <row r="80" spans="1:9" ht="12.75" hidden="1" customHeight="1" x14ac:dyDescent="0.25">
      <c r="A80" s="365"/>
      <c r="B80" s="364"/>
      <c r="C80" s="369" t="e">
        <f>VLOOKUP(ONS2011Q2[[#This Row],[Dept detail / Agency]],ONSCollation[[#All],[ONS Q1 2011-Q2 2011]],1,0)</f>
        <v>#N/A</v>
      </c>
    </row>
    <row r="81" spans="1:9" ht="12.75" customHeight="1" x14ac:dyDescent="0.25">
      <c r="A81" s="364" t="s">
        <v>34</v>
      </c>
      <c r="B81" s="317" t="s">
        <v>34</v>
      </c>
      <c r="C81" s="333" t="str">
        <f>VLOOKUP(ONS2011Q2[[#This Row],[Dept detail / Agency]],ONSCollation[[#All],[ONS Q1 2011-Q2 2011]],1,0)</f>
        <v>Government Equalities Office</v>
      </c>
      <c r="D81" s="352">
        <v>0</v>
      </c>
      <c r="E81" s="352">
        <v>0</v>
      </c>
      <c r="F81" s="352">
        <v>120</v>
      </c>
      <c r="G81" s="352">
        <v>110</v>
      </c>
      <c r="H81" s="352">
        <v>-120</v>
      </c>
      <c r="I81" s="352">
        <v>-110</v>
      </c>
    </row>
    <row r="82" spans="1:9" ht="6" hidden="1" customHeight="1" x14ac:dyDescent="0.25">
      <c r="A82" s="354"/>
      <c r="B82" s="354"/>
      <c r="C82" s="366" t="e">
        <f>VLOOKUP(ONS2011Q2[[#This Row],[Dept detail / Agency]],ONSCollation[[#All],[ONS Q1 2011-Q2 2011]],1,0)</f>
        <v>#N/A</v>
      </c>
    </row>
    <row r="83" spans="1:9" ht="12.75" hidden="1" customHeight="1" x14ac:dyDescent="0.25">
      <c r="A83" s="365"/>
      <c r="B83" s="364"/>
      <c r="C83" s="369" t="e">
        <f>VLOOKUP(ONS2011Q2[[#This Row],[Dept detail / Agency]],ONSCollation[[#All],[ONS Q1 2011-Q2 2011]],1,0)</f>
        <v>#N/A</v>
      </c>
    </row>
    <row r="84" spans="1:9" ht="12.75" customHeight="1" x14ac:dyDescent="0.25">
      <c r="A84" s="364" t="s">
        <v>61</v>
      </c>
      <c r="B84" s="354" t="s">
        <v>62</v>
      </c>
      <c r="C84" s="366" t="str">
        <f>VLOOKUP(ONS2011Q2[[#This Row],[Dept detail / Agency]],ONSCollation[[#All],[ONS Q1 2011-Q2 2011]],1,0)</f>
        <v>Department of Health (excl agencies)</v>
      </c>
      <c r="D84" s="352">
        <v>2470</v>
      </c>
      <c r="E84" s="352">
        <v>2390</v>
      </c>
      <c r="F84" s="352">
        <v>2640</v>
      </c>
      <c r="G84" s="352">
        <v>2560</v>
      </c>
      <c r="H84" s="352">
        <v>-170</v>
      </c>
      <c r="I84" s="352">
        <v>-160</v>
      </c>
    </row>
    <row r="85" spans="1:9" ht="12.75" customHeight="1" x14ac:dyDescent="0.25">
      <c r="A85" s="364" t="s">
        <v>61</v>
      </c>
      <c r="B85" s="354" t="s">
        <v>63</v>
      </c>
      <c r="C85" s="366" t="str">
        <f>VLOOKUP(ONS2011Q2[[#This Row],[Dept detail / Agency]],ONSCollation[[#All],[ONS Q1 2011-Q2 2011]],1,0)</f>
        <v>Food Standards Agency</v>
      </c>
      <c r="D85" s="352">
        <v>1380</v>
      </c>
      <c r="E85" s="352">
        <v>1350</v>
      </c>
      <c r="F85" s="352">
        <v>1390</v>
      </c>
      <c r="G85" s="352">
        <v>1340</v>
      </c>
      <c r="H85" s="352">
        <v>-20</v>
      </c>
      <c r="I85" s="352">
        <v>10</v>
      </c>
    </row>
    <row r="86" spans="1:9" ht="12.75" customHeight="1" x14ac:dyDescent="0.25">
      <c r="A86" s="364" t="s">
        <v>61</v>
      </c>
      <c r="B86" s="354" t="s">
        <v>362</v>
      </c>
      <c r="C86" s="366" t="str">
        <f>VLOOKUP(ONS2011Q2[[#This Row],[Dept detail / Agency]],ONSCollation[[#All],[ONS Q1 2011-Q2 2011]],1,0)</f>
        <v>Medicines and Healthcare Products Regulatory Agency</v>
      </c>
      <c r="D86" s="352">
        <v>980</v>
      </c>
      <c r="E86" s="352">
        <v>920</v>
      </c>
      <c r="F86" s="352">
        <v>1000</v>
      </c>
      <c r="G86" s="352">
        <v>930</v>
      </c>
      <c r="H86" s="352">
        <v>-10</v>
      </c>
      <c r="I86" s="352">
        <v>-10</v>
      </c>
    </row>
    <row r="87" spans="1:9" s="341" customFormat="1" ht="12.75" customHeight="1" x14ac:dyDescent="0.25">
      <c r="A87" s="364" t="s">
        <v>61</v>
      </c>
      <c r="B87" s="354" t="s">
        <v>136</v>
      </c>
      <c r="C87" s="366" t="str">
        <f>VLOOKUP(ONS2011Q2[[#This Row],[Dept detail / Agency]],ONSCollation[[#All],[ONS Q1 2011-Q2 2011]],1,0)</f>
        <v>NHS Business Services Authority</v>
      </c>
      <c r="D87" s="353">
        <v>210</v>
      </c>
      <c r="E87" s="353">
        <v>190</v>
      </c>
      <c r="F87" s="353">
        <v>220</v>
      </c>
      <c r="G87" s="353">
        <v>190</v>
      </c>
      <c r="H87" s="353" t="s">
        <v>8</v>
      </c>
      <c r="I87" s="353" t="s">
        <v>8</v>
      </c>
    </row>
    <row r="88" spans="1:9" ht="6" hidden="1" customHeight="1" x14ac:dyDescent="0.25">
      <c r="A88" s="354"/>
      <c r="B88" s="354"/>
      <c r="C88" s="366" t="e">
        <f>VLOOKUP(ONS2011Q2[[#This Row],[Dept detail / Agency]],ONSCollation[[#All],[ONS Q1 2011-Q2 2011]],1,0)</f>
        <v>#N/A</v>
      </c>
    </row>
    <row r="89" spans="1:9" ht="12.75" hidden="1" customHeight="1" x14ac:dyDescent="0.25">
      <c r="A89" s="365"/>
      <c r="B89" s="364"/>
      <c r="C89" s="369" t="e">
        <f>VLOOKUP(ONS2011Q2[[#This Row],[Dept detail / Agency]],ONSCollation[[#All],[ONS Q1 2011-Q2 2011]],1,0)</f>
        <v>#N/A</v>
      </c>
    </row>
    <row r="90" spans="1:9" ht="12.75" customHeight="1" x14ac:dyDescent="0.25">
      <c r="A90" s="364" t="s">
        <v>23</v>
      </c>
      <c r="B90" s="354" t="s">
        <v>519</v>
      </c>
      <c r="C90" s="366" t="str">
        <f>VLOOKUP(ONS2011Q2[[#This Row],[Dept detail / Agency]],ONSCollation[[#All],[ONS Q1 2011-Q2 2011]],1,0)</f>
        <v xml:space="preserve">HM Revenue and Customs </v>
      </c>
      <c r="D90" s="352">
        <v>75130</v>
      </c>
      <c r="E90" s="352">
        <v>67470</v>
      </c>
      <c r="F90" s="352">
        <v>74380</v>
      </c>
      <c r="G90" s="352">
        <v>66880</v>
      </c>
      <c r="H90" s="352">
        <v>750</v>
      </c>
      <c r="I90" s="352">
        <v>590</v>
      </c>
    </row>
    <row r="91" spans="1:9" ht="12.75" customHeight="1" x14ac:dyDescent="0.25">
      <c r="A91" s="364" t="s">
        <v>23</v>
      </c>
      <c r="B91" s="354" t="s">
        <v>24</v>
      </c>
      <c r="C91" s="366" t="str">
        <f>VLOOKUP(ONS2011Q2[[#This Row],[Dept detail / Agency]],ONSCollation[[#All],[ONS Q1 2011-Q2 2011]],1,0)</f>
        <v>Valuation Office</v>
      </c>
      <c r="D91" s="352">
        <v>4040</v>
      </c>
      <c r="E91" s="352">
        <v>3710</v>
      </c>
      <c r="F91" s="352">
        <v>4070</v>
      </c>
      <c r="G91" s="352">
        <v>3730</v>
      </c>
      <c r="H91" s="352">
        <v>-30</v>
      </c>
      <c r="I91" s="352">
        <v>-20</v>
      </c>
    </row>
    <row r="92" spans="1:9" ht="6" hidden="1" customHeight="1" x14ac:dyDescent="0.25">
      <c r="A92" s="354"/>
      <c r="B92" s="354"/>
      <c r="C92" s="366" t="e">
        <f>VLOOKUP(ONS2011Q2[[#This Row],[Dept detail / Agency]],ONSCollation[[#All],[ONS Q1 2011-Q2 2011]],1,0)</f>
        <v>#N/A</v>
      </c>
    </row>
    <row r="93" spans="1:9" ht="12.75" hidden="1" customHeight="1" x14ac:dyDescent="0.25">
      <c r="A93" s="365"/>
      <c r="B93" s="364"/>
      <c r="C93" s="369" t="e">
        <f>VLOOKUP(ONS2011Q2[[#This Row],[Dept detail / Agency]],ONSCollation[[#All],[ONS Q1 2011-Q2 2011]],1,0)</f>
        <v>#N/A</v>
      </c>
    </row>
    <row r="94" spans="1:9" ht="12.75" customHeight="1" x14ac:dyDescent="0.25">
      <c r="A94" s="364" t="s">
        <v>22</v>
      </c>
      <c r="B94" s="354" t="s">
        <v>409</v>
      </c>
      <c r="C94" s="366" t="str">
        <f>VLOOKUP(ONS2011Q2[[#This Row],[Dept detail / Agency]],ONSCollation[[#All],[ONS Q1 2011-Q2 2011]],1,0)</f>
        <v xml:space="preserve">HM Treasury </v>
      </c>
      <c r="D94" s="352">
        <v>1180</v>
      </c>
      <c r="E94" s="352">
        <v>1150</v>
      </c>
      <c r="F94" s="352">
        <v>1270</v>
      </c>
      <c r="G94" s="352">
        <v>1240</v>
      </c>
      <c r="H94" s="352">
        <v>-100</v>
      </c>
      <c r="I94" s="352">
        <v>-100</v>
      </c>
    </row>
    <row r="95" spans="1:9" ht="12.75" customHeight="1" x14ac:dyDescent="0.25">
      <c r="A95" s="364" t="s">
        <v>22</v>
      </c>
      <c r="B95" s="317" t="s">
        <v>581</v>
      </c>
      <c r="C95" s="371" t="str">
        <f>VLOOKUP(ONS2011Q2[[#This Row],[Dept detail / Agency]],ONSCollation[[#All],[ONS Q1 2011-Q2 2011]],1,0)</f>
        <v>Office for Budget Responsibility</v>
      </c>
      <c r="D95" s="352">
        <v>20</v>
      </c>
      <c r="E95" s="352">
        <v>20</v>
      </c>
      <c r="F95" s="352">
        <v>0</v>
      </c>
      <c r="G95" s="352">
        <v>0</v>
      </c>
      <c r="H95" s="352">
        <v>20</v>
      </c>
      <c r="I95" s="352">
        <v>20</v>
      </c>
    </row>
    <row r="96" spans="1:9" ht="6" hidden="1" customHeight="1" x14ac:dyDescent="0.25">
      <c r="A96" s="354"/>
      <c r="B96" s="354"/>
      <c r="C96" s="366" t="e">
        <f>VLOOKUP(ONS2011Q2[[#This Row],[Dept detail / Agency]],ONSCollation[[#All],[ONS Q1 2011-Q2 2011]],1,0)</f>
        <v>#N/A</v>
      </c>
    </row>
    <row r="97" spans="1:9" ht="12.75" hidden="1" customHeight="1" x14ac:dyDescent="0.25">
      <c r="A97" s="365"/>
      <c r="B97" s="364"/>
      <c r="C97" s="369" t="e">
        <f>VLOOKUP(ONS2011Q2[[#This Row],[Dept detail / Agency]],ONSCollation[[#All],[ONS Q1 2011-Q2 2011]],1,0)</f>
        <v>#N/A</v>
      </c>
    </row>
    <row r="98" spans="1:9" ht="12.75" customHeight="1" x14ac:dyDescent="0.25">
      <c r="A98" s="364" t="s">
        <v>412</v>
      </c>
      <c r="B98" s="354" t="s">
        <v>26</v>
      </c>
      <c r="C98" s="366" t="str">
        <f>VLOOKUP(ONS2011Q2[[#This Row],[Dept detail / Agency]],ONSCollation[[#All],[ONS Q1 2011-Q2 2011]],1,0)</f>
        <v>Debt Management Office</v>
      </c>
      <c r="D98" s="352">
        <v>100</v>
      </c>
      <c r="E98" s="352">
        <v>100</v>
      </c>
      <c r="F98" s="352">
        <v>100</v>
      </c>
      <c r="G98" s="352">
        <v>100</v>
      </c>
      <c r="H98" s="352" t="s">
        <v>8</v>
      </c>
      <c r="I98" s="352" t="s">
        <v>8</v>
      </c>
    </row>
    <row r="99" spans="1:9" ht="12.75" customHeight="1" x14ac:dyDescent="0.25">
      <c r="A99" s="364" t="s">
        <v>412</v>
      </c>
      <c r="B99" s="354" t="s">
        <v>27</v>
      </c>
      <c r="C99" s="366" t="str">
        <f>VLOOKUP(ONS2011Q2[[#This Row],[Dept detail / Agency]],ONSCollation[[#All],[ONS Q1 2011-Q2 2011]],1,0)</f>
        <v>Government Actuary's Department</v>
      </c>
      <c r="D99" s="352">
        <v>130</v>
      </c>
      <c r="E99" s="352">
        <v>120</v>
      </c>
      <c r="F99" s="352">
        <v>130</v>
      </c>
      <c r="G99" s="352">
        <v>130</v>
      </c>
      <c r="H99" s="352">
        <v>-10</v>
      </c>
      <c r="I99" s="352">
        <v>-10</v>
      </c>
    </row>
    <row r="100" spans="1:9" ht="12.75" customHeight="1" x14ac:dyDescent="0.25">
      <c r="A100" s="364" t="s">
        <v>412</v>
      </c>
      <c r="B100" s="354" t="s">
        <v>28</v>
      </c>
      <c r="C100" s="366" t="str">
        <f>VLOOKUP(ONS2011Q2[[#This Row],[Dept detail / Agency]],ONSCollation[[#All],[ONS Q1 2011-Q2 2011]],1,0)</f>
        <v>National Savings and Investments</v>
      </c>
      <c r="D100" s="352">
        <v>140</v>
      </c>
      <c r="E100" s="352">
        <v>140</v>
      </c>
      <c r="F100" s="352">
        <v>150</v>
      </c>
      <c r="G100" s="352">
        <v>140</v>
      </c>
      <c r="H100" s="352" t="s">
        <v>8</v>
      </c>
      <c r="I100" s="352" t="s">
        <v>8</v>
      </c>
    </row>
    <row r="101" spans="1:9" ht="6" hidden="1" customHeight="1" x14ac:dyDescent="0.25">
      <c r="A101" s="354"/>
      <c r="B101" s="354"/>
      <c r="C101" s="366" t="e">
        <f>VLOOKUP(ONS2011Q2[[#This Row],[Dept detail / Agency]],ONSCollation[[#All],[ONS Q1 2011-Q2 2011]],1,0)</f>
        <v>#N/A</v>
      </c>
    </row>
    <row r="102" spans="1:9" ht="12.75" hidden="1" customHeight="1" x14ac:dyDescent="0.25">
      <c r="A102" s="365"/>
      <c r="B102" s="364"/>
      <c r="C102" s="369" t="e">
        <f>VLOOKUP(ONS2011Q2[[#This Row],[Dept detail / Agency]],ONSCollation[[#All],[ONS Q1 2011-Q2 2011]],1,0)</f>
        <v>#N/A</v>
      </c>
    </row>
    <row r="103" spans="1:9" ht="12.75" customHeight="1" x14ac:dyDescent="0.25">
      <c r="A103" s="364" t="s">
        <v>67</v>
      </c>
      <c r="B103" s="317" t="s">
        <v>399</v>
      </c>
      <c r="C103" s="333" t="str">
        <f>VLOOKUP(ONS2011Q2[[#This Row],[Dept detail / Agency]],ONSCollation[[#All],[ONS Q1 2011-Q2 2011]],1,0)</f>
        <v>Home Office (excl agencies)</v>
      </c>
      <c r="D103" s="352">
        <v>2690</v>
      </c>
      <c r="E103" s="352">
        <v>2620</v>
      </c>
      <c r="F103" s="352">
        <v>2880</v>
      </c>
      <c r="G103" s="352">
        <v>2780</v>
      </c>
      <c r="H103" s="352">
        <v>-180</v>
      </c>
      <c r="I103" s="352">
        <v>-170</v>
      </c>
    </row>
    <row r="104" spans="1:9" ht="12.75" customHeight="1" x14ac:dyDescent="0.25">
      <c r="A104" s="364" t="s">
        <v>67</v>
      </c>
      <c r="B104" s="354" t="s">
        <v>69</v>
      </c>
      <c r="C104" s="366" t="str">
        <f>VLOOKUP(ONS2011Q2[[#This Row],[Dept detail / Agency]],ONSCollation[[#All],[ONS Q1 2011-Q2 2011]],1,0)</f>
        <v>Criminal Records Bureau</v>
      </c>
      <c r="D104" s="352">
        <v>600</v>
      </c>
      <c r="E104" s="352">
        <v>570</v>
      </c>
      <c r="F104" s="352">
        <v>670</v>
      </c>
      <c r="G104" s="352">
        <v>620</v>
      </c>
      <c r="H104" s="352">
        <v>-60</v>
      </c>
      <c r="I104" s="352">
        <v>-60</v>
      </c>
    </row>
    <row r="105" spans="1:9" ht="12.75" customHeight="1" x14ac:dyDescent="0.25">
      <c r="A105" s="364" t="s">
        <v>67</v>
      </c>
      <c r="B105" s="354" t="s">
        <v>70</v>
      </c>
      <c r="C105" s="366" t="str">
        <f>VLOOKUP(ONS2011Q2[[#This Row],[Dept detail / Agency]],ONSCollation[[#All],[ONS Q1 2011-Q2 2011]],1,0)</f>
        <v>Identity and Passport Service</v>
      </c>
      <c r="D105" s="352">
        <v>3720</v>
      </c>
      <c r="E105" s="352">
        <v>3300</v>
      </c>
      <c r="F105" s="352">
        <v>3940</v>
      </c>
      <c r="G105" s="352">
        <v>3500</v>
      </c>
      <c r="H105" s="352">
        <v>-220</v>
      </c>
      <c r="I105" s="352">
        <v>-200</v>
      </c>
    </row>
    <row r="106" spans="1:9" ht="12.75" customHeight="1" x14ac:dyDescent="0.25">
      <c r="A106" s="364" t="s">
        <v>67</v>
      </c>
      <c r="B106" s="354" t="s">
        <v>68</v>
      </c>
      <c r="C106" s="366" t="str">
        <f>VLOOKUP(ONS2011Q2[[#This Row],[Dept detail / Agency]],ONSCollation[[#All],[ONS Q1 2011-Q2 2011]],1,0)</f>
        <v>UK Border Agency</v>
      </c>
      <c r="D106" s="352">
        <v>21040</v>
      </c>
      <c r="E106" s="352">
        <v>19820</v>
      </c>
      <c r="F106" s="352">
        <v>21750</v>
      </c>
      <c r="G106" s="352">
        <v>20480</v>
      </c>
      <c r="H106" s="352">
        <v>-720</v>
      </c>
      <c r="I106" s="352">
        <v>-660</v>
      </c>
    </row>
    <row r="107" spans="1:9" ht="6" hidden="1" customHeight="1" x14ac:dyDescent="0.25">
      <c r="A107" s="354"/>
      <c r="B107" s="354"/>
      <c r="C107" s="366" t="e">
        <f>VLOOKUP(ONS2011Q2[[#This Row],[Dept detail / Agency]],ONSCollation[[#All],[ONS Q1 2011-Q2 2011]],1,0)</f>
        <v>#N/A</v>
      </c>
    </row>
    <row r="108" spans="1:9" ht="12.75" hidden="1" customHeight="1" x14ac:dyDescent="0.25">
      <c r="A108" s="365"/>
      <c r="B108" s="364"/>
      <c r="C108" s="369" t="e">
        <f>VLOOKUP(ONS2011Q2[[#This Row],[Dept detail / Agency]],ONSCollation[[#All],[ONS Q1 2011-Q2 2011]],1,0)</f>
        <v>#N/A</v>
      </c>
    </row>
    <row r="109" spans="1:9" ht="12.75" customHeight="1" x14ac:dyDescent="0.25">
      <c r="A109" s="364" t="s">
        <v>80</v>
      </c>
      <c r="B109" s="354" t="s">
        <v>81</v>
      </c>
      <c r="C109" s="366" t="str">
        <f>VLOOKUP(ONS2011Q2[[#This Row],[Dept detail / Agency]],ONSCollation[[#All],[ONS Q1 2011-Q2 2011]],1,0)</f>
        <v>Department for International Development</v>
      </c>
      <c r="D109" s="352">
        <v>1600</v>
      </c>
      <c r="E109" s="352">
        <v>1560</v>
      </c>
      <c r="F109" s="352">
        <v>1610</v>
      </c>
      <c r="G109" s="352">
        <v>1570</v>
      </c>
      <c r="H109" s="352">
        <v>-10</v>
      </c>
      <c r="I109" s="352">
        <v>-10</v>
      </c>
    </row>
    <row r="110" spans="1:9" ht="6" hidden="1" customHeight="1" x14ac:dyDescent="0.25">
      <c r="A110" s="354"/>
      <c r="B110" s="354"/>
      <c r="C110" s="366" t="e">
        <f>VLOOKUP(ONS2011Q2[[#This Row],[Dept detail / Agency]],ONSCollation[[#All],[ONS Q1 2011-Q2 2011]],1,0)</f>
        <v>#N/A</v>
      </c>
    </row>
    <row r="111" spans="1:9" ht="12.75" hidden="1" customHeight="1" x14ac:dyDescent="0.25">
      <c r="A111" s="365"/>
      <c r="B111" s="364"/>
      <c r="C111" s="369" t="e">
        <f>VLOOKUP(ONS2011Q2[[#This Row],[Dept detail / Agency]],ONSCollation[[#All],[ONS Q1 2011-Q2 2011]],1,0)</f>
        <v>#N/A</v>
      </c>
    </row>
    <row r="112" spans="1:9" ht="12.75" customHeight="1" x14ac:dyDescent="0.25">
      <c r="A112" s="364" t="s">
        <v>71</v>
      </c>
      <c r="B112" s="354" t="s">
        <v>520</v>
      </c>
      <c r="C112" s="366" t="str">
        <f>VLOOKUP(ONS2011Q2[[#This Row],[Dept detail / Agency]],ONSCollation[[#All],[ONS Q1 2011-Q2 2011]],1,0)</f>
        <v xml:space="preserve">Ministry of Justice (excl agencies) </v>
      </c>
      <c r="D112" s="352">
        <v>4480</v>
      </c>
      <c r="E112" s="352">
        <v>4300</v>
      </c>
      <c r="F112" s="352">
        <v>4690</v>
      </c>
      <c r="G112" s="352">
        <v>4510</v>
      </c>
      <c r="H112" s="352">
        <v>-210</v>
      </c>
      <c r="I112" s="352">
        <v>-210</v>
      </c>
    </row>
    <row r="113" spans="1:9" ht="12.75" customHeight="1" x14ac:dyDescent="0.25">
      <c r="A113" s="364" t="s">
        <v>71</v>
      </c>
      <c r="B113" s="317" t="s">
        <v>580</v>
      </c>
      <c r="C113" s="333" t="str">
        <f>VLOOKUP(ONS2011Q2[[#This Row],[Dept detail / Agency]],ONSCollation[[#All],[ONS Q1 2011-Q2 2011]],1,0)</f>
        <v>Her Majesty's Courts and Tribunals Service</v>
      </c>
      <c r="D113" s="352">
        <v>22190</v>
      </c>
      <c r="E113" s="352">
        <v>19850</v>
      </c>
      <c r="F113" s="352">
        <v>19540</v>
      </c>
      <c r="G113" s="352">
        <v>17430</v>
      </c>
      <c r="H113" s="352">
        <v>2650</v>
      </c>
      <c r="I113" s="352">
        <v>2420</v>
      </c>
    </row>
    <row r="114" spans="1:9" ht="12.75" customHeight="1" x14ac:dyDescent="0.25">
      <c r="A114" s="364" t="s">
        <v>71</v>
      </c>
      <c r="B114" s="354" t="s">
        <v>73</v>
      </c>
      <c r="C114" s="366" t="str">
        <f>VLOOKUP(ONS2011Q2[[#This Row],[Dept detail / Agency]],ONSCollation[[#All],[ONS Q1 2011-Q2 2011]],1,0)</f>
        <v>Land Registry</v>
      </c>
      <c r="D114" s="352">
        <v>5220</v>
      </c>
      <c r="E114" s="352">
        <v>4680</v>
      </c>
      <c r="F114" s="352">
        <v>5400</v>
      </c>
      <c r="G114" s="352">
        <v>4860</v>
      </c>
      <c r="H114" s="352">
        <v>-180</v>
      </c>
      <c r="I114" s="352">
        <v>-180</v>
      </c>
    </row>
    <row r="115" spans="1:9" ht="12.75" customHeight="1" x14ac:dyDescent="0.25">
      <c r="A115" s="364" t="s">
        <v>71</v>
      </c>
      <c r="B115" s="354" t="s">
        <v>74</v>
      </c>
      <c r="C115" s="366" t="str">
        <f>VLOOKUP(ONS2011Q2[[#This Row],[Dept detail / Agency]],ONSCollation[[#All],[ONS Q1 2011-Q2 2011]],1,0)</f>
        <v>National Archives</v>
      </c>
      <c r="D115" s="352">
        <v>620</v>
      </c>
      <c r="E115" s="352">
        <v>580</v>
      </c>
      <c r="F115" s="352">
        <v>610</v>
      </c>
      <c r="G115" s="352">
        <v>580</v>
      </c>
      <c r="H115" s="352">
        <v>10</v>
      </c>
      <c r="I115" s="352">
        <v>10</v>
      </c>
    </row>
    <row r="116" spans="1:9" ht="12.75" customHeight="1" x14ac:dyDescent="0.25">
      <c r="A116" s="364" t="s">
        <v>71</v>
      </c>
      <c r="B116" s="354" t="s">
        <v>389</v>
      </c>
      <c r="C116" s="366" t="str">
        <f>VLOOKUP(ONS2011Q2[[#This Row],[Dept detail / Agency]],ONSCollation[[#All],[ONS Q1 2011-Q2 2011]],1,0)</f>
        <v>The Office of the Public Guardian</v>
      </c>
      <c r="D116" s="352">
        <v>430</v>
      </c>
      <c r="E116" s="352">
        <v>410</v>
      </c>
      <c r="F116" s="352">
        <v>460</v>
      </c>
      <c r="G116" s="352">
        <v>430</v>
      </c>
      <c r="H116" s="352">
        <v>-30</v>
      </c>
      <c r="I116" s="352">
        <v>-30</v>
      </c>
    </row>
    <row r="117" spans="1:9" ht="12.75" customHeight="1" x14ac:dyDescent="0.25">
      <c r="A117" s="364" t="s">
        <v>71</v>
      </c>
      <c r="B117" s="317" t="s">
        <v>75</v>
      </c>
      <c r="C117" s="333" t="str">
        <f>VLOOKUP(ONS2011Q2[[#This Row],[Dept detail / Agency]],ONSCollation[[#All],[ONS Q1 2011-Q2 2011]],1,0)</f>
        <v>Tribunals Service</v>
      </c>
      <c r="D117" s="352">
        <v>0</v>
      </c>
      <c r="E117" s="352">
        <v>0</v>
      </c>
      <c r="F117" s="352">
        <v>3310</v>
      </c>
      <c r="G117" s="352">
        <v>3050</v>
      </c>
      <c r="H117" s="352">
        <v>-3310</v>
      </c>
      <c r="I117" s="352">
        <v>-3050</v>
      </c>
    </row>
    <row r="118" spans="1:9" ht="12.75" customHeight="1" x14ac:dyDescent="0.25">
      <c r="A118" s="364" t="s">
        <v>71</v>
      </c>
      <c r="B118" s="354" t="s">
        <v>76</v>
      </c>
      <c r="C118" s="366" t="str">
        <f>VLOOKUP(ONS2011Q2[[#This Row],[Dept detail / Agency]],ONSCollation[[#All],[ONS Q1 2011-Q2 2011]],1,0)</f>
        <v>Scotland Office</v>
      </c>
      <c r="D118" s="352">
        <v>100</v>
      </c>
      <c r="E118" s="352">
        <v>90</v>
      </c>
      <c r="F118" s="352">
        <v>100</v>
      </c>
      <c r="G118" s="352">
        <v>100</v>
      </c>
      <c r="H118" s="352" t="s">
        <v>8</v>
      </c>
      <c r="I118" s="352" t="s">
        <v>8</v>
      </c>
    </row>
    <row r="119" spans="1:9" ht="12.75" customHeight="1" x14ac:dyDescent="0.25">
      <c r="A119" s="364" t="s">
        <v>71</v>
      </c>
      <c r="B119" s="354" t="s">
        <v>77</v>
      </c>
      <c r="C119" s="366" t="str">
        <f>VLOOKUP(ONS2011Q2[[#This Row],[Dept detail / Agency]],ONSCollation[[#All],[ONS Q1 2011-Q2 2011]],1,0)</f>
        <v>Wales Office</v>
      </c>
      <c r="D119" s="352">
        <v>50</v>
      </c>
      <c r="E119" s="352">
        <v>50</v>
      </c>
      <c r="F119" s="352">
        <v>60</v>
      </c>
      <c r="G119" s="352">
        <v>60</v>
      </c>
      <c r="H119" s="352">
        <v>-10</v>
      </c>
      <c r="I119" s="352">
        <v>-10</v>
      </c>
    </row>
    <row r="120" spans="1:9" ht="12.75" customHeight="1" x14ac:dyDescent="0.25">
      <c r="A120" s="364" t="s">
        <v>71</v>
      </c>
      <c r="B120" s="354" t="s">
        <v>78</v>
      </c>
      <c r="C120" s="366" t="str">
        <f>VLOOKUP(ONS2011Q2[[#This Row],[Dept detail / Agency]],ONSCollation[[#All],[ONS Q1 2011-Q2 2011]],1,0)</f>
        <v>National Offender Management Service</v>
      </c>
      <c r="D120" s="352">
        <v>48110</v>
      </c>
      <c r="E120" s="352">
        <v>46040</v>
      </c>
      <c r="F120" s="352">
        <v>49210</v>
      </c>
      <c r="G120" s="352">
        <v>47150</v>
      </c>
      <c r="H120" s="352">
        <v>-1100</v>
      </c>
      <c r="I120" s="352">
        <v>-1120</v>
      </c>
    </row>
    <row r="121" spans="1:9" ht="12.75" customHeight="1" x14ac:dyDescent="0.25">
      <c r="A121" s="364" t="s">
        <v>71</v>
      </c>
      <c r="B121" s="354" t="s">
        <v>79</v>
      </c>
      <c r="C121" s="366" t="str">
        <f>VLOOKUP(ONS2011Q2[[#This Row],[Dept detail / Agency]],ONSCollation[[#All],[ONS Q1 2011-Q2 2011]],1,0)</f>
        <v>UK Supreme Court</v>
      </c>
      <c r="D121" s="352">
        <v>50</v>
      </c>
      <c r="E121" s="352">
        <v>50</v>
      </c>
      <c r="F121" s="352">
        <v>40</v>
      </c>
      <c r="G121" s="352">
        <v>40</v>
      </c>
      <c r="H121" s="352" t="s">
        <v>8</v>
      </c>
      <c r="I121" s="352" t="s">
        <v>8</v>
      </c>
    </row>
    <row r="122" spans="1:9" ht="6" hidden="1" customHeight="1" x14ac:dyDescent="0.25">
      <c r="A122" s="354"/>
      <c r="B122" s="354"/>
      <c r="C122" s="366" t="e">
        <f>VLOOKUP(ONS2011Q2[[#This Row],[Dept detail / Agency]],ONSCollation[[#All],[ONS Q1 2011-Q2 2011]],1,0)</f>
        <v>#N/A</v>
      </c>
    </row>
    <row r="123" spans="1:9" ht="12.75" hidden="1" customHeight="1" x14ac:dyDescent="0.25">
      <c r="A123" s="365"/>
      <c r="B123" s="364"/>
      <c r="C123" s="369" t="e">
        <f>VLOOKUP(ONS2011Q2[[#This Row],[Dept detail / Agency]],ONSCollation[[#All],[ONS Q1 2011-Q2 2011]],1,0)</f>
        <v>#N/A</v>
      </c>
    </row>
    <row r="124" spans="1:9" ht="12.75" customHeight="1" x14ac:dyDescent="0.25">
      <c r="A124" s="364" t="s">
        <v>82</v>
      </c>
      <c r="B124" s="354" t="s">
        <v>82</v>
      </c>
      <c r="C124" s="366" t="str">
        <f>VLOOKUP(ONS2011Q2[[#This Row],[Dept detail / Agency]],ONSCollation[[#All],[ONS Q1 2011-Q2 2011]],1,0)</f>
        <v>Northern Ireland Office</v>
      </c>
      <c r="D124" s="352">
        <v>50</v>
      </c>
      <c r="E124" s="352">
        <v>50</v>
      </c>
      <c r="F124" s="352">
        <v>110</v>
      </c>
      <c r="G124" s="352">
        <v>100</v>
      </c>
      <c r="H124" s="352">
        <v>-60</v>
      </c>
      <c r="I124" s="352">
        <v>-60</v>
      </c>
    </row>
    <row r="125" spans="1:9" ht="6" hidden="1" customHeight="1" x14ac:dyDescent="0.25">
      <c r="A125" s="354"/>
      <c r="B125" s="354"/>
      <c r="C125" s="366" t="e">
        <f>VLOOKUP(ONS2011Q2[[#This Row],[Dept detail / Agency]],ONSCollation[[#All],[ONS Q1 2011-Q2 2011]],1,0)</f>
        <v>#N/A</v>
      </c>
    </row>
    <row r="126" spans="1:9" ht="12.75" hidden="1" customHeight="1" x14ac:dyDescent="0.25">
      <c r="A126" s="365"/>
      <c r="B126" s="364"/>
      <c r="C126" s="369" t="e">
        <f>VLOOKUP(ONS2011Q2[[#This Row],[Dept detail / Agency]],ONSCollation[[#All],[ONS Q1 2011-Q2 2011]],1,0)</f>
        <v>#N/A</v>
      </c>
    </row>
    <row r="127" spans="1:9" ht="12.75" customHeight="1" x14ac:dyDescent="0.25">
      <c r="A127" s="364" t="s">
        <v>144</v>
      </c>
      <c r="B127" s="354" t="s">
        <v>144</v>
      </c>
      <c r="C127" s="366" t="str">
        <f>VLOOKUP(ONS2011Q2[[#This Row],[Dept detail / Agency]],ONSCollation[[#All],[ONS Q1 2011-Q2 2011]],1,0)</f>
        <v>Ofsted</v>
      </c>
      <c r="D127" s="352">
        <v>1480</v>
      </c>
      <c r="E127" s="352">
        <v>1430</v>
      </c>
      <c r="F127" s="352">
        <v>1490</v>
      </c>
      <c r="G127" s="352">
        <v>1450</v>
      </c>
      <c r="H127" s="352">
        <v>-20</v>
      </c>
      <c r="I127" s="352">
        <v>-20</v>
      </c>
    </row>
    <row r="128" spans="1:9" ht="6" hidden="1" customHeight="1" x14ac:dyDescent="0.25">
      <c r="A128" s="354"/>
      <c r="B128" s="354"/>
      <c r="C128" s="366" t="e">
        <f>VLOOKUP(ONS2011Q2[[#This Row],[Dept detail / Agency]],ONSCollation[[#All],[ONS Q1 2011-Q2 2011]],1,0)</f>
        <v>#N/A</v>
      </c>
    </row>
    <row r="129" spans="1:9" ht="12.75" hidden="1" customHeight="1" x14ac:dyDescent="0.25">
      <c r="A129" s="365"/>
      <c r="B129" s="364"/>
      <c r="C129" s="369" t="e">
        <f>VLOOKUP(ONS2011Q2[[#This Row],[Dept detail / Agency]],ONSCollation[[#All],[ONS Q1 2011-Q2 2011]],1,0)</f>
        <v>#N/A</v>
      </c>
    </row>
    <row r="130" spans="1:9" ht="12.75" customHeight="1" x14ac:dyDescent="0.25">
      <c r="A130" s="364" t="s">
        <v>296</v>
      </c>
      <c r="B130" s="354" t="s">
        <v>296</v>
      </c>
      <c r="C130" s="366" t="str">
        <f>VLOOKUP(ONS2011Q2[[#This Row],[Dept detail / Agency]],ONSCollation[[#All],[ONS Q1 2011-Q2 2011]],1,0)</f>
        <v>Office of Qualifications and Examinations Regulation</v>
      </c>
      <c r="D130" s="352">
        <v>180</v>
      </c>
      <c r="E130" s="352">
        <v>180</v>
      </c>
      <c r="F130" s="352">
        <v>170</v>
      </c>
      <c r="G130" s="352">
        <v>170</v>
      </c>
      <c r="H130" s="352">
        <v>10</v>
      </c>
      <c r="I130" s="352">
        <v>10</v>
      </c>
    </row>
    <row r="131" spans="1:9" ht="6" hidden="1" customHeight="1" x14ac:dyDescent="0.25">
      <c r="A131" s="354"/>
      <c r="B131" s="354"/>
      <c r="C131" s="366" t="e">
        <f>VLOOKUP(ONS2011Q2[[#This Row],[Dept detail / Agency]],ONSCollation[[#All],[ONS Q1 2011-Q2 2011]],1,0)</f>
        <v>#N/A</v>
      </c>
    </row>
    <row r="132" spans="1:9" ht="12.75" hidden="1" customHeight="1" x14ac:dyDescent="0.25">
      <c r="A132" s="365"/>
      <c r="B132" s="364"/>
      <c r="C132" s="369" t="e">
        <f>VLOOKUP(ONS2011Q2[[#This Row],[Dept detail / Agency]],ONSCollation[[#All],[ONS Q1 2011-Q2 2011]],1,0)</f>
        <v>#N/A</v>
      </c>
    </row>
    <row r="133" spans="1:9" ht="12.75" customHeight="1" x14ac:dyDescent="0.25">
      <c r="A133" s="364" t="s">
        <v>83</v>
      </c>
      <c r="B133" s="354" t="s">
        <v>83</v>
      </c>
      <c r="C133" s="366" t="str">
        <f>VLOOKUP(ONS2011Q2[[#This Row],[Dept detail / Agency]],ONSCollation[[#All],[ONS Q1 2011-Q2 2011]],1,0)</f>
        <v>Security and Intelligence Services</v>
      </c>
      <c r="D133" s="352">
        <v>5510</v>
      </c>
      <c r="E133" s="352">
        <v>5280</v>
      </c>
      <c r="F133" s="352">
        <v>5540</v>
      </c>
      <c r="G133" s="352">
        <v>5310</v>
      </c>
      <c r="H133" s="352">
        <v>-30</v>
      </c>
      <c r="I133" s="352">
        <v>-30</v>
      </c>
    </row>
    <row r="134" spans="1:9" ht="6" hidden="1" customHeight="1" x14ac:dyDescent="0.25">
      <c r="A134" s="354"/>
      <c r="B134" s="354"/>
      <c r="C134" s="366" t="e">
        <f>VLOOKUP(ONS2011Q2[[#This Row],[Dept detail / Agency]],ONSCollation[[#All],[ONS Q1 2011-Q2 2011]],1,0)</f>
        <v>#N/A</v>
      </c>
    </row>
    <row r="135" spans="1:9" ht="12.75" hidden="1" customHeight="1" x14ac:dyDescent="0.25">
      <c r="A135" s="365"/>
      <c r="B135" s="364"/>
      <c r="C135" s="369" t="e">
        <f>VLOOKUP(ONS2011Q2[[#This Row],[Dept detail / Agency]],ONSCollation[[#All],[ONS Q1 2011-Q2 2011]],1,0)</f>
        <v>#N/A</v>
      </c>
    </row>
    <row r="136" spans="1:9" ht="12.75" customHeight="1" x14ac:dyDescent="0.25">
      <c r="A136" s="364" t="s">
        <v>84</v>
      </c>
      <c r="B136" s="317" t="s">
        <v>402</v>
      </c>
      <c r="C136" s="333" t="str">
        <f>VLOOKUP(ONS2011Q2[[#This Row],[Dept detail / Agency]],ONSCollation[[#All],[ONS Q1 2011-Q2 2011]],1,0)</f>
        <v>Department for Transport</v>
      </c>
      <c r="D136" s="352">
        <v>1830</v>
      </c>
      <c r="E136" s="352">
        <v>1780</v>
      </c>
      <c r="F136" s="352">
        <v>1910</v>
      </c>
      <c r="G136" s="352">
        <v>1860</v>
      </c>
      <c r="H136" s="352">
        <v>-80</v>
      </c>
      <c r="I136" s="352">
        <v>-70</v>
      </c>
    </row>
    <row r="137" spans="1:9" ht="12.75" customHeight="1" x14ac:dyDescent="0.25">
      <c r="A137" s="364" t="s">
        <v>84</v>
      </c>
      <c r="B137" s="354" t="s">
        <v>85</v>
      </c>
      <c r="C137" s="366" t="str">
        <f>VLOOKUP(ONS2011Q2[[#This Row],[Dept detail / Agency]],ONSCollation[[#All],[ONS Q1 2011-Q2 2011]],1,0)</f>
        <v>Driver and Vehicle Licensing Agency</v>
      </c>
      <c r="D137" s="352">
        <v>6310</v>
      </c>
      <c r="E137" s="352">
        <v>5770</v>
      </c>
      <c r="F137" s="352">
        <v>6350</v>
      </c>
      <c r="G137" s="352">
        <v>5800</v>
      </c>
      <c r="H137" s="352">
        <v>-40</v>
      </c>
      <c r="I137" s="352">
        <v>-30</v>
      </c>
    </row>
    <row r="138" spans="1:9" ht="12.75" customHeight="1" x14ac:dyDescent="0.25">
      <c r="A138" s="364" t="s">
        <v>84</v>
      </c>
      <c r="B138" s="354" t="s">
        <v>86</v>
      </c>
      <c r="C138" s="366" t="str">
        <f>VLOOKUP(ONS2011Q2[[#This Row],[Dept detail / Agency]],ONSCollation[[#All],[ONS Q1 2011-Q2 2011]],1,0)</f>
        <v>Driving Standards Agency</v>
      </c>
      <c r="D138" s="352">
        <v>2570</v>
      </c>
      <c r="E138" s="352">
        <v>2390</v>
      </c>
      <c r="F138" s="352">
        <v>2600</v>
      </c>
      <c r="G138" s="352">
        <v>2430</v>
      </c>
      <c r="H138" s="352">
        <v>-30</v>
      </c>
      <c r="I138" s="352">
        <v>-40</v>
      </c>
    </row>
    <row r="139" spans="1:9" ht="12.75" customHeight="1" x14ac:dyDescent="0.25">
      <c r="A139" s="364" t="s">
        <v>84</v>
      </c>
      <c r="B139" s="354" t="s">
        <v>87</v>
      </c>
      <c r="C139" s="366" t="str">
        <f>VLOOKUP(ONS2011Q2[[#This Row],[Dept detail / Agency]],ONSCollation[[#All],[ONS Q1 2011-Q2 2011]],1,0)</f>
        <v>Government Car and Despatch Agency</v>
      </c>
      <c r="D139" s="352">
        <v>210</v>
      </c>
      <c r="E139" s="352">
        <v>210</v>
      </c>
      <c r="F139" s="352">
        <v>240</v>
      </c>
      <c r="G139" s="352">
        <v>240</v>
      </c>
      <c r="H139" s="352">
        <v>-30</v>
      </c>
      <c r="I139" s="352">
        <v>-30</v>
      </c>
    </row>
    <row r="140" spans="1:9" ht="12.75" customHeight="1" x14ac:dyDescent="0.25">
      <c r="A140" s="364" t="s">
        <v>84</v>
      </c>
      <c r="B140" s="354" t="s">
        <v>88</v>
      </c>
      <c r="C140" s="366" t="str">
        <f>VLOOKUP(ONS2011Q2[[#This Row],[Dept detail / Agency]],ONSCollation[[#All],[ONS Q1 2011-Q2 2011]],1,0)</f>
        <v>Highways Agency</v>
      </c>
      <c r="D140" s="352">
        <v>3600</v>
      </c>
      <c r="E140" s="352">
        <v>3510</v>
      </c>
      <c r="F140" s="352">
        <v>3630</v>
      </c>
      <c r="G140" s="352">
        <v>3550</v>
      </c>
      <c r="H140" s="352">
        <v>-30</v>
      </c>
      <c r="I140" s="352">
        <v>-40</v>
      </c>
    </row>
    <row r="141" spans="1:9" ht="12.75" customHeight="1" x14ac:dyDescent="0.25">
      <c r="A141" s="364" t="s">
        <v>84</v>
      </c>
      <c r="B141" s="354" t="s">
        <v>89</v>
      </c>
      <c r="C141" s="366" t="str">
        <f>VLOOKUP(ONS2011Q2[[#This Row],[Dept detail / Agency]],ONSCollation[[#All],[ONS Q1 2011-Q2 2011]],1,0)</f>
        <v>Maritime and Coastguard Agency</v>
      </c>
      <c r="D141" s="352">
        <v>1130</v>
      </c>
      <c r="E141" s="352">
        <v>1090</v>
      </c>
      <c r="F141" s="352">
        <v>1150</v>
      </c>
      <c r="G141" s="352">
        <v>1100</v>
      </c>
      <c r="H141" s="352">
        <v>-10</v>
      </c>
      <c r="I141" s="352">
        <v>-10</v>
      </c>
    </row>
    <row r="142" spans="1:9" ht="12.75" customHeight="1" x14ac:dyDescent="0.25">
      <c r="A142" s="364" t="s">
        <v>84</v>
      </c>
      <c r="B142" s="354" t="s">
        <v>90</v>
      </c>
      <c r="C142" s="366" t="str">
        <f>VLOOKUP(ONS2011Q2[[#This Row],[Dept detail / Agency]],ONSCollation[[#All],[ONS Q1 2011-Q2 2011]],1,0)</f>
        <v>Office of Rail Regulation</v>
      </c>
      <c r="D142" s="352">
        <v>290</v>
      </c>
      <c r="E142" s="352">
        <v>280</v>
      </c>
      <c r="F142" s="352">
        <v>280</v>
      </c>
      <c r="G142" s="352">
        <v>270</v>
      </c>
      <c r="H142" s="352">
        <v>10</v>
      </c>
      <c r="I142" s="352">
        <v>10</v>
      </c>
    </row>
    <row r="143" spans="1:9" ht="12.75" customHeight="1" x14ac:dyDescent="0.25">
      <c r="A143" s="364" t="s">
        <v>84</v>
      </c>
      <c r="B143" s="354" t="s">
        <v>91</v>
      </c>
      <c r="C143" s="366" t="str">
        <f>VLOOKUP(ONS2011Q2[[#This Row],[Dept detail / Agency]],ONSCollation[[#All],[ONS Q1 2011-Q2 2011]],1,0)</f>
        <v>Vehicle Certification Agency</v>
      </c>
      <c r="D143" s="352">
        <v>150</v>
      </c>
      <c r="E143" s="352">
        <v>140</v>
      </c>
      <c r="F143" s="352">
        <v>150</v>
      </c>
      <c r="G143" s="352">
        <v>140</v>
      </c>
      <c r="H143" s="352" t="s">
        <v>8</v>
      </c>
      <c r="I143" s="352" t="s">
        <v>8</v>
      </c>
    </row>
    <row r="144" spans="1:9" ht="12.75" customHeight="1" x14ac:dyDescent="0.25">
      <c r="A144" s="364" t="s">
        <v>84</v>
      </c>
      <c r="B144" s="354" t="s">
        <v>92</v>
      </c>
      <c r="C144" s="366" t="str">
        <f>VLOOKUP(ONS2011Q2[[#This Row],[Dept detail / Agency]],ONSCollation[[#All],[ONS Q1 2011-Q2 2011]],1,0)</f>
        <v>Vehicle and Operator Services Agency</v>
      </c>
      <c r="D144" s="352">
        <v>2280</v>
      </c>
      <c r="E144" s="352">
        <v>2210</v>
      </c>
      <c r="F144" s="352">
        <v>2310</v>
      </c>
      <c r="G144" s="352">
        <v>2230</v>
      </c>
      <c r="H144" s="352">
        <v>-30</v>
      </c>
      <c r="I144" s="352">
        <v>-20</v>
      </c>
    </row>
    <row r="145" spans="1:11" ht="6" hidden="1" customHeight="1" x14ac:dyDescent="0.25">
      <c r="A145" s="354"/>
      <c r="B145" s="354"/>
      <c r="C145" s="366" t="e">
        <f>VLOOKUP(ONS2011Q2[[#This Row],[Dept detail / Agency]],ONSCollation[[#All],[ONS Q1 2011-Q2 2011]],1,0)</f>
        <v>#N/A</v>
      </c>
    </row>
    <row r="146" spans="1:11" ht="12.75" hidden="1" customHeight="1" x14ac:dyDescent="0.25">
      <c r="A146" s="365"/>
      <c r="B146" s="364"/>
      <c r="C146" s="369" t="e">
        <f>VLOOKUP(ONS2011Q2[[#This Row],[Dept detail / Agency]],ONSCollation[[#All],[ONS Q1 2011-Q2 2011]],1,0)</f>
        <v>#N/A</v>
      </c>
    </row>
    <row r="147" spans="1:11" ht="12.75" customHeight="1" x14ac:dyDescent="0.25">
      <c r="A147" s="364" t="s">
        <v>146</v>
      </c>
      <c r="B147" s="354" t="s">
        <v>146</v>
      </c>
      <c r="C147" s="366" t="str">
        <f>VLOOKUP(ONS2011Q2[[#This Row],[Dept detail / Agency]],ONSCollation[[#All],[ONS Q1 2011-Q2 2011]],1,0)</f>
        <v>UK Statistics Authority</v>
      </c>
      <c r="D147" s="352">
        <v>3870</v>
      </c>
      <c r="E147" s="352">
        <v>3170</v>
      </c>
      <c r="F147" s="352">
        <v>3970</v>
      </c>
      <c r="G147" s="352">
        <v>3250</v>
      </c>
      <c r="H147" s="352">
        <v>-100</v>
      </c>
      <c r="I147" s="352">
        <v>-80</v>
      </c>
    </row>
    <row r="148" spans="1:11" ht="12.75" customHeight="1" x14ac:dyDescent="0.25">
      <c r="A148" s="364" t="s">
        <v>146</v>
      </c>
      <c r="B148" s="317" t="s">
        <v>579</v>
      </c>
      <c r="C148" s="333" t="str">
        <f>VLOOKUP(ONS2011Q2[[#This Row],[Dept detail / Agency]],ONSCollation[[#All],[ONS Q1 2011-Q2 2011]],1,0)</f>
        <v>Census Field</v>
      </c>
      <c r="D148" s="352">
        <v>110</v>
      </c>
      <c r="E148" s="352">
        <v>110</v>
      </c>
      <c r="F148" s="352">
        <v>7870</v>
      </c>
      <c r="G148" s="352">
        <v>6100</v>
      </c>
      <c r="H148" s="352">
        <v>-7770</v>
      </c>
      <c r="I148" s="352">
        <v>-5990</v>
      </c>
    </row>
    <row r="149" spans="1:11" ht="6" hidden="1" customHeight="1" x14ac:dyDescent="0.25">
      <c r="A149" s="354"/>
      <c r="B149" s="354"/>
      <c r="C149" s="366" t="e">
        <f>VLOOKUP(ONS2011Q2[[#This Row],[Dept detail / Agency]],ONSCollation[[#All],[ONS Q1 2011-Q2 2011]],1,0)</f>
        <v>#N/A</v>
      </c>
    </row>
    <row r="150" spans="1:11" ht="12.75" hidden="1" customHeight="1" x14ac:dyDescent="0.25">
      <c r="A150" s="365"/>
      <c r="B150" s="364"/>
      <c r="C150" s="369" t="e">
        <f>VLOOKUP(ONS2011Q2[[#This Row],[Dept detail / Agency]],ONSCollation[[#All],[ONS Q1 2011-Q2 2011]],1,0)</f>
        <v>#N/A</v>
      </c>
    </row>
    <row r="151" spans="1:11" ht="12.75" customHeight="1" x14ac:dyDescent="0.25">
      <c r="A151" s="364" t="s">
        <v>148</v>
      </c>
      <c r="B151" s="317" t="s">
        <v>578</v>
      </c>
      <c r="C151" s="333" t="str">
        <f>VLOOKUP(ONS2011Q2[[#This Row],[Dept detail / Agency]],ONSCollation[[#All],[ONS Q1 2011-Q2 2011]],1,0)</f>
        <v>DWP Corporate and Shared Services</v>
      </c>
      <c r="D151" s="352">
        <v>12470</v>
      </c>
      <c r="E151" s="352">
        <v>11520</v>
      </c>
      <c r="F151" s="352">
        <v>12840</v>
      </c>
      <c r="G151" s="352">
        <v>11890</v>
      </c>
      <c r="H151" s="352">
        <v>-370</v>
      </c>
      <c r="I151" s="352">
        <v>-370</v>
      </c>
      <c r="K151" s="354"/>
    </row>
    <row r="152" spans="1:11" ht="12.75" customHeight="1" x14ac:dyDescent="0.25">
      <c r="A152" s="364" t="s">
        <v>148</v>
      </c>
      <c r="B152" s="354" t="s">
        <v>94</v>
      </c>
      <c r="C152" s="366" t="str">
        <f>VLOOKUP(ONS2011Q2[[#This Row],[Dept detail / Agency]],ONSCollation[[#All],[ONS Q1 2011-Q2 2011]],1,0)</f>
        <v>Jobcentre Plus</v>
      </c>
      <c r="D152" s="352">
        <v>78780</v>
      </c>
      <c r="E152" s="352">
        <v>69920</v>
      </c>
      <c r="F152" s="352">
        <v>81850</v>
      </c>
      <c r="G152" s="352">
        <v>72940</v>
      </c>
      <c r="H152" s="352">
        <v>-3080</v>
      </c>
      <c r="I152" s="352">
        <v>-3020</v>
      </c>
      <c r="K152" s="354"/>
    </row>
    <row r="153" spans="1:11" ht="12.75" customHeight="1" x14ac:dyDescent="0.25">
      <c r="A153" s="364" t="s">
        <v>148</v>
      </c>
      <c r="B153" s="354" t="s">
        <v>312</v>
      </c>
      <c r="C153" s="366" t="str">
        <f>VLOOKUP(ONS2011Q2[[#This Row],[Dept detail / Agency]],ONSCollation[[#All],[ONS Q1 2011-Q2 2011]],1,0)</f>
        <v>Pensions &amp; Disability Carers Service</v>
      </c>
      <c r="D153" s="352">
        <v>14620</v>
      </c>
      <c r="E153" s="352">
        <v>13000</v>
      </c>
      <c r="F153" s="352">
        <v>14760</v>
      </c>
      <c r="G153" s="352">
        <v>13140</v>
      </c>
      <c r="H153" s="352">
        <v>-150</v>
      </c>
      <c r="I153" s="352">
        <v>-140</v>
      </c>
      <c r="K153" s="354"/>
    </row>
    <row r="154" spans="1:11" ht="12.75" customHeight="1" x14ac:dyDescent="0.25">
      <c r="A154" s="364" t="s">
        <v>148</v>
      </c>
      <c r="B154" s="354" t="s">
        <v>190</v>
      </c>
      <c r="C154" s="366" t="str">
        <f>VLOOKUP(ONS2011Q2[[#This Row],[Dept detail / Agency]],ONSCollation[[#All],[ONS Q1 2011-Q2 2011]],1,0)</f>
        <v>Child Maintenance Enforcement Commission</v>
      </c>
      <c r="D154" s="352">
        <v>9010</v>
      </c>
      <c r="E154" s="352">
        <v>7910</v>
      </c>
      <c r="F154" s="352">
        <v>9350</v>
      </c>
      <c r="G154" s="352">
        <v>8250</v>
      </c>
      <c r="H154" s="352">
        <v>-330</v>
      </c>
      <c r="I154" s="352">
        <v>-340</v>
      </c>
      <c r="K154" s="354"/>
    </row>
    <row r="155" spans="1:11" ht="12.75" customHeight="1" x14ac:dyDescent="0.25">
      <c r="A155" s="364" t="s">
        <v>148</v>
      </c>
      <c r="B155" s="354" t="s">
        <v>95</v>
      </c>
      <c r="C155" s="366" t="str">
        <f>VLOOKUP(ONS2011Q2[[#This Row],[Dept detail / Agency]],ONSCollation[[#All],[ONS Q1 2011-Q2 2011]],1,0)</f>
        <v>The Health and Safety Executive</v>
      </c>
      <c r="D155" s="352">
        <v>3580</v>
      </c>
      <c r="E155" s="352">
        <v>3350</v>
      </c>
      <c r="F155" s="352">
        <v>3600</v>
      </c>
      <c r="G155" s="352">
        <v>3370</v>
      </c>
      <c r="H155" s="352">
        <v>-20</v>
      </c>
      <c r="I155" s="352">
        <v>-20</v>
      </c>
      <c r="K155" s="354"/>
    </row>
    <row r="156" spans="1:11" ht="6" hidden="1" customHeight="1" x14ac:dyDescent="0.25">
      <c r="A156" s="354"/>
      <c r="B156" s="354"/>
      <c r="C156" s="366" t="e">
        <f>VLOOKUP(ONS2011Q2[[#This Row],[Dept detail / Agency]],ONSCollation[[#All],[ONS Q1 2011-Q2 2011]],1,0)</f>
        <v>#N/A</v>
      </c>
    </row>
    <row r="157" spans="1:11" ht="12.75" customHeight="1" x14ac:dyDescent="0.25">
      <c r="A157" s="364" t="s">
        <v>153</v>
      </c>
      <c r="B157" s="354" t="s">
        <v>154</v>
      </c>
      <c r="C157" s="366" t="str">
        <f>VLOOKUP(ONS2011Q2[[#This Row],[Dept detail / Agency]],ONSCollation[[#All],[ONS Q1 2011-Q2 2011]],1,0)</f>
        <v>Scottish Government (excl agencies)</v>
      </c>
      <c r="D157" s="352">
        <v>5350</v>
      </c>
      <c r="E157" s="352">
        <v>5110</v>
      </c>
      <c r="F157" s="352">
        <v>5480</v>
      </c>
      <c r="G157" s="352">
        <v>5240</v>
      </c>
      <c r="H157" s="352">
        <v>-130</v>
      </c>
      <c r="I157" s="352">
        <v>-130</v>
      </c>
    </row>
    <row r="158" spans="1:11" ht="12.75" customHeight="1" x14ac:dyDescent="0.25">
      <c r="A158" s="364" t="s">
        <v>153</v>
      </c>
      <c r="B158" s="354" t="s">
        <v>107</v>
      </c>
      <c r="C158" s="366" t="str">
        <f>VLOOKUP(ONS2011Q2[[#This Row],[Dept detail / Agency]],ONSCollation[[#All],[ONS Q1 2011-Q2 2011]],1,0)</f>
        <v>Scottish Housing Regulator</v>
      </c>
      <c r="D158" s="352">
        <v>50</v>
      </c>
      <c r="E158" s="352">
        <v>50</v>
      </c>
      <c r="F158" s="352">
        <v>60</v>
      </c>
      <c r="G158" s="352">
        <v>60</v>
      </c>
      <c r="H158" s="352">
        <v>-10</v>
      </c>
      <c r="I158" s="352">
        <v>-10</v>
      </c>
    </row>
    <row r="159" spans="1:11" ht="12.75" customHeight="1" x14ac:dyDescent="0.25">
      <c r="A159" s="364" t="s">
        <v>153</v>
      </c>
      <c r="B159" s="354" t="s">
        <v>96</v>
      </c>
      <c r="C159" s="366" t="str">
        <f>VLOOKUP(ONS2011Q2[[#This Row],[Dept detail / Agency]],ONSCollation[[#All],[ONS Q1 2011-Q2 2011]],1,0)</f>
        <v>Crown Office and Procurator Fiscal Service</v>
      </c>
      <c r="D159" s="352">
        <v>1740</v>
      </c>
      <c r="E159" s="352">
        <v>1630</v>
      </c>
      <c r="F159" s="352">
        <v>1790</v>
      </c>
      <c r="G159" s="352">
        <v>1680</v>
      </c>
      <c r="H159" s="352">
        <v>-50</v>
      </c>
      <c r="I159" s="352">
        <v>-50</v>
      </c>
    </row>
    <row r="160" spans="1:11" ht="12.75" customHeight="1" x14ac:dyDescent="0.25">
      <c r="A160" s="364" t="s">
        <v>153</v>
      </c>
      <c r="B160" s="317" t="s">
        <v>577</v>
      </c>
      <c r="C160" s="333" t="str">
        <f>VLOOKUP(ONS2011Q2[[#This Row],[Dept detail / Agency]],ONSCollation[[#All],[ONS Q1 2011-Q2 2011]],1,0)</f>
        <v>General Register Scotland</v>
      </c>
      <c r="D160" s="352">
        <v>0</v>
      </c>
      <c r="E160" s="352">
        <v>0</v>
      </c>
      <c r="F160" s="352">
        <v>320</v>
      </c>
      <c r="G160" s="352">
        <v>300</v>
      </c>
      <c r="H160" s="352">
        <v>-320</v>
      </c>
      <c r="I160" s="352">
        <v>-300</v>
      </c>
    </row>
    <row r="161" spans="1:9" ht="12.75" customHeight="1" x14ac:dyDescent="0.25">
      <c r="A161" s="364" t="s">
        <v>153</v>
      </c>
      <c r="B161" s="354" t="s">
        <v>97</v>
      </c>
      <c r="C161" s="366" t="str">
        <f>VLOOKUP(ONS2011Q2[[#This Row],[Dept detail / Agency]],ONSCollation[[#All],[ONS Q1 2011-Q2 2011]],1,0)</f>
        <v>HM Inspectorate of Education</v>
      </c>
      <c r="D161" s="352">
        <v>200</v>
      </c>
      <c r="E161" s="352">
        <v>180</v>
      </c>
      <c r="F161" s="352">
        <v>210</v>
      </c>
      <c r="G161" s="352">
        <v>200</v>
      </c>
      <c r="H161" s="352">
        <v>-10</v>
      </c>
      <c r="I161" s="352">
        <v>-10</v>
      </c>
    </row>
    <row r="162" spans="1:9" ht="12.75" customHeight="1" x14ac:dyDescent="0.25">
      <c r="A162" s="364" t="s">
        <v>153</v>
      </c>
      <c r="B162" s="354" t="s">
        <v>98</v>
      </c>
      <c r="C162" s="366" t="str">
        <f>VLOOKUP(ONS2011Q2[[#This Row],[Dept detail / Agency]],ONSCollation[[#All],[ONS Q1 2011-Q2 2011]],1,0)</f>
        <v>Historic Scotland</v>
      </c>
      <c r="D162" s="352">
        <v>1140</v>
      </c>
      <c r="E162" s="352">
        <v>1060</v>
      </c>
      <c r="F162" s="352">
        <v>950</v>
      </c>
      <c r="G162" s="352">
        <v>900</v>
      </c>
      <c r="H162" s="352">
        <v>190</v>
      </c>
      <c r="I162" s="352">
        <v>160</v>
      </c>
    </row>
    <row r="163" spans="1:9" ht="12.75" customHeight="1" x14ac:dyDescent="0.25">
      <c r="A163" s="364" t="s">
        <v>153</v>
      </c>
      <c r="B163" s="317" t="s">
        <v>576</v>
      </c>
      <c r="C163" s="333" t="str">
        <f>VLOOKUP(ONS2011Q2[[#This Row],[Dept detail / Agency]],ONSCollation[[#All],[ONS Q1 2011-Q2 2011]],1,0)</f>
        <v>National Records of Scotland</v>
      </c>
      <c r="D163" s="352">
        <v>440</v>
      </c>
      <c r="E163" s="352">
        <v>410</v>
      </c>
      <c r="F163" s="352">
        <v>140</v>
      </c>
      <c r="G163" s="352">
        <v>140</v>
      </c>
      <c r="H163" s="352">
        <v>290</v>
      </c>
      <c r="I163" s="352">
        <v>270</v>
      </c>
    </row>
    <row r="164" spans="1:9" ht="12.75" customHeight="1" x14ac:dyDescent="0.25">
      <c r="A164" s="364" t="s">
        <v>153</v>
      </c>
      <c r="B164" s="354" t="s">
        <v>100</v>
      </c>
      <c r="C164" s="366" t="str">
        <f>VLOOKUP(ONS2011Q2[[#This Row],[Dept detail / Agency]],ONSCollation[[#All],[ONS Q1 2011-Q2 2011]],1,0)</f>
        <v>Office of Accountant in Bankruptcy</v>
      </c>
      <c r="D164" s="352">
        <v>160</v>
      </c>
      <c r="E164" s="352">
        <v>150</v>
      </c>
      <c r="F164" s="352">
        <v>160</v>
      </c>
      <c r="G164" s="352">
        <v>150</v>
      </c>
      <c r="H164" s="352">
        <v>0</v>
      </c>
      <c r="I164" s="352">
        <v>0</v>
      </c>
    </row>
    <row r="165" spans="1:9" ht="12.75" customHeight="1" x14ac:dyDescent="0.25">
      <c r="A165" s="364" t="s">
        <v>153</v>
      </c>
      <c r="B165" s="354" t="s">
        <v>101</v>
      </c>
      <c r="C165" s="370" t="str">
        <f>VLOOKUP(ONS2011Q2[[#This Row],[Dept detail / Agency]],ONSCollation[[#All],[ONS Q1 2011-Q2 2011]],1,0)</f>
        <v xml:space="preserve">Registers of Scotland </v>
      </c>
      <c r="D165" s="352">
        <v>1210</v>
      </c>
      <c r="E165" s="352">
        <v>1120</v>
      </c>
      <c r="F165" s="352">
        <v>1290</v>
      </c>
      <c r="G165" s="352">
        <v>1200</v>
      </c>
      <c r="H165" s="352">
        <v>-80</v>
      </c>
      <c r="I165" s="352">
        <v>-70</v>
      </c>
    </row>
    <row r="166" spans="1:9" ht="12.75" customHeight="1" x14ac:dyDescent="0.25">
      <c r="A166" s="364" t="s">
        <v>153</v>
      </c>
      <c r="B166" s="354" t="s">
        <v>102</v>
      </c>
      <c r="C166" s="366" t="str">
        <f>VLOOKUP(ONS2011Q2[[#This Row],[Dept detail / Agency]],ONSCollation[[#All],[ONS Q1 2011-Q2 2011]],1,0)</f>
        <v>Scottish Court Service</v>
      </c>
      <c r="D166" s="352">
        <v>1550</v>
      </c>
      <c r="E166" s="352">
        <v>1430</v>
      </c>
      <c r="F166" s="352">
        <v>1620</v>
      </c>
      <c r="G166" s="352">
        <v>1440</v>
      </c>
      <c r="H166" s="352">
        <v>-70</v>
      </c>
      <c r="I166" s="352">
        <v>-20</v>
      </c>
    </row>
    <row r="167" spans="1:9" ht="12.75" customHeight="1" x14ac:dyDescent="0.25">
      <c r="A167" s="364" t="s">
        <v>153</v>
      </c>
      <c r="B167" s="354" t="s">
        <v>158</v>
      </c>
      <c r="C167" s="366" t="str">
        <f>VLOOKUP(ONS2011Q2[[#This Row],[Dept detail / Agency]],ONSCollation[[#All],[ONS Q1 2011-Q2 2011]],1,0)</f>
        <v>Scottish Prison Service Headquarters</v>
      </c>
      <c r="D167" s="352">
        <v>4190</v>
      </c>
      <c r="E167" s="352">
        <v>4060</v>
      </c>
      <c r="F167" s="352">
        <v>4160</v>
      </c>
      <c r="G167" s="352">
        <v>4040</v>
      </c>
      <c r="H167" s="352">
        <v>30</v>
      </c>
      <c r="I167" s="352">
        <v>20</v>
      </c>
    </row>
    <row r="168" spans="1:9" ht="12.75" customHeight="1" x14ac:dyDescent="0.25">
      <c r="A168" s="364" t="s">
        <v>153</v>
      </c>
      <c r="B168" s="354" t="s">
        <v>103</v>
      </c>
      <c r="C168" s="366" t="str">
        <f>VLOOKUP(ONS2011Q2[[#This Row],[Dept detail / Agency]],ONSCollation[[#All],[ONS Q1 2011-Q2 2011]],1,0)</f>
        <v>Scottish Public Pensions Agency</v>
      </c>
      <c r="D168" s="352">
        <v>250</v>
      </c>
      <c r="E168" s="352">
        <v>230</v>
      </c>
      <c r="F168" s="352">
        <v>250</v>
      </c>
      <c r="G168" s="352">
        <v>230</v>
      </c>
      <c r="H168" s="352" t="s">
        <v>8</v>
      </c>
      <c r="I168" s="352" t="s">
        <v>8</v>
      </c>
    </row>
    <row r="169" spans="1:9" ht="12.75" customHeight="1" x14ac:dyDescent="0.25">
      <c r="A169" s="364" t="s">
        <v>153</v>
      </c>
      <c r="B169" s="317" t="s">
        <v>575</v>
      </c>
      <c r="C169" s="333" t="str">
        <f>VLOOKUP(ONS2011Q2[[#This Row],[Dept detail / Agency]],ONSCollation[[#All],[ONS Q1 2011-Q2 2011]],1,0)</f>
        <v>Social Work Inspection Agency</v>
      </c>
      <c r="D169" s="352">
        <v>0</v>
      </c>
      <c r="E169" s="352">
        <v>0</v>
      </c>
      <c r="F169" s="352">
        <v>30</v>
      </c>
      <c r="G169" s="352">
        <v>30</v>
      </c>
      <c r="H169" s="352">
        <v>-30</v>
      </c>
      <c r="I169" s="352">
        <v>-30</v>
      </c>
    </row>
    <row r="170" spans="1:9" ht="12.75" customHeight="1" x14ac:dyDescent="0.25">
      <c r="A170" s="364" t="s">
        <v>153</v>
      </c>
      <c r="B170" s="354" t="s">
        <v>105</v>
      </c>
      <c r="C170" s="366" t="str">
        <f>VLOOKUP(ONS2011Q2[[#This Row],[Dept detail / Agency]],ONSCollation[[#All],[ONS Q1 2011-Q2 2011]],1,0)</f>
        <v>Student Awards Agency</v>
      </c>
      <c r="D170" s="352">
        <v>170</v>
      </c>
      <c r="E170" s="352">
        <v>160</v>
      </c>
      <c r="F170" s="352">
        <v>170</v>
      </c>
      <c r="G170" s="352">
        <v>160</v>
      </c>
      <c r="H170" s="352">
        <v>10</v>
      </c>
      <c r="I170" s="352" t="s">
        <v>8</v>
      </c>
    </row>
    <row r="171" spans="1:9" ht="12.75" customHeight="1" x14ac:dyDescent="0.25">
      <c r="A171" s="364" t="s">
        <v>153</v>
      </c>
      <c r="B171" s="354" t="s">
        <v>106</v>
      </c>
      <c r="C171" s="366" t="str">
        <f>VLOOKUP(ONS2011Q2[[#This Row],[Dept detail / Agency]],ONSCollation[[#All],[ONS Q1 2011-Q2 2011]],1,0)</f>
        <v>Transport Scotland</v>
      </c>
      <c r="D171" s="352">
        <v>400</v>
      </c>
      <c r="E171" s="352">
        <v>390</v>
      </c>
      <c r="F171" s="352">
        <v>400</v>
      </c>
      <c r="G171" s="352">
        <v>390</v>
      </c>
      <c r="H171" s="352" t="s">
        <v>8</v>
      </c>
      <c r="I171" s="352" t="s">
        <v>8</v>
      </c>
    </row>
    <row r="172" spans="1:9" ht="12.75" customHeight="1" x14ac:dyDescent="0.25">
      <c r="A172" s="364" t="s">
        <v>153</v>
      </c>
      <c r="B172" s="354" t="s">
        <v>159</v>
      </c>
      <c r="C172" s="366" t="str">
        <f>VLOOKUP(ONS2011Q2[[#This Row],[Dept detail / Agency]],ONSCollation[[#All],[ONS Q1 2011-Q2 2011]],1,0)</f>
        <v>Office for the Scottish Charity Regulator</v>
      </c>
      <c r="D172" s="352">
        <v>50</v>
      </c>
      <c r="E172" s="352">
        <v>50</v>
      </c>
      <c r="F172" s="352">
        <v>50</v>
      </c>
      <c r="G172" s="352">
        <v>50</v>
      </c>
      <c r="H172" s="352" t="s">
        <v>8</v>
      </c>
      <c r="I172" s="352" t="s">
        <v>8</v>
      </c>
    </row>
    <row r="173" spans="1:9" ht="12.75" customHeight="1" x14ac:dyDescent="0.25">
      <c r="A173" s="364" t="s">
        <v>153</v>
      </c>
      <c r="B173" s="354" t="s">
        <v>108</v>
      </c>
      <c r="C173" s="366" t="str">
        <f>VLOOKUP(ONS2011Q2[[#This Row],[Dept detail / Agency]],ONSCollation[[#All],[ONS Q1 2011-Q2 2011]],1,0)</f>
        <v>Disclosure Scotland</v>
      </c>
      <c r="D173" s="352">
        <v>170</v>
      </c>
      <c r="E173" s="352">
        <v>160</v>
      </c>
      <c r="F173" s="352">
        <v>170</v>
      </c>
      <c r="G173" s="352">
        <v>160</v>
      </c>
      <c r="H173" s="352">
        <v>0</v>
      </c>
      <c r="I173" s="352">
        <v>0</v>
      </c>
    </row>
    <row r="174" spans="1:9" ht="12.75" customHeight="1" x14ac:dyDescent="0.25">
      <c r="A174" s="364" t="s">
        <v>153</v>
      </c>
      <c r="B174" s="317" t="s">
        <v>574</v>
      </c>
      <c r="C174" s="333" t="str">
        <f>VLOOKUP(ONS2011Q2[[#This Row],[Dept detail / Agency]],ONSCollation[[#All],[ONS Q1 2011-Q2 2011]],1,0)</f>
        <v>GROS Census Field</v>
      </c>
      <c r="D174" s="352">
        <v>490</v>
      </c>
      <c r="E174" s="352">
        <v>110</v>
      </c>
      <c r="F174" s="352">
        <v>6650</v>
      </c>
      <c r="G174" s="352">
        <v>1520</v>
      </c>
      <c r="H174" s="352">
        <v>-6170</v>
      </c>
      <c r="I174" s="352">
        <v>-1410</v>
      </c>
    </row>
    <row r="175" spans="1:9" ht="6" hidden="1" customHeight="1" x14ac:dyDescent="0.25">
      <c r="A175" s="354"/>
      <c r="B175" s="354"/>
      <c r="C175" s="366" t="e">
        <f>VLOOKUP(ONS2011Q2[[#This Row],[Dept detail / Agency]],ONSCollation[[#All],[ONS Q1 2011-Q2 2011]],1,0)</f>
        <v>#N/A</v>
      </c>
    </row>
    <row r="176" spans="1:9" ht="12.75" hidden="1" customHeight="1" x14ac:dyDescent="0.25">
      <c r="A176" s="365"/>
      <c r="B176" s="364"/>
      <c r="C176" s="369" t="e">
        <f>VLOOKUP(ONS2011Q2[[#This Row],[Dept detail / Agency]],ONSCollation[[#All],[ONS Q1 2011-Q2 2011]],1,0)</f>
        <v>#N/A</v>
      </c>
    </row>
    <row r="177" spans="1:11" ht="12.75" customHeight="1" x14ac:dyDescent="0.25">
      <c r="A177" s="364" t="s">
        <v>536</v>
      </c>
      <c r="B177" s="354" t="s">
        <v>536</v>
      </c>
      <c r="C177" s="366" t="str">
        <f>VLOOKUP(ONS2011Q2[[#This Row],[Dept detail / Agency]],ONSCollation[[#All],[ONS Q1 2011-Q2 2011]],1,0)</f>
        <v>Welsh Government</v>
      </c>
      <c r="D177" s="352">
        <v>5470</v>
      </c>
      <c r="E177" s="352">
        <v>5210</v>
      </c>
      <c r="F177" s="352">
        <v>5640</v>
      </c>
      <c r="G177" s="352">
        <v>5360</v>
      </c>
      <c r="H177" s="352">
        <v>-160</v>
      </c>
      <c r="I177" s="352">
        <v>-150</v>
      </c>
    </row>
    <row r="178" spans="1:11" ht="12.75" customHeight="1" x14ac:dyDescent="0.25">
      <c r="A178" s="364" t="s">
        <v>536</v>
      </c>
      <c r="B178" s="354" t="s">
        <v>111</v>
      </c>
      <c r="C178" s="366" t="str">
        <f>VLOOKUP(ONS2011Q2[[#This Row],[Dept detail / Agency]],ONSCollation[[#All],[ONS Q1 2011-Q2 2011]],1,0)</f>
        <v xml:space="preserve">ESTYN </v>
      </c>
      <c r="D178" s="352">
        <v>100</v>
      </c>
      <c r="E178" s="352">
        <v>90</v>
      </c>
      <c r="F178" s="352">
        <v>100</v>
      </c>
      <c r="G178" s="352">
        <v>90</v>
      </c>
      <c r="H178" s="352" t="s">
        <v>8</v>
      </c>
      <c r="I178" s="352">
        <v>0</v>
      </c>
    </row>
    <row r="179" spans="1:11" ht="6" hidden="1" customHeight="1" x14ac:dyDescent="0.25">
      <c r="A179" s="354"/>
      <c r="B179" s="354"/>
      <c r="C179" s="366" t="e">
        <f>VLOOKUP(ONS2011Q2[[#This Row],[Dept detail / Agency]],ONSCollation[[#All],[ONS Q1 2011-Q2 2011]],1,0)</f>
        <v>#N/A</v>
      </c>
    </row>
    <row r="180" spans="1:11" s="268" customFormat="1" ht="12.75" hidden="1" customHeight="1" x14ac:dyDescent="0.2">
      <c r="A180" s="364" t="s">
        <v>162</v>
      </c>
      <c r="B180" s="364"/>
      <c r="C180" s="369" t="e">
        <f>VLOOKUP(ONS2011Q2[[#This Row],[Dept detail / Agency]],ONSCollation[[#All],[ONS Q1 2011-Q2 2011]],1,0)</f>
        <v>#N/A</v>
      </c>
      <c r="D180" s="355">
        <v>488570</v>
      </c>
      <c r="E180" s="355">
        <v>452560</v>
      </c>
      <c r="F180" s="355">
        <v>513450</v>
      </c>
      <c r="G180" s="355">
        <v>470730</v>
      </c>
      <c r="H180" s="355">
        <v>-24880</v>
      </c>
      <c r="I180" s="355">
        <v>-18170</v>
      </c>
      <c r="J180" s="356"/>
      <c r="K180" s="356"/>
    </row>
    <row r="181" spans="1:11" ht="12.75" customHeight="1" x14ac:dyDescent="0.25">
      <c r="A181" s="637" t="s">
        <v>162</v>
      </c>
      <c r="B181" s="637" t="s">
        <v>162</v>
      </c>
      <c r="C181" s="366" t="str">
        <f>VLOOKUP(ONS2011Q2[[#This Row],[Dept detail / Agency]],ONSCollation[[#All],[ONS Q1 2011-Q2 2011]],1,0)</f>
        <v>Total Employment</v>
      </c>
      <c r="D181" s="640">
        <v>488570</v>
      </c>
      <c r="E181" s="638">
        <v>452560</v>
      </c>
      <c r="F181" s="638">
        <v>513450</v>
      </c>
      <c r="G181" s="638">
        <v>470730</v>
      </c>
      <c r="H181" s="638">
        <v>-24880</v>
      </c>
      <c r="I181" s="638">
        <v>-18170</v>
      </c>
    </row>
    <row r="182" spans="1:11" ht="12.75" customHeight="1" x14ac:dyDescent="0.25">
      <c r="I182" s="344" t="s">
        <v>163</v>
      </c>
    </row>
    <row r="183" spans="1:11" ht="12.75" customHeight="1" x14ac:dyDescent="0.25">
      <c r="I183" s="344"/>
    </row>
    <row r="184" spans="1:11" ht="12.75" customHeight="1" x14ac:dyDescent="0.25">
      <c r="A184">
        <v>1</v>
      </c>
      <c r="B184" s="854" t="s">
        <v>555</v>
      </c>
      <c r="C184" s="854"/>
      <c r="D184" s="854"/>
      <c r="E184" s="854"/>
      <c r="F184" s="854"/>
      <c r="G184" s="854"/>
      <c r="H184" s="358"/>
      <c r="I184" s="358"/>
    </row>
    <row r="185" spans="1:11" ht="12.75" customHeight="1" x14ac:dyDescent="0.25">
      <c r="A185">
        <v>2</v>
      </c>
      <c r="B185" s="854" t="s">
        <v>556</v>
      </c>
      <c r="C185" s="854"/>
      <c r="D185" s="854"/>
      <c r="E185" s="854"/>
      <c r="F185" s="854"/>
      <c r="G185" s="854"/>
      <c r="H185" s="351"/>
      <c r="I185" s="351"/>
    </row>
    <row r="186" spans="1:11" ht="12.75" customHeight="1" x14ac:dyDescent="0.25">
      <c r="A186">
        <v>3</v>
      </c>
      <c r="B186" s="853" t="s">
        <v>557</v>
      </c>
      <c r="C186" s="854"/>
      <c r="D186" s="854"/>
      <c r="E186" s="854"/>
      <c r="F186" s="854"/>
      <c r="G186" s="854"/>
      <c r="H186" s="351"/>
      <c r="I186" s="351"/>
    </row>
    <row r="187" spans="1:11" ht="12.75" customHeight="1" x14ac:dyDescent="0.25">
      <c r="A187">
        <v>4</v>
      </c>
      <c r="B187" s="854" t="s">
        <v>558</v>
      </c>
      <c r="C187" s="854"/>
      <c r="D187" s="854"/>
      <c r="E187" s="854"/>
      <c r="F187" s="854"/>
      <c r="G187" s="854"/>
    </row>
    <row r="188" spans="1:11" ht="12.75" customHeight="1" x14ac:dyDescent="0.25">
      <c r="B188" s="854"/>
      <c r="C188" s="854"/>
      <c r="D188" s="854"/>
      <c r="E188" s="854"/>
      <c r="F188" s="854"/>
      <c r="G188" s="854"/>
    </row>
    <row r="189" spans="1:11" ht="12.75" customHeight="1" x14ac:dyDescent="0.25">
      <c r="B189" s="854"/>
      <c r="C189" s="854"/>
      <c r="D189" s="854"/>
      <c r="E189" s="854"/>
      <c r="F189" s="854"/>
      <c r="G189" s="854"/>
    </row>
    <row r="190" spans="1:11" ht="12.75" customHeight="1" x14ac:dyDescent="0.25">
      <c r="A190">
        <v>5</v>
      </c>
      <c r="B190" s="854" t="s">
        <v>559</v>
      </c>
      <c r="C190" s="854"/>
      <c r="D190" s="854"/>
      <c r="E190" s="854"/>
      <c r="F190" s="854"/>
      <c r="G190" s="854"/>
    </row>
    <row r="191" spans="1:11" ht="12.75" customHeight="1" x14ac:dyDescent="0.25">
      <c r="A191">
        <v>6</v>
      </c>
      <c r="B191" s="853" t="s">
        <v>560</v>
      </c>
      <c r="C191" s="854"/>
      <c r="D191" s="854"/>
      <c r="E191" s="854"/>
      <c r="F191" s="854"/>
      <c r="G191" s="854"/>
    </row>
    <row r="192" spans="1:11" ht="12.75" customHeight="1" x14ac:dyDescent="0.25">
      <c r="B192" s="854"/>
      <c r="C192" s="854"/>
      <c r="D192" s="854"/>
      <c r="E192" s="854"/>
      <c r="F192" s="854"/>
      <c r="G192" s="854"/>
    </row>
    <row r="193" spans="1:9" ht="12.75" customHeight="1" x14ac:dyDescent="0.25">
      <c r="A193">
        <v>7</v>
      </c>
      <c r="B193" s="854" t="s">
        <v>561</v>
      </c>
      <c r="C193" s="854"/>
      <c r="D193" s="854"/>
      <c r="E193" s="854"/>
      <c r="F193" s="854"/>
      <c r="G193" s="854"/>
    </row>
    <row r="194" spans="1:9" ht="12.75" customHeight="1" x14ac:dyDescent="0.25">
      <c r="A194">
        <v>8</v>
      </c>
      <c r="B194" s="854" t="s">
        <v>562</v>
      </c>
      <c r="C194" s="854"/>
      <c r="D194" s="854"/>
      <c r="E194" s="854"/>
      <c r="F194" s="854"/>
      <c r="G194" s="854"/>
      <c r="H194" s="343"/>
      <c r="I194" s="343"/>
    </row>
    <row r="195" spans="1:9" ht="12.75" customHeight="1" x14ac:dyDescent="0.25">
      <c r="B195" s="854"/>
      <c r="C195" s="854"/>
      <c r="D195" s="854"/>
      <c r="E195" s="854"/>
      <c r="F195" s="854"/>
      <c r="G195" s="854"/>
      <c r="H195" s="353"/>
      <c r="I195" s="353"/>
    </row>
    <row r="196" spans="1:9" ht="12.75" customHeight="1" x14ac:dyDescent="0.25">
      <c r="A196">
        <v>9</v>
      </c>
      <c r="B196" s="853" t="s">
        <v>563</v>
      </c>
      <c r="C196" s="854"/>
      <c r="D196" s="854"/>
      <c r="E196" s="854"/>
      <c r="F196" s="854"/>
      <c r="G196" s="854"/>
      <c r="H196" s="353"/>
      <c r="I196" s="353"/>
    </row>
    <row r="197" spans="1:9" ht="12.75" customHeight="1" x14ac:dyDescent="0.25">
      <c r="A197">
        <v>10</v>
      </c>
      <c r="B197" s="854" t="s">
        <v>564</v>
      </c>
      <c r="C197" s="854"/>
      <c r="D197" s="854"/>
      <c r="E197" s="854"/>
      <c r="F197" s="854"/>
      <c r="G197" s="854"/>
    </row>
    <row r="198" spans="1:9" ht="12.75" customHeight="1" x14ac:dyDescent="0.25">
      <c r="A198">
        <v>11</v>
      </c>
      <c r="B198" s="851" t="s">
        <v>565</v>
      </c>
      <c r="C198" s="851"/>
      <c r="D198" s="852"/>
      <c r="E198" s="852"/>
      <c r="F198" s="852"/>
      <c r="G198" s="852"/>
    </row>
    <row r="199" spans="1:9" ht="12.75" customHeight="1" x14ac:dyDescent="0.25">
      <c r="B199" s="852"/>
      <c r="C199" s="852"/>
      <c r="D199" s="852"/>
      <c r="E199" s="852"/>
      <c r="F199" s="852"/>
      <c r="G199" s="852"/>
    </row>
    <row r="200" spans="1:9" ht="12.75" customHeight="1" x14ac:dyDescent="0.25">
      <c r="A200">
        <v>12</v>
      </c>
      <c r="B200" s="855" t="s">
        <v>566</v>
      </c>
      <c r="C200" s="851"/>
      <c r="D200" s="852"/>
      <c r="E200" s="852"/>
      <c r="F200" s="852"/>
      <c r="G200" s="852"/>
      <c r="H200" s="351"/>
      <c r="I200" s="351"/>
    </row>
    <row r="201" spans="1:9" ht="12.75" customHeight="1" x14ac:dyDescent="0.25">
      <c r="B201" s="852"/>
      <c r="C201" s="852"/>
      <c r="D201" s="852"/>
      <c r="E201" s="852"/>
      <c r="F201" s="852"/>
      <c r="G201" s="852"/>
      <c r="H201" s="351"/>
      <c r="I201" s="351"/>
    </row>
    <row r="202" spans="1:9" ht="12.75" customHeight="1" x14ac:dyDescent="0.25">
      <c r="A202">
        <v>13</v>
      </c>
      <c r="B202" s="851" t="s">
        <v>567</v>
      </c>
      <c r="C202" s="851"/>
      <c r="D202" s="852"/>
      <c r="E202" s="852"/>
      <c r="F202" s="852"/>
      <c r="G202" s="852"/>
    </row>
    <row r="203" spans="1:9" ht="12.75" customHeight="1" x14ac:dyDescent="0.25">
      <c r="B203" s="852"/>
      <c r="C203" s="852"/>
      <c r="D203" s="852"/>
      <c r="E203" s="852"/>
      <c r="F203" s="852"/>
      <c r="G203" s="852"/>
    </row>
    <row r="204" spans="1:9" ht="12.75" customHeight="1" x14ac:dyDescent="0.25">
      <c r="A204">
        <v>14</v>
      </c>
      <c r="B204" s="851" t="s">
        <v>568</v>
      </c>
      <c r="C204" s="851"/>
      <c r="D204" s="852"/>
      <c r="E204" s="852"/>
      <c r="F204" s="852"/>
      <c r="G204" s="852"/>
    </row>
    <row r="205" spans="1:9" ht="12.75" customHeight="1" x14ac:dyDescent="0.25">
      <c r="A205" s="342"/>
      <c r="B205" s="359"/>
      <c r="C205" s="359"/>
      <c r="D205" s="360"/>
      <c r="E205" s="360"/>
      <c r="F205" s="360"/>
      <c r="G205" s="360"/>
    </row>
    <row r="206" spans="1:9" ht="12.75" customHeight="1" x14ac:dyDescent="0.25">
      <c r="A206" s="342"/>
      <c r="B206" s="359"/>
      <c r="C206" s="359"/>
      <c r="D206" s="360"/>
      <c r="E206" s="360"/>
      <c r="F206" s="360"/>
      <c r="G206" s="360"/>
    </row>
    <row r="207" spans="1:9" ht="12.75" customHeight="1" x14ac:dyDescent="0.25">
      <c r="A207" s="342"/>
      <c r="B207" s="308"/>
      <c r="C207" s="308"/>
    </row>
    <row r="208" spans="1:9" ht="12.75" customHeight="1" x14ac:dyDescent="0.25">
      <c r="A208" s="342"/>
      <c r="B208" s="361"/>
      <c r="C208" s="361"/>
    </row>
    <row r="209" spans="1:9" ht="12.75" customHeight="1" x14ac:dyDescent="0.25">
      <c r="A209" s="342"/>
      <c r="B209" s="361"/>
      <c r="C209" s="361"/>
      <c r="D209" s="343"/>
      <c r="E209" s="343"/>
      <c r="F209" s="343"/>
      <c r="G209" s="343"/>
      <c r="H209" s="343"/>
      <c r="I209" s="343"/>
    </row>
    <row r="210" spans="1:9" ht="12.75" customHeight="1" x14ac:dyDescent="0.25">
      <c r="A210" s="342"/>
      <c r="B210" s="342"/>
      <c r="C210" s="342"/>
      <c r="D210" s="353"/>
      <c r="E210" s="353"/>
      <c r="F210" s="353"/>
      <c r="G210" s="353"/>
      <c r="H210" s="353"/>
      <c r="I210" s="353"/>
    </row>
    <row r="211" spans="1:9" ht="12.75" customHeight="1" x14ac:dyDescent="0.25">
      <c r="B211" s="362"/>
      <c r="C211" s="362"/>
      <c r="D211" s="353"/>
      <c r="E211" s="353"/>
      <c r="F211" s="353"/>
      <c r="G211" s="353"/>
      <c r="H211" s="353"/>
      <c r="I211" s="353"/>
    </row>
    <row r="212" spans="1:9" ht="12.75" customHeight="1" x14ac:dyDescent="0.25">
      <c r="B212" s="361"/>
      <c r="C212" s="361"/>
    </row>
  </sheetData>
  <mergeCells count="19">
    <mergeCell ref="B184:G184"/>
    <mergeCell ref="B185:G185"/>
    <mergeCell ref="A1:I1"/>
    <mergeCell ref="A3:B3"/>
    <mergeCell ref="D3:E3"/>
    <mergeCell ref="F3:G3"/>
    <mergeCell ref="H3:I3"/>
    <mergeCell ref="B204:G204"/>
    <mergeCell ref="B186:G186"/>
    <mergeCell ref="B187:G189"/>
    <mergeCell ref="B190:G190"/>
    <mergeCell ref="B191:G192"/>
    <mergeCell ref="B193:G193"/>
    <mergeCell ref="B194:G195"/>
    <mergeCell ref="B196:G196"/>
    <mergeCell ref="B197:G197"/>
    <mergeCell ref="B198:G199"/>
    <mergeCell ref="B200:G201"/>
    <mergeCell ref="B202:G203"/>
  </mergeCells>
  <pageMargins left="0.7" right="0.7" top="0.75" bottom="0.75" header="0.3" footer="0.3"/>
  <pageSetup paperSize="9" orientation="portrait"/>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L160"/>
  <sheetViews>
    <sheetView topLeftCell="A133" workbookViewId="0">
      <selection activeCell="C149" sqref="C149"/>
    </sheetView>
  </sheetViews>
  <sheetFormatPr defaultColWidth="8.85546875" defaultRowHeight="15" x14ac:dyDescent="0.25"/>
  <cols>
    <col min="1" max="1" width="10.42578125" customWidth="1"/>
    <col min="2" max="2" width="89.7109375" customWidth="1"/>
    <col min="3" max="3" width="51.85546875" customWidth="1"/>
    <col min="4" max="4" width="13" customWidth="1"/>
    <col min="5" max="5" width="20.7109375" customWidth="1"/>
    <col min="6" max="6" width="13" customWidth="1"/>
    <col min="7" max="7" width="20.7109375" customWidth="1"/>
  </cols>
  <sheetData>
    <row r="1" spans="1:9" x14ac:dyDescent="0.25">
      <c r="A1" s="858"/>
      <c r="B1" s="859"/>
      <c r="C1" s="375"/>
      <c r="D1" s="860"/>
      <c r="E1" s="860"/>
      <c r="F1" s="860"/>
      <c r="G1" s="860"/>
    </row>
    <row r="2" spans="1:9" ht="90" x14ac:dyDescent="0.25">
      <c r="A2" s="378" t="s">
        <v>528</v>
      </c>
      <c r="B2" s="378" t="s">
        <v>383</v>
      </c>
      <c r="C2" s="379" t="s">
        <v>484</v>
      </c>
      <c r="D2" s="350" t="s">
        <v>614</v>
      </c>
      <c r="E2" s="350" t="s">
        <v>613</v>
      </c>
      <c r="F2" s="350" t="s">
        <v>616</v>
      </c>
      <c r="G2" s="350" t="s">
        <v>615</v>
      </c>
      <c r="H2" s="350" t="s">
        <v>617</v>
      </c>
      <c r="I2" s="350" t="s">
        <v>618</v>
      </c>
    </row>
    <row r="3" spans="1:9" x14ac:dyDescent="0.25">
      <c r="A3" s="392" t="s">
        <v>117</v>
      </c>
      <c r="B3" s="392" t="s">
        <v>117</v>
      </c>
      <c r="C3" s="393"/>
      <c r="D3" s="352"/>
      <c r="E3" s="352"/>
      <c r="F3" s="352"/>
      <c r="G3" s="352"/>
      <c r="H3" s="352"/>
      <c r="I3" s="352"/>
    </row>
    <row r="4" spans="1:9" x14ac:dyDescent="0.25">
      <c r="A4" s="383" t="s">
        <v>2</v>
      </c>
      <c r="B4" s="392" t="s">
        <v>117</v>
      </c>
      <c r="C4" s="394" t="s">
        <v>2</v>
      </c>
      <c r="D4" s="352">
        <v>7770</v>
      </c>
      <c r="E4" s="352">
        <v>7170</v>
      </c>
      <c r="F4" s="352">
        <v>8040</v>
      </c>
      <c r="G4" s="352">
        <v>7420</v>
      </c>
      <c r="H4" s="352">
        <v>-270</v>
      </c>
      <c r="I4" s="352">
        <v>-250</v>
      </c>
    </row>
    <row r="5" spans="1:9" x14ac:dyDescent="0.25">
      <c r="A5" s="383" t="s">
        <v>3</v>
      </c>
      <c r="B5" s="392" t="s">
        <v>117</v>
      </c>
      <c r="C5" s="394" t="s">
        <v>3</v>
      </c>
      <c r="D5" s="352">
        <v>40</v>
      </c>
      <c r="E5" s="352">
        <v>40</v>
      </c>
      <c r="F5" s="352">
        <v>40</v>
      </c>
      <c r="G5" s="352">
        <v>40</v>
      </c>
      <c r="H5" s="352" t="s">
        <v>8</v>
      </c>
      <c r="I5" s="352" t="s">
        <v>8</v>
      </c>
    </row>
    <row r="6" spans="1:9" x14ac:dyDescent="0.25">
      <c r="A6" s="383" t="s">
        <v>4</v>
      </c>
      <c r="B6" s="392" t="s">
        <v>117</v>
      </c>
      <c r="C6" s="394" t="s">
        <v>4</v>
      </c>
      <c r="D6" s="352">
        <v>40</v>
      </c>
      <c r="E6" s="352">
        <v>40</v>
      </c>
      <c r="F6" s="352">
        <v>40</v>
      </c>
      <c r="G6" s="352">
        <v>40</v>
      </c>
      <c r="H6" s="352" t="s">
        <v>8</v>
      </c>
      <c r="I6" s="352" t="s">
        <v>8</v>
      </c>
    </row>
    <row r="7" spans="1:9" x14ac:dyDescent="0.25">
      <c r="A7" s="383" t="s">
        <v>6</v>
      </c>
      <c r="B7" s="392" t="s">
        <v>117</v>
      </c>
      <c r="C7" s="394" t="s">
        <v>6</v>
      </c>
      <c r="D7" s="352">
        <v>310</v>
      </c>
      <c r="E7" s="352">
        <v>300</v>
      </c>
      <c r="F7" s="352">
        <v>320</v>
      </c>
      <c r="G7" s="352">
        <v>310</v>
      </c>
      <c r="H7" s="352">
        <v>-10</v>
      </c>
      <c r="I7" s="352">
        <v>-10</v>
      </c>
    </row>
    <row r="8" spans="1:9" x14ac:dyDescent="0.25">
      <c r="A8" s="383" t="s">
        <v>7</v>
      </c>
      <c r="B8" s="392" t="s">
        <v>117</v>
      </c>
      <c r="C8" s="394" t="s">
        <v>7</v>
      </c>
      <c r="D8" s="352">
        <v>1010</v>
      </c>
      <c r="E8" s="352">
        <v>950</v>
      </c>
      <c r="F8" s="352">
        <v>900</v>
      </c>
      <c r="G8" s="352">
        <v>850</v>
      </c>
      <c r="H8" s="352">
        <v>110</v>
      </c>
      <c r="I8" s="352">
        <v>100</v>
      </c>
    </row>
    <row r="9" spans="1:9" x14ac:dyDescent="0.25">
      <c r="A9" s="392" t="s">
        <v>176</v>
      </c>
      <c r="B9" s="392" t="s">
        <v>176</v>
      </c>
      <c r="C9" s="393"/>
      <c r="D9" s="352"/>
      <c r="E9" s="352"/>
      <c r="F9" s="352"/>
      <c r="G9" s="352"/>
      <c r="H9" s="352"/>
      <c r="I9" s="352"/>
    </row>
    <row r="10" spans="1:9" x14ac:dyDescent="0.25">
      <c r="A10" s="383" t="s">
        <v>429</v>
      </c>
      <c r="B10" s="392" t="s">
        <v>176</v>
      </c>
      <c r="C10" s="394" t="s">
        <v>408</v>
      </c>
      <c r="D10" s="352">
        <v>2960</v>
      </c>
      <c r="E10" s="352">
        <v>2880</v>
      </c>
      <c r="F10" s="352">
        <v>3280</v>
      </c>
      <c r="G10" s="352">
        <v>3170</v>
      </c>
      <c r="H10" s="352">
        <v>-320</v>
      </c>
      <c r="I10" s="352">
        <v>-290</v>
      </c>
    </row>
    <row r="11" spans="1:9" x14ac:dyDescent="0.25">
      <c r="A11" s="383" t="s">
        <v>9</v>
      </c>
      <c r="B11" s="392" t="s">
        <v>176</v>
      </c>
      <c r="C11" s="394" t="s">
        <v>9</v>
      </c>
      <c r="D11" s="352">
        <v>890</v>
      </c>
      <c r="E11" s="352">
        <v>830</v>
      </c>
      <c r="F11" s="352">
        <v>890</v>
      </c>
      <c r="G11" s="352">
        <v>810</v>
      </c>
      <c r="H11" s="352" t="s">
        <v>8</v>
      </c>
      <c r="I11" s="352">
        <v>20</v>
      </c>
    </row>
    <row r="12" spans="1:9" x14ac:dyDescent="0.25">
      <c r="A12" s="383" t="s">
        <v>10</v>
      </c>
      <c r="B12" s="392" t="s">
        <v>176</v>
      </c>
      <c r="C12" s="394" t="s">
        <v>385</v>
      </c>
      <c r="D12" s="352">
        <v>1070</v>
      </c>
      <c r="E12" s="352">
        <v>970</v>
      </c>
      <c r="F12" s="352">
        <v>1140</v>
      </c>
      <c r="G12" s="352">
        <v>1030</v>
      </c>
      <c r="H12" s="352">
        <v>-70</v>
      </c>
      <c r="I12" s="352">
        <v>-60</v>
      </c>
    </row>
    <row r="13" spans="1:9" x14ac:dyDescent="0.25">
      <c r="A13" s="383" t="s">
        <v>11</v>
      </c>
      <c r="B13" s="392" t="s">
        <v>176</v>
      </c>
      <c r="C13" s="394" t="s">
        <v>11</v>
      </c>
      <c r="D13" s="352">
        <v>2120</v>
      </c>
      <c r="E13" s="352">
        <v>2020</v>
      </c>
      <c r="F13" s="352">
        <v>2120</v>
      </c>
      <c r="G13" s="352">
        <v>2020</v>
      </c>
      <c r="H13" s="352" t="s">
        <v>8</v>
      </c>
      <c r="I13" s="352">
        <v>-10</v>
      </c>
    </row>
    <row r="14" spans="1:9" x14ac:dyDescent="0.25">
      <c r="A14" s="383" t="s">
        <v>12</v>
      </c>
      <c r="B14" s="392" t="s">
        <v>176</v>
      </c>
      <c r="C14" s="394" t="s">
        <v>12</v>
      </c>
      <c r="D14" s="352">
        <v>570</v>
      </c>
      <c r="E14" s="352">
        <v>550</v>
      </c>
      <c r="F14" s="352">
        <v>570</v>
      </c>
      <c r="G14" s="352">
        <v>550</v>
      </c>
      <c r="H14" s="352" t="s">
        <v>8</v>
      </c>
      <c r="I14" s="352" t="s">
        <v>8</v>
      </c>
    </row>
    <row r="15" spans="1:9" x14ac:dyDescent="0.25">
      <c r="A15" s="383" t="s">
        <v>13</v>
      </c>
      <c r="B15" s="392" t="s">
        <v>176</v>
      </c>
      <c r="C15" s="394" t="s">
        <v>13</v>
      </c>
      <c r="D15" s="352">
        <v>530</v>
      </c>
      <c r="E15" s="352">
        <v>520</v>
      </c>
      <c r="F15" s="352">
        <v>460</v>
      </c>
      <c r="G15" s="352">
        <v>460</v>
      </c>
      <c r="H15" s="352">
        <v>60</v>
      </c>
      <c r="I15" s="352">
        <v>60</v>
      </c>
    </row>
    <row r="16" spans="1:9" x14ac:dyDescent="0.25">
      <c r="A16" s="383" t="s">
        <v>14</v>
      </c>
      <c r="B16" s="392" t="s">
        <v>176</v>
      </c>
      <c r="C16" s="394" t="s">
        <v>14</v>
      </c>
      <c r="D16" s="352">
        <v>50</v>
      </c>
      <c r="E16" s="352">
        <v>50</v>
      </c>
      <c r="F16" s="352">
        <v>50</v>
      </c>
      <c r="G16" s="352">
        <v>50</v>
      </c>
      <c r="H16" s="352" t="s">
        <v>8</v>
      </c>
      <c r="I16" s="352" t="s">
        <v>8</v>
      </c>
    </row>
    <row r="17" spans="1:12" x14ac:dyDescent="0.25">
      <c r="A17" s="383" t="s">
        <v>15</v>
      </c>
      <c r="B17" s="392" t="s">
        <v>176</v>
      </c>
      <c r="C17" s="394" t="s">
        <v>15</v>
      </c>
      <c r="D17" s="352">
        <v>70</v>
      </c>
      <c r="E17" s="352">
        <v>70</v>
      </c>
      <c r="F17" s="352">
        <v>70</v>
      </c>
      <c r="G17" s="352">
        <v>70</v>
      </c>
      <c r="H17" s="352" t="s">
        <v>8</v>
      </c>
      <c r="I17" s="352">
        <v>0</v>
      </c>
    </row>
    <row r="18" spans="1:12" x14ac:dyDescent="0.25">
      <c r="A18" s="383" t="s">
        <v>16</v>
      </c>
      <c r="B18" s="392" t="s">
        <v>176</v>
      </c>
      <c r="C18" s="394" t="s">
        <v>16</v>
      </c>
      <c r="D18" s="352">
        <v>920</v>
      </c>
      <c r="E18" s="352">
        <v>860</v>
      </c>
      <c r="F18" s="352">
        <v>910</v>
      </c>
      <c r="G18" s="352">
        <v>860</v>
      </c>
      <c r="H18" s="352" t="s">
        <v>8</v>
      </c>
      <c r="I18" s="352" t="s">
        <v>8</v>
      </c>
    </row>
    <row r="19" spans="1:12" x14ac:dyDescent="0.25">
      <c r="A19" s="383" t="s">
        <v>587</v>
      </c>
      <c r="B19" s="392" t="s">
        <v>176</v>
      </c>
      <c r="C19" s="394" t="s">
        <v>423</v>
      </c>
      <c r="D19" s="352">
        <v>1550</v>
      </c>
      <c r="E19" s="352">
        <v>1500</v>
      </c>
      <c r="F19" s="352">
        <v>1610</v>
      </c>
      <c r="G19" s="352">
        <v>1560</v>
      </c>
      <c r="H19" s="352">
        <v>-70</v>
      </c>
      <c r="I19" s="352">
        <v>-60</v>
      </c>
    </row>
    <row r="20" spans="1:12" x14ac:dyDescent="0.25">
      <c r="A20" s="383" t="s">
        <v>573</v>
      </c>
      <c r="B20" s="392" t="s">
        <v>176</v>
      </c>
      <c r="C20" s="394" t="s">
        <v>573</v>
      </c>
      <c r="D20" s="352">
        <v>30</v>
      </c>
      <c r="E20" s="352">
        <v>30</v>
      </c>
      <c r="F20" s="352">
        <v>30</v>
      </c>
      <c r="G20" s="352">
        <v>30</v>
      </c>
      <c r="H20" s="352">
        <v>0</v>
      </c>
      <c r="I20" s="352">
        <v>0</v>
      </c>
    </row>
    <row r="21" spans="1:12" x14ac:dyDescent="0.25">
      <c r="A21" s="380" t="s">
        <v>588</v>
      </c>
      <c r="B21" s="398" t="s">
        <v>176</v>
      </c>
      <c r="C21" s="371" t="s">
        <v>619</v>
      </c>
      <c r="D21" s="352">
        <v>4990</v>
      </c>
      <c r="E21" s="400">
        <v>4470</v>
      </c>
      <c r="F21" s="352">
        <v>0</v>
      </c>
      <c r="G21" s="352">
        <v>0</v>
      </c>
      <c r="H21" s="352">
        <v>4990</v>
      </c>
      <c r="I21" s="352">
        <v>4470</v>
      </c>
      <c r="L21" s="399">
        <f>SUM(E21:E23)</f>
        <v>7290</v>
      </c>
    </row>
    <row r="22" spans="1:12" x14ac:dyDescent="0.25">
      <c r="A22" s="380" t="s">
        <v>589</v>
      </c>
      <c r="B22" s="398" t="s">
        <v>176</v>
      </c>
      <c r="C22" s="371" t="s">
        <v>620</v>
      </c>
      <c r="D22" s="352">
        <v>1820</v>
      </c>
      <c r="E22" s="400">
        <v>1760</v>
      </c>
      <c r="F22" s="352">
        <v>0</v>
      </c>
      <c r="G22" s="352">
        <v>0</v>
      </c>
      <c r="H22" s="352">
        <v>1820</v>
      </c>
      <c r="I22" s="352">
        <v>1760</v>
      </c>
    </row>
    <row r="23" spans="1:12" x14ac:dyDescent="0.25">
      <c r="A23" s="380" t="s">
        <v>590</v>
      </c>
      <c r="B23" s="398" t="s">
        <v>176</v>
      </c>
      <c r="C23" s="371" t="s">
        <v>386</v>
      </c>
      <c r="D23" s="352">
        <v>1100</v>
      </c>
      <c r="E23" s="400">
        <v>1060</v>
      </c>
      <c r="F23" s="352">
        <v>0</v>
      </c>
      <c r="G23" s="352">
        <v>0</v>
      </c>
      <c r="H23" s="352">
        <v>1100</v>
      </c>
      <c r="I23" s="352">
        <v>1060</v>
      </c>
    </row>
    <row r="24" spans="1:12" x14ac:dyDescent="0.25">
      <c r="A24" s="392" t="s">
        <v>17</v>
      </c>
      <c r="B24" s="392" t="s">
        <v>17</v>
      </c>
      <c r="C24" s="393"/>
      <c r="D24" s="352"/>
      <c r="E24" s="352"/>
      <c r="F24" s="352"/>
      <c r="G24" s="352"/>
      <c r="H24" s="352"/>
      <c r="I24" s="352"/>
    </row>
    <row r="25" spans="1:12" x14ac:dyDescent="0.25">
      <c r="A25" s="380" t="s">
        <v>591</v>
      </c>
      <c r="B25" s="392" t="s">
        <v>17</v>
      </c>
      <c r="C25" s="394" t="s">
        <v>124</v>
      </c>
      <c r="D25" s="352">
        <v>1680</v>
      </c>
      <c r="E25" s="352">
        <v>1630</v>
      </c>
      <c r="F25" s="352">
        <v>1680</v>
      </c>
      <c r="G25" s="352">
        <v>1630</v>
      </c>
      <c r="H25" s="352" t="s">
        <v>8</v>
      </c>
      <c r="I25" s="352" t="s">
        <v>8</v>
      </c>
    </row>
    <row r="26" spans="1:12" x14ac:dyDescent="0.25">
      <c r="A26" s="392" t="s">
        <v>18</v>
      </c>
      <c r="B26" s="392" t="s">
        <v>17</v>
      </c>
      <c r="C26" s="393"/>
      <c r="D26" s="352"/>
      <c r="E26" s="352"/>
      <c r="F26" s="352"/>
      <c r="G26" s="352"/>
      <c r="H26" s="352"/>
      <c r="I26" s="352"/>
    </row>
    <row r="27" spans="1:12" x14ac:dyDescent="0.25">
      <c r="A27" s="383" t="s">
        <v>19</v>
      </c>
      <c r="B27" s="392" t="s">
        <v>17</v>
      </c>
      <c r="C27" s="394" t="s">
        <v>19</v>
      </c>
      <c r="D27" s="352">
        <v>490</v>
      </c>
      <c r="E27" s="352">
        <v>470</v>
      </c>
      <c r="F27" s="352">
        <v>520</v>
      </c>
      <c r="G27" s="352">
        <v>500</v>
      </c>
      <c r="H27" s="352">
        <v>-30</v>
      </c>
      <c r="I27" s="352">
        <v>-30</v>
      </c>
    </row>
    <row r="28" spans="1:12" x14ac:dyDescent="0.25">
      <c r="A28" s="383" t="s">
        <v>125</v>
      </c>
      <c r="B28" s="392" t="s">
        <v>17</v>
      </c>
      <c r="C28" s="394" t="s">
        <v>21</v>
      </c>
      <c r="D28" s="352">
        <v>110</v>
      </c>
      <c r="E28" s="352">
        <v>110</v>
      </c>
      <c r="F28" s="352">
        <v>100</v>
      </c>
      <c r="G28" s="352">
        <v>100</v>
      </c>
      <c r="H28" s="352" t="s">
        <v>8</v>
      </c>
      <c r="I28" s="352" t="s">
        <v>8</v>
      </c>
    </row>
    <row r="29" spans="1:12" x14ac:dyDescent="0.25">
      <c r="A29" s="383" t="s">
        <v>541</v>
      </c>
      <c r="B29" s="392" t="s">
        <v>17</v>
      </c>
      <c r="C29" s="394" t="s">
        <v>541</v>
      </c>
      <c r="D29" s="352">
        <v>290</v>
      </c>
      <c r="E29" s="352">
        <v>290</v>
      </c>
      <c r="F29" s="352">
        <v>370</v>
      </c>
      <c r="G29" s="352">
        <v>360</v>
      </c>
      <c r="H29" s="352">
        <v>-70</v>
      </c>
      <c r="I29" s="352">
        <v>-70</v>
      </c>
    </row>
    <row r="30" spans="1:12" x14ac:dyDescent="0.25">
      <c r="A30" s="392" t="s">
        <v>31</v>
      </c>
      <c r="B30" s="392" t="s">
        <v>17</v>
      </c>
      <c r="C30" s="393"/>
      <c r="D30" s="352"/>
      <c r="E30" s="352"/>
      <c r="F30" s="352"/>
      <c r="G30" s="352"/>
      <c r="H30" s="352"/>
      <c r="I30" s="352"/>
    </row>
    <row r="31" spans="1:12" x14ac:dyDescent="0.25">
      <c r="A31" s="383" t="s">
        <v>32</v>
      </c>
      <c r="B31" s="392" t="s">
        <v>17</v>
      </c>
      <c r="C31" s="394" t="s">
        <v>31</v>
      </c>
      <c r="D31" s="352">
        <v>380</v>
      </c>
      <c r="E31" s="352">
        <v>360</v>
      </c>
      <c r="F31" s="352">
        <v>390</v>
      </c>
      <c r="G31" s="352">
        <v>370</v>
      </c>
      <c r="H31" s="352">
        <v>-10</v>
      </c>
      <c r="I31" s="352">
        <v>-10</v>
      </c>
    </row>
    <row r="32" spans="1:12" x14ac:dyDescent="0.25">
      <c r="A32" s="392" t="s">
        <v>224</v>
      </c>
      <c r="B32" s="392" t="s">
        <v>224</v>
      </c>
      <c r="C32" s="393"/>
      <c r="D32" s="352"/>
      <c r="E32" s="352"/>
      <c r="F32" s="352"/>
      <c r="G32" s="352"/>
      <c r="H32" s="352"/>
      <c r="I32" s="352"/>
    </row>
    <row r="33" spans="1:9" x14ac:dyDescent="0.25">
      <c r="A33" s="383" t="s">
        <v>226</v>
      </c>
      <c r="B33" s="392" t="s">
        <v>224</v>
      </c>
      <c r="C33" s="394" t="s">
        <v>224</v>
      </c>
      <c r="D33" s="352">
        <v>2600</v>
      </c>
      <c r="E33" s="352">
        <v>2490</v>
      </c>
      <c r="F33" s="352">
        <v>2610</v>
      </c>
      <c r="G33" s="352">
        <v>2490</v>
      </c>
      <c r="H33" s="352">
        <v>-10</v>
      </c>
      <c r="I33" s="352" t="s">
        <v>8</v>
      </c>
    </row>
    <row r="34" spans="1:9" x14ac:dyDescent="0.25">
      <c r="A34" s="392" t="s">
        <v>35</v>
      </c>
      <c r="B34" s="392" t="s">
        <v>35</v>
      </c>
      <c r="C34" s="393"/>
      <c r="D34" s="352"/>
      <c r="E34" s="352"/>
      <c r="F34" s="352"/>
      <c r="G34" s="352"/>
      <c r="H34" s="352"/>
      <c r="I34" s="352"/>
    </row>
    <row r="35" spans="1:9" x14ac:dyDescent="0.25">
      <c r="A35" s="383" t="s">
        <v>179</v>
      </c>
      <c r="B35" s="392" t="s">
        <v>35</v>
      </c>
      <c r="C35" s="394" t="s">
        <v>396</v>
      </c>
      <c r="D35" s="352">
        <v>2180</v>
      </c>
      <c r="E35" s="352">
        <v>2110</v>
      </c>
      <c r="F35" s="352">
        <v>2080</v>
      </c>
      <c r="G35" s="352">
        <v>2020</v>
      </c>
      <c r="H35" s="352">
        <v>100</v>
      </c>
      <c r="I35" s="352">
        <v>100</v>
      </c>
    </row>
    <row r="36" spans="1:9" x14ac:dyDescent="0.25">
      <c r="A36" s="383" t="s">
        <v>36</v>
      </c>
      <c r="B36" s="392" t="s">
        <v>35</v>
      </c>
      <c r="C36" s="394" t="s">
        <v>36</v>
      </c>
      <c r="D36" s="352">
        <v>190</v>
      </c>
      <c r="E36" s="352">
        <v>190</v>
      </c>
      <c r="F36" s="352">
        <v>200</v>
      </c>
      <c r="G36" s="352">
        <v>190</v>
      </c>
      <c r="H36" s="352">
        <v>-10</v>
      </c>
      <c r="I36" s="352" t="s">
        <v>8</v>
      </c>
    </row>
    <row r="37" spans="1:9" x14ac:dyDescent="0.25">
      <c r="A37" s="383" t="s">
        <v>590</v>
      </c>
      <c r="B37" s="392" t="s">
        <v>35</v>
      </c>
      <c r="C37" s="371" t="s">
        <v>624</v>
      </c>
      <c r="D37" s="352">
        <v>0</v>
      </c>
      <c r="E37" s="352">
        <v>0</v>
      </c>
      <c r="F37" s="352">
        <v>1110</v>
      </c>
      <c r="G37" s="400">
        <v>1070</v>
      </c>
      <c r="H37" s="352">
        <v>-1110</v>
      </c>
      <c r="I37" s="352">
        <v>-1070</v>
      </c>
    </row>
    <row r="38" spans="1:9" x14ac:dyDescent="0.25">
      <c r="A38" s="383" t="s">
        <v>38</v>
      </c>
      <c r="B38" s="392" t="s">
        <v>35</v>
      </c>
      <c r="C38" s="394" t="s">
        <v>38</v>
      </c>
      <c r="D38" s="352">
        <v>690</v>
      </c>
      <c r="E38" s="352">
        <v>610</v>
      </c>
      <c r="F38" s="352">
        <v>690</v>
      </c>
      <c r="G38" s="352">
        <v>610</v>
      </c>
      <c r="H38" s="352" t="s">
        <v>8</v>
      </c>
      <c r="I38" s="352" t="s">
        <v>8</v>
      </c>
    </row>
    <row r="39" spans="1:9" x14ac:dyDescent="0.25">
      <c r="A39" s="383" t="s">
        <v>39</v>
      </c>
      <c r="B39" s="392" t="s">
        <v>35</v>
      </c>
      <c r="C39" s="394" t="s">
        <v>39</v>
      </c>
      <c r="D39" s="352">
        <v>40</v>
      </c>
      <c r="E39" s="352">
        <v>40</v>
      </c>
      <c r="F39" s="352">
        <v>40</v>
      </c>
      <c r="G39" s="352">
        <v>40</v>
      </c>
      <c r="H39" s="352">
        <v>0</v>
      </c>
      <c r="I39" s="352">
        <v>0</v>
      </c>
    </row>
    <row r="40" spans="1:9" x14ac:dyDescent="0.25">
      <c r="A40" s="392" t="s">
        <v>40</v>
      </c>
      <c r="B40" s="392" t="s">
        <v>40</v>
      </c>
      <c r="C40" s="393"/>
      <c r="D40" s="352"/>
      <c r="E40" s="352"/>
      <c r="F40" s="352"/>
      <c r="G40" s="352"/>
      <c r="H40" s="352"/>
      <c r="I40" s="352"/>
    </row>
    <row r="41" spans="1:9" x14ac:dyDescent="0.25">
      <c r="A41" s="383" t="s">
        <v>397</v>
      </c>
      <c r="B41" s="392" t="s">
        <v>40</v>
      </c>
      <c r="C41" s="394" t="s">
        <v>397</v>
      </c>
      <c r="D41" s="352">
        <v>480</v>
      </c>
      <c r="E41" s="352">
        <v>460</v>
      </c>
      <c r="F41" s="352">
        <v>500</v>
      </c>
      <c r="G41" s="352">
        <v>490</v>
      </c>
      <c r="H41" s="352">
        <v>-30</v>
      </c>
      <c r="I41" s="352">
        <v>-20</v>
      </c>
    </row>
    <row r="42" spans="1:9" x14ac:dyDescent="0.25">
      <c r="A42" s="383" t="s">
        <v>42</v>
      </c>
      <c r="B42" s="392" t="s">
        <v>40</v>
      </c>
      <c r="C42" s="394" t="s">
        <v>42</v>
      </c>
      <c r="D42" s="352">
        <v>110</v>
      </c>
      <c r="E42" s="352">
        <v>110</v>
      </c>
      <c r="F42" s="352">
        <v>120</v>
      </c>
      <c r="G42" s="352">
        <v>120</v>
      </c>
      <c r="H42" s="352" t="s">
        <v>8</v>
      </c>
      <c r="I42" s="352" t="s">
        <v>8</v>
      </c>
    </row>
    <row r="43" spans="1:9" x14ac:dyDescent="0.25">
      <c r="A43" s="392" t="s">
        <v>43</v>
      </c>
      <c r="B43" s="392" t="s">
        <v>43</v>
      </c>
      <c r="C43" s="393"/>
      <c r="D43" s="352"/>
      <c r="E43" s="352"/>
      <c r="F43" s="352"/>
      <c r="G43" s="352"/>
      <c r="H43" s="352"/>
      <c r="I43" s="352"/>
    </row>
    <row r="44" spans="1:9" x14ac:dyDescent="0.25">
      <c r="A44" s="383" t="s">
        <v>592</v>
      </c>
      <c r="B44" s="392" t="s">
        <v>43</v>
      </c>
      <c r="C44" s="394" t="s">
        <v>387</v>
      </c>
      <c r="D44" s="352">
        <v>62380</v>
      </c>
      <c r="E44" s="352">
        <v>60430</v>
      </c>
      <c r="F44" s="352">
        <v>63400</v>
      </c>
      <c r="G44" s="352">
        <v>61440</v>
      </c>
      <c r="H44" s="352">
        <v>-1020</v>
      </c>
      <c r="I44" s="352">
        <v>-1010</v>
      </c>
    </row>
    <row r="45" spans="1:9" x14ac:dyDescent="0.25">
      <c r="A45" s="383" t="s">
        <v>129</v>
      </c>
      <c r="B45" s="392" t="s">
        <v>43</v>
      </c>
      <c r="C45" s="394" t="s">
        <v>129</v>
      </c>
      <c r="D45" s="352">
        <v>2980</v>
      </c>
      <c r="E45" s="352">
        <v>2940</v>
      </c>
      <c r="F45" s="352">
        <v>2900</v>
      </c>
      <c r="G45" s="352">
        <v>2860</v>
      </c>
      <c r="H45" s="352">
        <v>80</v>
      </c>
      <c r="I45" s="352">
        <v>80</v>
      </c>
    </row>
    <row r="46" spans="1:9" x14ac:dyDescent="0.25">
      <c r="A46" s="383" t="s">
        <v>45</v>
      </c>
      <c r="B46" s="392" t="s">
        <v>43</v>
      </c>
      <c r="C46" s="394" t="s">
        <v>45</v>
      </c>
      <c r="D46" s="352">
        <v>3780</v>
      </c>
      <c r="E46" s="352">
        <v>3660</v>
      </c>
      <c r="F46" s="352">
        <v>3740</v>
      </c>
      <c r="G46" s="352">
        <v>3620</v>
      </c>
      <c r="H46" s="352">
        <v>40</v>
      </c>
      <c r="I46" s="352">
        <v>40</v>
      </c>
    </row>
    <row r="47" spans="1:9" x14ac:dyDescent="0.25">
      <c r="A47" s="383" t="s">
        <v>593</v>
      </c>
      <c r="B47" s="392" t="s">
        <v>43</v>
      </c>
      <c r="C47" s="396" t="s">
        <v>130</v>
      </c>
      <c r="D47" s="352">
        <v>0</v>
      </c>
      <c r="E47" s="352">
        <v>0</v>
      </c>
      <c r="F47" s="352">
        <v>1860</v>
      </c>
      <c r="G47" s="400">
        <v>1790</v>
      </c>
      <c r="H47" s="352">
        <v>-1860</v>
      </c>
      <c r="I47" s="352">
        <v>-1790</v>
      </c>
    </row>
    <row r="48" spans="1:9" x14ac:dyDescent="0.25">
      <c r="A48" s="383" t="s">
        <v>46</v>
      </c>
      <c r="B48" s="392" t="s">
        <v>43</v>
      </c>
      <c r="C48" s="394" t="s">
        <v>46</v>
      </c>
      <c r="D48" s="352">
        <v>1020</v>
      </c>
      <c r="E48" s="352">
        <v>970</v>
      </c>
      <c r="F48" s="352">
        <v>1010</v>
      </c>
      <c r="G48" s="352">
        <v>970</v>
      </c>
      <c r="H48" s="352">
        <v>10</v>
      </c>
      <c r="I48" s="352">
        <v>0</v>
      </c>
    </row>
    <row r="49" spans="1:9" x14ac:dyDescent="0.25">
      <c r="A49" s="392" t="s">
        <v>47</v>
      </c>
      <c r="B49" s="392" t="s">
        <v>47</v>
      </c>
      <c r="C49" s="393"/>
      <c r="D49" s="352"/>
      <c r="E49" s="352"/>
      <c r="F49" s="352"/>
      <c r="G49" s="352"/>
      <c r="H49" s="352"/>
      <c r="I49" s="352"/>
    </row>
    <row r="50" spans="1:9" x14ac:dyDescent="0.25">
      <c r="A50" s="383" t="s">
        <v>181</v>
      </c>
      <c r="B50" s="392" t="s">
        <v>47</v>
      </c>
      <c r="C50" s="394" t="s">
        <v>48</v>
      </c>
      <c r="D50" s="352">
        <v>1210</v>
      </c>
      <c r="E50" s="352">
        <v>1190</v>
      </c>
      <c r="F50" s="352">
        <v>1190</v>
      </c>
      <c r="G50" s="352">
        <v>1170</v>
      </c>
      <c r="H50" s="352">
        <v>20</v>
      </c>
      <c r="I50" s="352">
        <v>20</v>
      </c>
    </row>
    <row r="51" spans="1:9" x14ac:dyDescent="0.25">
      <c r="A51" s="392" t="s">
        <v>49</v>
      </c>
      <c r="B51" s="392" t="s">
        <v>49</v>
      </c>
      <c r="C51" s="393"/>
      <c r="D51" s="352"/>
      <c r="E51" s="352"/>
      <c r="F51" s="352"/>
      <c r="G51" s="352"/>
      <c r="H51" s="352"/>
      <c r="I51" s="352"/>
    </row>
    <row r="52" spans="1:9" x14ac:dyDescent="0.25">
      <c r="A52" s="383" t="s">
        <v>182</v>
      </c>
      <c r="B52" s="392" t="s">
        <v>49</v>
      </c>
      <c r="C52" s="394" t="s">
        <v>398</v>
      </c>
      <c r="D52" s="352">
        <v>2170</v>
      </c>
      <c r="E52" s="352">
        <v>2100</v>
      </c>
      <c r="F52" s="352">
        <v>2440</v>
      </c>
      <c r="G52" s="352">
        <v>2340</v>
      </c>
      <c r="H52" s="352">
        <v>-270</v>
      </c>
      <c r="I52" s="352">
        <v>-240</v>
      </c>
    </row>
    <row r="53" spans="1:9" x14ac:dyDescent="0.25">
      <c r="A53" s="383" t="s">
        <v>50</v>
      </c>
      <c r="B53" s="392" t="s">
        <v>49</v>
      </c>
      <c r="C53" s="394" t="s">
        <v>50</v>
      </c>
      <c r="D53" s="352">
        <v>530</v>
      </c>
      <c r="E53" s="352">
        <v>510</v>
      </c>
      <c r="F53" s="352">
        <v>530</v>
      </c>
      <c r="G53" s="352">
        <v>500</v>
      </c>
      <c r="H53" s="352" t="s">
        <v>8</v>
      </c>
      <c r="I53" s="352">
        <v>10</v>
      </c>
    </row>
    <row r="54" spans="1:9" x14ac:dyDescent="0.25">
      <c r="A54" s="383" t="s">
        <v>361</v>
      </c>
      <c r="B54" s="392" t="s">
        <v>49</v>
      </c>
      <c r="C54" s="394" t="s">
        <v>361</v>
      </c>
      <c r="D54" s="352">
        <v>900</v>
      </c>
      <c r="E54" s="352">
        <v>840</v>
      </c>
      <c r="F54" s="352">
        <v>940</v>
      </c>
      <c r="G54" s="352">
        <v>880</v>
      </c>
      <c r="H54" s="352">
        <v>-40</v>
      </c>
      <c r="I54" s="352">
        <v>-40</v>
      </c>
    </row>
    <row r="55" spans="1:9" x14ac:dyDescent="0.25">
      <c r="A55" s="383" t="s">
        <v>135</v>
      </c>
      <c r="B55" s="392" t="s">
        <v>49</v>
      </c>
      <c r="C55" s="394" t="s">
        <v>135</v>
      </c>
      <c r="D55" s="352">
        <v>220</v>
      </c>
      <c r="E55" s="352">
        <v>210</v>
      </c>
      <c r="F55" s="352">
        <v>230</v>
      </c>
      <c r="G55" s="352">
        <v>220</v>
      </c>
      <c r="H55" s="352">
        <v>-10</v>
      </c>
      <c r="I55" s="352" t="s">
        <v>8</v>
      </c>
    </row>
    <row r="56" spans="1:9" x14ac:dyDescent="0.25">
      <c r="A56" s="383" t="s">
        <v>52</v>
      </c>
      <c r="B56" s="392" t="s">
        <v>49</v>
      </c>
      <c r="C56" s="394" t="s">
        <v>52</v>
      </c>
      <c r="D56" s="352">
        <v>2580</v>
      </c>
      <c r="E56" s="352">
        <v>2390</v>
      </c>
      <c r="F56" s="352">
        <v>2690</v>
      </c>
      <c r="G56" s="352">
        <v>2490</v>
      </c>
      <c r="H56" s="352">
        <v>-110</v>
      </c>
      <c r="I56" s="352">
        <v>-110</v>
      </c>
    </row>
    <row r="57" spans="1:9" x14ac:dyDescent="0.25">
      <c r="A57" s="383" t="s">
        <v>582</v>
      </c>
      <c r="B57" s="392" t="s">
        <v>49</v>
      </c>
      <c r="C57" s="394" t="s">
        <v>582</v>
      </c>
      <c r="D57" s="352">
        <v>2640</v>
      </c>
      <c r="E57" s="352">
        <v>2460</v>
      </c>
      <c r="F57" s="352">
        <v>2830</v>
      </c>
      <c r="G57" s="352">
        <v>2630</v>
      </c>
      <c r="H57" s="352">
        <v>-190</v>
      </c>
      <c r="I57" s="352">
        <v>-170</v>
      </c>
    </row>
    <row r="58" spans="1:9" x14ac:dyDescent="0.25">
      <c r="A58" s="383" t="s">
        <v>55</v>
      </c>
      <c r="B58" s="392" t="s">
        <v>49</v>
      </c>
      <c r="C58" s="394" t="s">
        <v>388</v>
      </c>
      <c r="D58" s="352">
        <v>150</v>
      </c>
      <c r="E58" s="352">
        <v>150</v>
      </c>
      <c r="F58" s="352">
        <v>160</v>
      </c>
      <c r="G58" s="352">
        <v>150</v>
      </c>
      <c r="H58" s="352">
        <v>-10</v>
      </c>
      <c r="I58" s="352" t="s">
        <v>8</v>
      </c>
    </row>
    <row r="59" spans="1:9" x14ac:dyDescent="0.25">
      <c r="A59" s="392" t="s">
        <v>392</v>
      </c>
      <c r="B59" s="392" t="s">
        <v>392</v>
      </c>
      <c r="C59" s="393"/>
      <c r="D59" s="352"/>
      <c r="E59" s="352"/>
      <c r="F59" s="352"/>
      <c r="G59" s="352"/>
      <c r="H59" s="352"/>
      <c r="I59" s="352"/>
    </row>
    <row r="60" spans="1:9" x14ac:dyDescent="0.25">
      <c r="A60" s="383" t="s">
        <v>392</v>
      </c>
      <c r="B60" s="392" t="s">
        <v>392</v>
      </c>
      <c r="C60" s="394" t="s">
        <v>392</v>
      </c>
      <c r="D60" s="352">
        <v>100</v>
      </c>
      <c r="E60" s="352">
        <v>90</v>
      </c>
      <c r="F60" s="352">
        <v>100</v>
      </c>
      <c r="G60" s="352">
        <v>90</v>
      </c>
      <c r="H60" s="352" t="s">
        <v>8</v>
      </c>
      <c r="I60" s="352" t="s">
        <v>8</v>
      </c>
    </row>
    <row r="61" spans="1:9" x14ac:dyDescent="0.25">
      <c r="A61" s="392" t="s">
        <v>56</v>
      </c>
      <c r="B61" s="392" t="s">
        <v>446</v>
      </c>
      <c r="C61" s="393"/>
      <c r="D61" s="352"/>
      <c r="E61" s="352"/>
      <c r="F61" s="352"/>
      <c r="G61" s="352"/>
      <c r="H61" s="352"/>
      <c r="I61" s="352"/>
    </row>
    <row r="62" spans="1:9" x14ac:dyDescent="0.25">
      <c r="A62" s="383" t="s">
        <v>57</v>
      </c>
      <c r="B62" s="392" t="s">
        <v>446</v>
      </c>
      <c r="C62" s="394" t="s">
        <v>57</v>
      </c>
      <c r="D62" s="352">
        <v>200</v>
      </c>
      <c r="E62" s="352">
        <v>190</v>
      </c>
      <c r="F62" s="352">
        <v>200</v>
      </c>
      <c r="G62" s="352">
        <v>190</v>
      </c>
      <c r="H62" s="352" t="s">
        <v>8</v>
      </c>
      <c r="I62" s="352" t="s">
        <v>8</v>
      </c>
    </row>
    <row r="63" spans="1:9" x14ac:dyDescent="0.25">
      <c r="A63" s="392" t="s">
        <v>63</v>
      </c>
      <c r="B63" s="392" t="s">
        <v>61</v>
      </c>
      <c r="C63" s="393"/>
      <c r="D63" s="352"/>
      <c r="E63" s="352"/>
      <c r="F63" s="352"/>
      <c r="G63" s="352"/>
      <c r="H63" s="352"/>
      <c r="I63" s="352"/>
    </row>
    <row r="64" spans="1:9" x14ac:dyDescent="0.25">
      <c r="A64" s="383" t="s">
        <v>63</v>
      </c>
      <c r="B64" s="392" t="s">
        <v>61</v>
      </c>
      <c r="C64" s="394" t="s">
        <v>63</v>
      </c>
      <c r="D64" s="352">
        <v>1370</v>
      </c>
      <c r="E64" s="352">
        <v>1340</v>
      </c>
      <c r="F64" s="352">
        <v>1380</v>
      </c>
      <c r="G64" s="352">
        <v>1350</v>
      </c>
      <c r="H64" s="352">
        <v>-10</v>
      </c>
      <c r="I64" s="352">
        <v>-10</v>
      </c>
    </row>
    <row r="65" spans="1:9" x14ac:dyDescent="0.25">
      <c r="A65" s="392" t="s">
        <v>58</v>
      </c>
      <c r="B65" s="392" t="s">
        <v>58</v>
      </c>
      <c r="C65" s="393"/>
      <c r="D65" s="352"/>
      <c r="E65" s="352"/>
      <c r="F65" s="352"/>
      <c r="G65" s="352"/>
      <c r="H65" s="352"/>
      <c r="I65" s="352"/>
    </row>
    <row r="66" spans="1:9" x14ac:dyDescent="0.25">
      <c r="A66" s="383" t="s">
        <v>59</v>
      </c>
      <c r="B66" s="392" t="s">
        <v>58</v>
      </c>
      <c r="C66" s="394" t="s">
        <v>59</v>
      </c>
      <c r="D66" s="352">
        <v>5510</v>
      </c>
      <c r="E66" s="352">
        <v>5450</v>
      </c>
      <c r="F66" s="352">
        <v>5620</v>
      </c>
      <c r="G66" s="352">
        <v>5560</v>
      </c>
      <c r="H66" s="352">
        <v>-120</v>
      </c>
      <c r="I66" s="352">
        <v>-120</v>
      </c>
    </row>
    <row r="67" spans="1:9" x14ac:dyDescent="0.25">
      <c r="A67" s="383" t="s">
        <v>60</v>
      </c>
      <c r="B67" s="392" t="s">
        <v>58</v>
      </c>
      <c r="C67" s="394" t="s">
        <v>60</v>
      </c>
      <c r="D67" s="352">
        <v>80</v>
      </c>
      <c r="E67" s="352">
        <v>70</v>
      </c>
      <c r="F67" s="352">
        <v>80</v>
      </c>
      <c r="G67" s="352">
        <v>70</v>
      </c>
      <c r="H67" s="352">
        <v>-10</v>
      </c>
      <c r="I67" s="352">
        <v>-10</v>
      </c>
    </row>
    <row r="68" spans="1:9" x14ac:dyDescent="0.25">
      <c r="A68" s="392" t="s">
        <v>61</v>
      </c>
      <c r="B68" s="392" t="s">
        <v>61</v>
      </c>
      <c r="C68" s="393"/>
      <c r="D68" s="352"/>
      <c r="E68" s="352"/>
      <c r="F68" s="352"/>
      <c r="G68" s="352"/>
      <c r="H68" s="352"/>
      <c r="I68" s="352"/>
    </row>
    <row r="69" spans="1:9" x14ac:dyDescent="0.25">
      <c r="A69" s="383" t="s">
        <v>62</v>
      </c>
      <c r="B69" s="392" t="s">
        <v>61</v>
      </c>
      <c r="C69" s="394" t="s">
        <v>62</v>
      </c>
      <c r="D69" s="352">
        <v>2450</v>
      </c>
      <c r="E69" s="352">
        <v>2370</v>
      </c>
      <c r="F69" s="352">
        <v>2470</v>
      </c>
      <c r="G69" s="352">
        <v>2390</v>
      </c>
      <c r="H69" s="352">
        <v>-20</v>
      </c>
      <c r="I69" s="352">
        <v>-20</v>
      </c>
    </row>
    <row r="70" spans="1:9" x14ac:dyDescent="0.25">
      <c r="A70" s="383" t="s">
        <v>362</v>
      </c>
      <c r="B70" s="392" t="s">
        <v>61</v>
      </c>
      <c r="C70" s="394" t="s">
        <v>362</v>
      </c>
      <c r="D70" s="352">
        <v>950</v>
      </c>
      <c r="E70" s="352">
        <v>900</v>
      </c>
      <c r="F70" s="352">
        <v>980</v>
      </c>
      <c r="G70" s="352">
        <v>920</v>
      </c>
      <c r="H70" s="352">
        <v>-30</v>
      </c>
      <c r="I70" s="352">
        <v>-20</v>
      </c>
    </row>
    <row r="71" spans="1:9" x14ac:dyDescent="0.25">
      <c r="A71" s="392" t="s">
        <v>23</v>
      </c>
      <c r="B71" s="392" t="s">
        <v>22</v>
      </c>
      <c r="C71" s="393"/>
      <c r="D71" s="352"/>
      <c r="E71" s="352"/>
      <c r="F71" s="352"/>
      <c r="G71" s="352"/>
      <c r="H71" s="352"/>
      <c r="I71" s="352"/>
    </row>
    <row r="72" spans="1:9" x14ac:dyDescent="0.25">
      <c r="A72" s="383" t="s">
        <v>519</v>
      </c>
      <c r="B72" s="392" t="s">
        <v>22</v>
      </c>
      <c r="C72" s="394" t="s">
        <v>23</v>
      </c>
      <c r="D72" s="352">
        <v>75230</v>
      </c>
      <c r="E72" s="352">
        <v>67080</v>
      </c>
      <c r="F72" s="352">
        <v>75130</v>
      </c>
      <c r="G72" s="352">
        <v>67470</v>
      </c>
      <c r="H72" s="352">
        <v>100</v>
      </c>
      <c r="I72" s="352">
        <v>-390</v>
      </c>
    </row>
    <row r="73" spans="1:9" x14ac:dyDescent="0.25">
      <c r="A73" s="383" t="s">
        <v>24</v>
      </c>
      <c r="B73" s="392" t="s">
        <v>22</v>
      </c>
      <c r="C73" s="394" t="s">
        <v>24</v>
      </c>
      <c r="D73" s="352">
        <v>3790</v>
      </c>
      <c r="E73" s="352">
        <v>3490</v>
      </c>
      <c r="F73" s="352">
        <v>4040</v>
      </c>
      <c r="G73" s="352">
        <v>3710</v>
      </c>
      <c r="H73" s="352">
        <v>-260</v>
      </c>
      <c r="I73" s="352">
        <v>-220</v>
      </c>
    </row>
    <row r="74" spans="1:9" x14ac:dyDescent="0.25">
      <c r="A74" s="392" t="s">
        <v>22</v>
      </c>
      <c r="B74" s="392" t="s">
        <v>22</v>
      </c>
      <c r="C74" s="393"/>
      <c r="D74" s="352"/>
      <c r="E74" s="352"/>
      <c r="F74" s="352"/>
      <c r="G74" s="352"/>
      <c r="H74" s="352"/>
      <c r="I74" s="352"/>
    </row>
    <row r="75" spans="1:9" x14ac:dyDescent="0.25">
      <c r="A75" s="383" t="s">
        <v>409</v>
      </c>
      <c r="B75" s="392" t="s">
        <v>22</v>
      </c>
      <c r="C75" s="394" t="s">
        <v>22</v>
      </c>
      <c r="D75" s="352">
        <v>1160</v>
      </c>
      <c r="E75" s="352">
        <v>1130</v>
      </c>
      <c r="F75" s="352">
        <v>1180</v>
      </c>
      <c r="G75" s="352">
        <v>1150</v>
      </c>
      <c r="H75" s="352">
        <v>-10</v>
      </c>
      <c r="I75" s="352">
        <v>-20</v>
      </c>
    </row>
    <row r="76" spans="1:9" x14ac:dyDescent="0.25">
      <c r="A76" s="380" t="s">
        <v>594</v>
      </c>
      <c r="B76" s="392" t="s">
        <v>22</v>
      </c>
      <c r="C76" s="394" t="s">
        <v>581</v>
      </c>
      <c r="D76" s="352">
        <v>20</v>
      </c>
      <c r="E76" s="352">
        <v>20</v>
      </c>
      <c r="F76" s="352">
        <v>20</v>
      </c>
      <c r="G76" s="352">
        <v>20</v>
      </c>
      <c r="H76" s="352">
        <v>0</v>
      </c>
      <c r="I76" s="352">
        <v>0</v>
      </c>
    </row>
    <row r="77" spans="1:9" x14ac:dyDescent="0.25">
      <c r="A77" s="365" t="s">
        <v>595</v>
      </c>
      <c r="B77" s="392" t="s">
        <v>22</v>
      </c>
      <c r="C77" s="397" t="s">
        <v>622</v>
      </c>
      <c r="D77" s="352">
        <v>40</v>
      </c>
      <c r="E77" s="352">
        <v>40</v>
      </c>
      <c r="F77" s="352">
        <v>40</v>
      </c>
      <c r="G77" s="352">
        <v>40</v>
      </c>
      <c r="H77" s="352" t="s">
        <v>8</v>
      </c>
      <c r="I77" s="352" t="s">
        <v>8</v>
      </c>
    </row>
    <row r="78" spans="1:9" x14ac:dyDescent="0.25">
      <c r="A78" s="392" t="s">
        <v>412</v>
      </c>
      <c r="B78" s="392" t="s">
        <v>22</v>
      </c>
      <c r="C78" s="393"/>
      <c r="D78" s="352"/>
      <c r="E78" s="352"/>
      <c r="F78" s="352"/>
      <c r="G78" s="352"/>
      <c r="H78" s="352"/>
      <c r="I78" s="352"/>
    </row>
    <row r="79" spans="1:9" x14ac:dyDescent="0.25">
      <c r="A79" s="383" t="s">
        <v>26</v>
      </c>
      <c r="B79" s="392" t="s">
        <v>22</v>
      </c>
      <c r="C79" s="394" t="s">
        <v>26</v>
      </c>
      <c r="D79" s="352">
        <v>100</v>
      </c>
      <c r="E79" s="352">
        <v>100</v>
      </c>
      <c r="F79" s="352">
        <v>100</v>
      </c>
      <c r="G79" s="352">
        <v>100</v>
      </c>
      <c r="H79" s="352" t="s">
        <v>8</v>
      </c>
      <c r="I79" s="352" t="s">
        <v>8</v>
      </c>
    </row>
    <row r="80" spans="1:9" x14ac:dyDescent="0.25">
      <c r="A80" s="383" t="s">
        <v>27</v>
      </c>
      <c r="B80" s="392" t="s">
        <v>22</v>
      </c>
      <c r="C80" s="394" t="s">
        <v>27</v>
      </c>
      <c r="D80" s="352">
        <v>140</v>
      </c>
      <c r="E80" s="352">
        <v>130</v>
      </c>
      <c r="F80" s="352">
        <v>130</v>
      </c>
      <c r="G80" s="352">
        <v>120</v>
      </c>
      <c r="H80" s="352">
        <v>10</v>
      </c>
      <c r="I80" s="352">
        <v>10</v>
      </c>
    </row>
    <row r="81" spans="1:9" x14ac:dyDescent="0.25">
      <c r="A81" s="383" t="s">
        <v>28</v>
      </c>
      <c r="B81" s="392" t="s">
        <v>22</v>
      </c>
      <c r="C81" s="394" t="s">
        <v>28</v>
      </c>
      <c r="D81" s="352">
        <v>150</v>
      </c>
      <c r="E81" s="352">
        <v>140</v>
      </c>
      <c r="F81" s="352">
        <v>140</v>
      </c>
      <c r="G81" s="352">
        <v>140</v>
      </c>
      <c r="H81" s="352" t="s">
        <v>8</v>
      </c>
      <c r="I81" s="352" t="s">
        <v>8</v>
      </c>
    </row>
    <row r="82" spans="1:9" x14ac:dyDescent="0.25">
      <c r="A82" s="392" t="s">
        <v>67</v>
      </c>
      <c r="B82" s="392" t="s">
        <v>67</v>
      </c>
      <c r="C82" s="393"/>
      <c r="D82" s="352"/>
      <c r="E82" s="352"/>
      <c r="F82" s="352"/>
      <c r="G82" s="352"/>
      <c r="H82" s="352"/>
      <c r="I82" s="352"/>
    </row>
    <row r="83" spans="1:9" x14ac:dyDescent="0.25">
      <c r="A83" s="380" t="s">
        <v>596</v>
      </c>
      <c r="B83" s="392" t="s">
        <v>67</v>
      </c>
      <c r="C83" s="394" t="s">
        <v>399</v>
      </c>
      <c r="D83" s="352">
        <v>2810</v>
      </c>
      <c r="E83" s="352">
        <v>2730</v>
      </c>
      <c r="F83" s="352">
        <v>2690</v>
      </c>
      <c r="G83" s="352">
        <v>2620</v>
      </c>
      <c r="H83" s="352">
        <v>110</v>
      </c>
      <c r="I83" s="352">
        <v>110</v>
      </c>
    </row>
    <row r="84" spans="1:9" x14ac:dyDescent="0.25">
      <c r="A84" s="383" t="s">
        <v>69</v>
      </c>
      <c r="B84" s="392" t="s">
        <v>67</v>
      </c>
      <c r="C84" s="394" t="s">
        <v>69</v>
      </c>
      <c r="D84" s="352">
        <v>580</v>
      </c>
      <c r="E84" s="352">
        <v>540</v>
      </c>
      <c r="F84" s="352">
        <v>600</v>
      </c>
      <c r="G84" s="352">
        <v>570</v>
      </c>
      <c r="H84" s="352">
        <v>-30</v>
      </c>
      <c r="I84" s="352">
        <v>-30</v>
      </c>
    </row>
    <row r="85" spans="1:9" x14ac:dyDescent="0.25">
      <c r="A85" s="383" t="s">
        <v>70</v>
      </c>
      <c r="B85" s="392" t="s">
        <v>67</v>
      </c>
      <c r="C85" s="394" t="s">
        <v>70</v>
      </c>
      <c r="D85" s="352">
        <v>3620</v>
      </c>
      <c r="E85" s="352">
        <v>3220</v>
      </c>
      <c r="F85" s="352">
        <v>3720</v>
      </c>
      <c r="G85" s="352">
        <v>3300</v>
      </c>
      <c r="H85" s="352">
        <v>-100</v>
      </c>
      <c r="I85" s="352">
        <v>-90</v>
      </c>
    </row>
    <row r="86" spans="1:9" x14ac:dyDescent="0.25">
      <c r="A86" s="383" t="s">
        <v>68</v>
      </c>
      <c r="B86" s="392" t="s">
        <v>67</v>
      </c>
      <c r="C86" s="394" t="s">
        <v>68</v>
      </c>
      <c r="D86" s="352">
        <v>20210</v>
      </c>
      <c r="E86" s="352">
        <v>19050</v>
      </c>
      <c r="F86" s="352">
        <v>21040</v>
      </c>
      <c r="G86" s="352">
        <v>19820</v>
      </c>
      <c r="H86" s="352">
        <v>-820</v>
      </c>
      <c r="I86" s="352">
        <v>-770</v>
      </c>
    </row>
    <row r="87" spans="1:9" x14ac:dyDescent="0.25">
      <c r="A87" s="380" t="s">
        <v>597</v>
      </c>
      <c r="B87" s="392" t="s">
        <v>67</v>
      </c>
      <c r="C87" s="371" t="s">
        <v>5</v>
      </c>
      <c r="D87" s="352">
        <v>40</v>
      </c>
      <c r="E87" s="352">
        <v>40</v>
      </c>
      <c r="F87" s="352">
        <v>50</v>
      </c>
      <c r="G87" s="352">
        <v>50</v>
      </c>
      <c r="H87" s="352">
        <v>0</v>
      </c>
      <c r="I87" s="352">
        <v>0</v>
      </c>
    </row>
    <row r="88" spans="1:9" x14ac:dyDescent="0.25">
      <c r="A88" s="392" t="s">
        <v>80</v>
      </c>
      <c r="B88" s="392" t="s">
        <v>80</v>
      </c>
      <c r="C88" s="393"/>
      <c r="D88" s="352"/>
      <c r="E88" s="352"/>
      <c r="F88" s="352"/>
      <c r="G88" s="352"/>
      <c r="H88" s="352"/>
      <c r="I88" s="352"/>
    </row>
    <row r="89" spans="1:9" x14ac:dyDescent="0.25">
      <c r="A89" s="383" t="s">
        <v>81</v>
      </c>
      <c r="B89" s="392" t="s">
        <v>80</v>
      </c>
      <c r="C89" s="394" t="s">
        <v>81</v>
      </c>
      <c r="D89" s="352">
        <v>1600</v>
      </c>
      <c r="E89" s="352">
        <v>1560</v>
      </c>
      <c r="F89" s="352">
        <v>1600</v>
      </c>
      <c r="G89" s="352">
        <v>1560</v>
      </c>
      <c r="H89" s="352" t="s">
        <v>8</v>
      </c>
      <c r="I89" s="352" t="s">
        <v>8</v>
      </c>
    </row>
    <row r="90" spans="1:9" x14ac:dyDescent="0.25">
      <c r="A90" s="392" t="s">
        <v>71</v>
      </c>
      <c r="B90" s="392" t="s">
        <v>71</v>
      </c>
      <c r="C90" s="393"/>
      <c r="D90" s="352"/>
      <c r="E90" s="352"/>
      <c r="F90" s="352"/>
      <c r="G90" s="352"/>
      <c r="H90" s="352"/>
      <c r="I90" s="352"/>
    </row>
    <row r="91" spans="1:9" x14ac:dyDescent="0.25">
      <c r="A91" s="383" t="s">
        <v>598</v>
      </c>
      <c r="B91" s="392" t="s">
        <v>71</v>
      </c>
      <c r="C91" s="394" t="s">
        <v>401</v>
      </c>
      <c r="D91" s="352">
        <v>4430</v>
      </c>
      <c r="E91" s="352">
        <v>4250</v>
      </c>
      <c r="F91" s="352">
        <v>4480</v>
      </c>
      <c r="G91" s="352">
        <v>4300</v>
      </c>
      <c r="H91" s="352">
        <v>-60</v>
      </c>
      <c r="I91" s="352">
        <v>-50</v>
      </c>
    </row>
    <row r="92" spans="1:9" x14ac:dyDescent="0.25">
      <c r="A92" s="380" t="s">
        <v>599</v>
      </c>
      <c r="B92" s="392" t="s">
        <v>71</v>
      </c>
      <c r="C92" s="394" t="s">
        <v>623</v>
      </c>
      <c r="D92" s="352">
        <v>22010</v>
      </c>
      <c r="E92" s="352">
        <v>19680</v>
      </c>
      <c r="F92" s="352">
        <v>22190</v>
      </c>
      <c r="G92" s="352">
        <v>19850</v>
      </c>
      <c r="H92" s="352">
        <v>-180</v>
      </c>
      <c r="I92" s="352">
        <v>-170</v>
      </c>
    </row>
    <row r="93" spans="1:9" x14ac:dyDescent="0.25">
      <c r="A93" s="380" t="s">
        <v>600</v>
      </c>
      <c r="B93" s="392" t="s">
        <v>71</v>
      </c>
      <c r="C93" s="396" t="s">
        <v>73</v>
      </c>
      <c r="D93" s="352">
        <v>0</v>
      </c>
      <c r="E93" s="352">
        <v>0</v>
      </c>
      <c r="F93" s="352">
        <v>5220</v>
      </c>
      <c r="G93" s="400">
        <v>4680</v>
      </c>
      <c r="H93" s="352">
        <v>-5220</v>
      </c>
      <c r="I93" s="352">
        <v>-4680</v>
      </c>
    </row>
    <row r="94" spans="1:9" x14ac:dyDescent="0.25">
      <c r="A94" s="383" t="s">
        <v>74</v>
      </c>
      <c r="B94" s="392" t="s">
        <v>71</v>
      </c>
      <c r="C94" s="394" t="s">
        <v>74</v>
      </c>
      <c r="D94" s="352">
        <v>620</v>
      </c>
      <c r="E94" s="352">
        <v>590</v>
      </c>
      <c r="F94" s="352">
        <v>620</v>
      </c>
      <c r="G94" s="352">
        <v>580</v>
      </c>
      <c r="H94" s="352" t="s">
        <v>8</v>
      </c>
      <c r="I94" s="352" t="s">
        <v>8</v>
      </c>
    </row>
    <row r="95" spans="1:9" x14ac:dyDescent="0.25">
      <c r="A95" s="383" t="s">
        <v>389</v>
      </c>
      <c r="B95" s="392" t="s">
        <v>71</v>
      </c>
      <c r="C95" s="394" t="s">
        <v>389</v>
      </c>
      <c r="D95" s="352">
        <v>470</v>
      </c>
      <c r="E95" s="352">
        <v>440</v>
      </c>
      <c r="F95" s="352">
        <v>430</v>
      </c>
      <c r="G95" s="352">
        <v>410</v>
      </c>
      <c r="H95" s="352">
        <v>40</v>
      </c>
      <c r="I95" s="352">
        <v>40</v>
      </c>
    </row>
    <row r="96" spans="1:9" x14ac:dyDescent="0.25">
      <c r="A96" s="383" t="s">
        <v>78</v>
      </c>
      <c r="B96" s="392" t="s">
        <v>71</v>
      </c>
      <c r="C96" s="394" t="s">
        <v>78</v>
      </c>
      <c r="D96" s="352">
        <v>47650</v>
      </c>
      <c r="E96" s="352">
        <v>45570</v>
      </c>
      <c r="F96" s="352">
        <v>48110</v>
      </c>
      <c r="G96" s="352">
        <v>46040</v>
      </c>
      <c r="H96" s="352">
        <v>-450</v>
      </c>
      <c r="I96" s="352">
        <v>-470</v>
      </c>
    </row>
    <row r="97" spans="1:9" x14ac:dyDescent="0.25">
      <c r="A97" s="383" t="s">
        <v>79</v>
      </c>
      <c r="B97" s="392" t="s">
        <v>71</v>
      </c>
      <c r="C97" s="394" t="s">
        <v>79</v>
      </c>
      <c r="D97" s="352">
        <v>50</v>
      </c>
      <c r="E97" s="352">
        <v>50</v>
      </c>
      <c r="F97" s="352">
        <v>50</v>
      </c>
      <c r="G97" s="352">
        <v>50</v>
      </c>
      <c r="H97" s="352" t="s">
        <v>8</v>
      </c>
      <c r="I97" s="352" t="s">
        <v>8</v>
      </c>
    </row>
    <row r="98" spans="1:9" x14ac:dyDescent="0.25">
      <c r="A98" s="392" t="s">
        <v>82</v>
      </c>
      <c r="B98" s="392" t="s">
        <v>82</v>
      </c>
      <c r="C98" s="393"/>
      <c r="D98" s="352"/>
      <c r="E98" s="352"/>
      <c r="F98" s="352"/>
      <c r="G98" s="352"/>
      <c r="H98" s="352"/>
      <c r="I98" s="352"/>
    </row>
    <row r="99" spans="1:9" x14ac:dyDescent="0.25">
      <c r="A99" s="383" t="s">
        <v>82</v>
      </c>
      <c r="B99" s="392" t="s">
        <v>82</v>
      </c>
      <c r="C99" s="394" t="s">
        <v>82</v>
      </c>
      <c r="D99" s="352">
        <v>50</v>
      </c>
      <c r="E99" s="352">
        <v>50</v>
      </c>
      <c r="F99" s="352">
        <v>50</v>
      </c>
      <c r="G99" s="352">
        <v>50</v>
      </c>
      <c r="H99" s="352" t="s">
        <v>8</v>
      </c>
      <c r="I99" s="352" t="s">
        <v>8</v>
      </c>
    </row>
    <row r="100" spans="1:9" x14ac:dyDescent="0.25">
      <c r="A100" s="392" t="s">
        <v>144</v>
      </c>
      <c r="B100" s="392" t="s">
        <v>224</v>
      </c>
      <c r="C100" s="393"/>
      <c r="D100" s="352"/>
      <c r="E100" s="352"/>
      <c r="F100" s="352"/>
      <c r="G100" s="352"/>
      <c r="H100" s="352"/>
      <c r="I100" s="352"/>
    </row>
    <row r="101" spans="1:9" x14ac:dyDescent="0.25">
      <c r="A101" s="383" t="s">
        <v>144</v>
      </c>
      <c r="B101" s="392" t="s">
        <v>224</v>
      </c>
      <c r="C101" s="394" t="s">
        <v>144</v>
      </c>
      <c r="D101" s="352">
        <v>1480</v>
      </c>
      <c r="E101" s="352">
        <v>1420</v>
      </c>
      <c r="F101" s="352">
        <v>1480</v>
      </c>
      <c r="G101" s="352">
        <v>1430</v>
      </c>
      <c r="H101" s="352" t="s">
        <v>8</v>
      </c>
      <c r="I101" s="352">
        <v>-10</v>
      </c>
    </row>
    <row r="102" spans="1:9" x14ac:dyDescent="0.25">
      <c r="A102" s="392" t="s">
        <v>296</v>
      </c>
      <c r="B102" s="392" t="s">
        <v>224</v>
      </c>
      <c r="C102" s="393"/>
      <c r="D102" s="352"/>
      <c r="E102" s="352"/>
      <c r="F102" s="352"/>
      <c r="G102" s="352"/>
      <c r="H102" s="352"/>
      <c r="I102" s="352"/>
    </row>
    <row r="103" spans="1:9" x14ac:dyDescent="0.25">
      <c r="A103" s="383" t="s">
        <v>296</v>
      </c>
      <c r="B103" s="392" t="s">
        <v>224</v>
      </c>
      <c r="C103" s="394" t="s">
        <v>296</v>
      </c>
      <c r="D103" s="352">
        <v>180</v>
      </c>
      <c r="E103" s="352">
        <v>170</v>
      </c>
      <c r="F103" s="352">
        <v>180</v>
      </c>
      <c r="G103" s="352">
        <v>180</v>
      </c>
      <c r="H103" s="352">
        <v>0</v>
      </c>
      <c r="I103" s="352">
        <v>0</v>
      </c>
    </row>
    <row r="104" spans="1:9" x14ac:dyDescent="0.25">
      <c r="A104" s="263" t="s">
        <v>76</v>
      </c>
      <c r="B104" s="263" t="s">
        <v>76</v>
      </c>
      <c r="C104" s="332"/>
      <c r="D104" s="352"/>
      <c r="E104" s="352"/>
      <c r="F104" s="352"/>
      <c r="G104" s="352"/>
      <c r="H104" s="352"/>
      <c r="I104" s="352"/>
    </row>
    <row r="105" spans="1:9" x14ac:dyDescent="0.25">
      <c r="A105" s="380" t="s">
        <v>76</v>
      </c>
      <c r="B105" s="263" t="s">
        <v>76</v>
      </c>
      <c r="C105" s="333" t="s">
        <v>76</v>
      </c>
      <c r="D105" s="352">
        <v>100</v>
      </c>
      <c r="E105" s="352">
        <v>90</v>
      </c>
      <c r="F105" s="352">
        <v>100</v>
      </c>
      <c r="G105" s="352">
        <v>90</v>
      </c>
      <c r="H105" s="352">
        <v>0</v>
      </c>
      <c r="I105" s="352">
        <v>0</v>
      </c>
    </row>
    <row r="106" spans="1:9" x14ac:dyDescent="0.25">
      <c r="A106" s="392" t="s">
        <v>83</v>
      </c>
      <c r="B106" s="392" t="s">
        <v>58</v>
      </c>
      <c r="C106" s="393"/>
      <c r="D106" s="352"/>
      <c r="E106" s="352"/>
      <c r="F106" s="352"/>
      <c r="G106" s="352"/>
      <c r="H106" s="352"/>
      <c r="I106" s="352"/>
    </row>
    <row r="107" spans="1:9" x14ac:dyDescent="0.25">
      <c r="A107" s="383" t="s">
        <v>83</v>
      </c>
      <c r="B107" s="392" t="s">
        <v>58</v>
      </c>
      <c r="C107" s="394" t="s">
        <v>83</v>
      </c>
      <c r="D107" s="352">
        <v>5470</v>
      </c>
      <c r="E107" s="352">
        <v>5240</v>
      </c>
      <c r="F107" s="352">
        <v>5510</v>
      </c>
      <c r="G107" s="352">
        <v>5280</v>
      </c>
      <c r="H107" s="352">
        <v>-50</v>
      </c>
      <c r="I107" s="352">
        <v>-50</v>
      </c>
    </row>
    <row r="108" spans="1:9" x14ac:dyDescent="0.25">
      <c r="A108" s="392" t="s">
        <v>84</v>
      </c>
      <c r="B108" s="392" t="s">
        <v>84</v>
      </c>
      <c r="C108" s="393"/>
      <c r="D108" s="352"/>
      <c r="E108" s="352"/>
      <c r="F108" s="352"/>
      <c r="G108" s="352"/>
      <c r="H108" s="352"/>
      <c r="I108" s="352"/>
    </row>
    <row r="109" spans="1:9" x14ac:dyDescent="0.25">
      <c r="A109" s="383" t="s">
        <v>188</v>
      </c>
      <c r="B109" s="392" t="s">
        <v>84</v>
      </c>
      <c r="C109" s="394" t="s">
        <v>402</v>
      </c>
      <c r="D109" s="352">
        <v>1750</v>
      </c>
      <c r="E109" s="352">
        <v>1710</v>
      </c>
      <c r="F109" s="352">
        <v>1830</v>
      </c>
      <c r="G109" s="352">
        <v>1780</v>
      </c>
      <c r="H109" s="352">
        <v>-80</v>
      </c>
      <c r="I109" s="352">
        <v>-80</v>
      </c>
    </row>
    <row r="110" spans="1:9" x14ac:dyDescent="0.25">
      <c r="A110" s="383" t="s">
        <v>85</v>
      </c>
      <c r="B110" s="392" t="s">
        <v>84</v>
      </c>
      <c r="C110" s="394" t="s">
        <v>85</v>
      </c>
      <c r="D110" s="352">
        <v>6310</v>
      </c>
      <c r="E110" s="352">
        <v>5760</v>
      </c>
      <c r="F110" s="352">
        <v>6310</v>
      </c>
      <c r="G110" s="352">
        <v>5770</v>
      </c>
      <c r="H110" s="352" t="s">
        <v>8</v>
      </c>
      <c r="I110" s="352">
        <v>-10</v>
      </c>
    </row>
    <row r="111" spans="1:9" x14ac:dyDescent="0.25">
      <c r="A111" s="383" t="s">
        <v>86</v>
      </c>
      <c r="B111" s="392" t="s">
        <v>84</v>
      </c>
      <c r="C111" s="394" t="s">
        <v>86</v>
      </c>
      <c r="D111" s="352">
        <v>2570</v>
      </c>
      <c r="E111" s="352">
        <v>2390</v>
      </c>
      <c r="F111" s="352">
        <v>2570</v>
      </c>
      <c r="G111" s="352">
        <v>2390</v>
      </c>
      <c r="H111" s="352">
        <v>-10</v>
      </c>
      <c r="I111" s="352" t="s">
        <v>8</v>
      </c>
    </row>
    <row r="112" spans="1:9" x14ac:dyDescent="0.25">
      <c r="A112" s="383" t="s">
        <v>87</v>
      </c>
      <c r="B112" s="392" t="s">
        <v>84</v>
      </c>
      <c r="C112" s="394" t="s">
        <v>87</v>
      </c>
      <c r="D112" s="352">
        <v>200</v>
      </c>
      <c r="E112" s="352">
        <v>190</v>
      </c>
      <c r="F112" s="352">
        <v>210</v>
      </c>
      <c r="G112" s="352">
        <v>210</v>
      </c>
      <c r="H112" s="352">
        <v>-10</v>
      </c>
      <c r="I112" s="352">
        <v>-10</v>
      </c>
    </row>
    <row r="113" spans="1:9" x14ac:dyDescent="0.25">
      <c r="A113" s="383" t="s">
        <v>88</v>
      </c>
      <c r="B113" s="392" t="s">
        <v>84</v>
      </c>
      <c r="C113" s="394" t="s">
        <v>88</v>
      </c>
      <c r="D113" s="352">
        <v>3560</v>
      </c>
      <c r="E113" s="352">
        <v>3460</v>
      </c>
      <c r="F113" s="352">
        <v>3600</v>
      </c>
      <c r="G113" s="352">
        <v>3510</v>
      </c>
      <c r="H113" s="352">
        <v>-50</v>
      </c>
      <c r="I113" s="352">
        <v>-50</v>
      </c>
    </row>
    <row r="114" spans="1:9" x14ac:dyDescent="0.25">
      <c r="A114" s="383" t="s">
        <v>89</v>
      </c>
      <c r="B114" s="392" t="s">
        <v>84</v>
      </c>
      <c r="C114" s="394" t="s">
        <v>89</v>
      </c>
      <c r="D114" s="352">
        <v>1130</v>
      </c>
      <c r="E114" s="352">
        <v>1080</v>
      </c>
      <c r="F114" s="352">
        <v>1130</v>
      </c>
      <c r="G114" s="352">
        <v>1090</v>
      </c>
      <c r="H114" s="352">
        <v>0</v>
      </c>
      <c r="I114" s="352" t="s">
        <v>8</v>
      </c>
    </row>
    <row r="115" spans="1:9" x14ac:dyDescent="0.25">
      <c r="A115" s="383" t="s">
        <v>90</v>
      </c>
      <c r="B115" s="392" t="s">
        <v>84</v>
      </c>
      <c r="C115" s="394" t="s">
        <v>90</v>
      </c>
      <c r="D115" s="352">
        <v>280</v>
      </c>
      <c r="E115" s="352">
        <v>270</v>
      </c>
      <c r="F115" s="352">
        <v>290</v>
      </c>
      <c r="G115" s="352">
        <v>280</v>
      </c>
      <c r="H115" s="352">
        <v>-10</v>
      </c>
      <c r="I115" s="352">
        <v>-10</v>
      </c>
    </row>
    <row r="116" spans="1:9" x14ac:dyDescent="0.25">
      <c r="A116" s="383" t="s">
        <v>91</v>
      </c>
      <c r="B116" s="392" t="s">
        <v>84</v>
      </c>
      <c r="C116" s="394" t="s">
        <v>91</v>
      </c>
      <c r="D116" s="352">
        <v>150</v>
      </c>
      <c r="E116" s="352">
        <v>150</v>
      </c>
      <c r="F116" s="352">
        <v>150</v>
      </c>
      <c r="G116" s="352">
        <v>140</v>
      </c>
      <c r="H116" s="352" t="s">
        <v>8</v>
      </c>
      <c r="I116" s="352" t="s">
        <v>8</v>
      </c>
    </row>
    <row r="117" spans="1:9" x14ac:dyDescent="0.25">
      <c r="A117" s="383" t="s">
        <v>92</v>
      </c>
      <c r="B117" s="392" t="s">
        <v>84</v>
      </c>
      <c r="C117" s="394" t="s">
        <v>92</v>
      </c>
      <c r="D117" s="352">
        <v>2240</v>
      </c>
      <c r="E117" s="352">
        <v>2160</v>
      </c>
      <c r="F117" s="352">
        <v>2280</v>
      </c>
      <c r="G117" s="352">
        <v>2210</v>
      </c>
      <c r="H117" s="352">
        <v>-40</v>
      </c>
      <c r="I117" s="352">
        <v>-50</v>
      </c>
    </row>
    <row r="118" spans="1:9" x14ac:dyDescent="0.25">
      <c r="A118" s="392" t="s">
        <v>146</v>
      </c>
      <c r="B118" s="392" t="s">
        <v>22</v>
      </c>
      <c r="C118" s="393"/>
      <c r="D118" s="352"/>
      <c r="E118" s="352"/>
      <c r="F118" s="352"/>
      <c r="G118" s="352"/>
      <c r="H118" s="352"/>
      <c r="I118" s="352"/>
    </row>
    <row r="119" spans="1:9" x14ac:dyDescent="0.25">
      <c r="A119" s="383" t="s">
        <v>146</v>
      </c>
      <c r="B119" s="392" t="s">
        <v>22</v>
      </c>
      <c r="C119" s="394" t="s">
        <v>146</v>
      </c>
      <c r="D119" s="352">
        <v>3770</v>
      </c>
      <c r="E119" s="352">
        <v>3080</v>
      </c>
      <c r="F119" s="352">
        <v>3870</v>
      </c>
      <c r="G119" s="352">
        <v>3170</v>
      </c>
      <c r="H119" s="352">
        <v>-100</v>
      </c>
      <c r="I119" s="352">
        <v>-90</v>
      </c>
    </row>
    <row r="120" spans="1:9" x14ac:dyDescent="0.25">
      <c r="A120" s="380" t="s">
        <v>601</v>
      </c>
      <c r="B120" s="392" t="s">
        <v>22</v>
      </c>
      <c r="C120" s="333" t="s">
        <v>425</v>
      </c>
      <c r="D120" s="352">
        <v>0</v>
      </c>
      <c r="E120" s="352">
        <v>0</v>
      </c>
      <c r="F120" s="352">
        <v>110</v>
      </c>
      <c r="G120" s="352">
        <v>110</v>
      </c>
      <c r="H120" s="352">
        <v>-110</v>
      </c>
      <c r="I120" s="352">
        <v>-110</v>
      </c>
    </row>
    <row r="121" spans="1:9" x14ac:dyDescent="0.25">
      <c r="A121" s="263" t="s">
        <v>77</v>
      </c>
      <c r="B121" s="263" t="s">
        <v>77</v>
      </c>
      <c r="C121" s="332"/>
      <c r="D121" s="352"/>
      <c r="E121" s="352"/>
      <c r="F121" s="352"/>
      <c r="G121" s="352"/>
      <c r="H121" s="352"/>
      <c r="I121" s="352"/>
    </row>
    <row r="122" spans="1:9" x14ac:dyDescent="0.25">
      <c r="A122" s="365" t="s">
        <v>602</v>
      </c>
      <c r="B122" s="263" t="s">
        <v>77</v>
      </c>
      <c r="C122" s="395" t="s">
        <v>77</v>
      </c>
      <c r="D122" s="352">
        <v>50</v>
      </c>
      <c r="E122" s="352">
        <v>50</v>
      </c>
      <c r="F122" s="352">
        <v>50</v>
      </c>
      <c r="G122" s="352">
        <v>50</v>
      </c>
      <c r="H122" s="352" t="s">
        <v>8</v>
      </c>
      <c r="I122" s="352" t="s">
        <v>8</v>
      </c>
    </row>
    <row r="123" spans="1:9" x14ac:dyDescent="0.25">
      <c r="A123" s="392" t="s">
        <v>148</v>
      </c>
      <c r="B123" s="392" t="s">
        <v>148</v>
      </c>
      <c r="C123" s="393"/>
      <c r="D123" s="352"/>
      <c r="E123" s="352"/>
      <c r="F123" s="352"/>
      <c r="G123" s="352"/>
      <c r="H123" s="352"/>
      <c r="I123" s="352"/>
    </row>
    <row r="124" spans="1:9" x14ac:dyDescent="0.25">
      <c r="A124" s="380" t="s">
        <v>603</v>
      </c>
      <c r="B124" s="392" t="s">
        <v>148</v>
      </c>
      <c r="C124" s="394" t="s">
        <v>93</v>
      </c>
      <c r="D124" s="352">
        <v>12010</v>
      </c>
      <c r="E124" s="352">
        <v>11070</v>
      </c>
      <c r="F124" s="352">
        <v>12470</v>
      </c>
      <c r="G124" s="352">
        <v>11520</v>
      </c>
      <c r="H124" s="352">
        <v>-460</v>
      </c>
      <c r="I124" s="352">
        <v>-460</v>
      </c>
    </row>
    <row r="125" spans="1:9" x14ac:dyDescent="0.25">
      <c r="A125" s="383" t="s">
        <v>94</v>
      </c>
      <c r="B125" s="392" t="s">
        <v>148</v>
      </c>
      <c r="C125" s="394" t="s">
        <v>94</v>
      </c>
      <c r="D125" s="352">
        <v>76320</v>
      </c>
      <c r="E125" s="352">
        <v>67540</v>
      </c>
      <c r="F125" s="352">
        <v>78780</v>
      </c>
      <c r="G125" s="352">
        <v>69920</v>
      </c>
      <c r="H125" s="352">
        <v>-2460</v>
      </c>
      <c r="I125" s="352">
        <v>-2380</v>
      </c>
    </row>
    <row r="126" spans="1:9" x14ac:dyDescent="0.25">
      <c r="A126" s="383" t="s">
        <v>312</v>
      </c>
      <c r="B126" s="392" t="s">
        <v>148</v>
      </c>
      <c r="C126" s="394" t="s">
        <v>312</v>
      </c>
      <c r="D126" s="352">
        <v>14080</v>
      </c>
      <c r="E126" s="352">
        <v>12540</v>
      </c>
      <c r="F126" s="352">
        <v>14620</v>
      </c>
      <c r="G126" s="352">
        <v>13000</v>
      </c>
      <c r="H126" s="352">
        <v>-540</v>
      </c>
      <c r="I126" s="352">
        <v>-470</v>
      </c>
    </row>
    <row r="127" spans="1:9" x14ac:dyDescent="0.25">
      <c r="A127" s="383" t="s">
        <v>190</v>
      </c>
      <c r="B127" s="392" t="s">
        <v>148</v>
      </c>
      <c r="C127" s="394" t="s">
        <v>190</v>
      </c>
      <c r="D127" s="352">
        <v>9010</v>
      </c>
      <c r="E127" s="352">
        <v>7910</v>
      </c>
      <c r="F127" s="352">
        <v>9010</v>
      </c>
      <c r="G127" s="352">
        <v>7910</v>
      </c>
      <c r="H127" s="352" t="s">
        <v>8</v>
      </c>
      <c r="I127" s="352">
        <v>-10</v>
      </c>
    </row>
    <row r="128" spans="1:9" x14ac:dyDescent="0.25">
      <c r="A128" s="383" t="s">
        <v>95</v>
      </c>
      <c r="B128" s="392" t="s">
        <v>148</v>
      </c>
      <c r="C128" s="394" t="s">
        <v>95</v>
      </c>
      <c r="D128" s="352">
        <v>3550</v>
      </c>
      <c r="E128" s="352">
        <v>3320</v>
      </c>
      <c r="F128" s="352">
        <v>3580</v>
      </c>
      <c r="G128" s="352">
        <v>3350</v>
      </c>
      <c r="H128" s="352">
        <v>-30</v>
      </c>
      <c r="I128" s="352">
        <v>-30</v>
      </c>
    </row>
    <row r="129" spans="1:9" x14ac:dyDescent="0.25">
      <c r="A129" s="392" t="s">
        <v>153</v>
      </c>
      <c r="B129" s="392" t="s">
        <v>153</v>
      </c>
      <c r="C129" s="393"/>
      <c r="D129" s="352"/>
      <c r="E129" s="352"/>
      <c r="F129" s="352"/>
      <c r="G129" s="352"/>
      <c r="H129" s="352"/>
      <c r="I129" s="352"/>
    </row>
    <row r="130" spans="1:9" x14ac:dyDescent="0.25">
      <c r="A130" s="383" t="s">
        <v>154</v>
      </c>
      <c r="B130" s="392" t="s">
        <v>153</v>
      </c>
      <c r="C130" s="394" t="s">
        <v>154</v>
      </c>
      <c r="D130" s="352">
        <v>5230</v>
      </c>
      <c r="E130" s="352">
        <v>4990</v>
      </c>
      <c r="F130" s="352">
        <v>5350</v>
      </c>
      <c r="G130" s="352">
        <v>5110</v>
      </c>
      <c r="H130" s="352">
        <v>-120</v>
      </c>
      <c r="I130" s="352">
        <v>-110</v>
      </c>
    </row>
    <row r="131" spans="1:9" x14ac:dyDescent="0.25">
      <c r="A131" s="383" t="s">
        <v>107</v>
      </c>
      <c r="B131" s="392" t="s">
        <v>153</v>
      </c>
      <c r="C131" s="394" t="s">
        <v>107</v>
      </c>
      <c r="D131" s="352">
        <v>50</v>
      </c>
      <c r="E131" s="352">
        <v>50</v>
      </c>
      <c r="F131" s="352">
        <v>50</v>
      </c>
      <c r="G131" s="352">
        <v>50</v>
      </c>
      <c r="H131" s="352" t="s">
        <v>8</v>
      </c>
      <c r="I131" s="352" t="s">
        <v>8</v>
      </c>
    </row>
    <row r="132" spans="1:9" x14ac:dyDescent="0.25">
      <c r="A132" s="383" t="s">
        <v>96</v>
      </c>
      <c r="B132" s="392" t="s">
        <v>153</v>
      </c>
      <c r="C132" s="394" t="s">
        <v>96</v>
      </c>
      <c r="D132" s="352">
        <v>1720</v>
      </c>
      <c r="E132" s="352">
        <v>1610</v>
      </c>
      <c r="F132" s="352">
        <v>1740</v>
      </c>
      <c r="G132" s="352">
        <v>1630</v>
      </c>
      <c r="H132" s="352">
        <v>-20</v>
      </c>
      <c r="I132" s="352">
        <v>-20</v>
      </c>
    </row>
    <row r="133" spans="1:9" x14ac:dyDescent="0.25">
      <c r="A133" s="383" t="s">
        <v>97</v>
      </c>
      <c r="B133" s="392" t="s">
        <v>153</v>
      </c>
      <c r="C133" s="394" t="s">
        <v>97</v>
      </c>
      <c r="D133" s="352">
        <v>0</v>
      </c>
      <c r="E133" s="352">
        <v>0</v>
      </c>
      <c r="F133" s="352">
        <v>200</v>
      </c>
      <c r="G133" s="352">
        <v>180</v>
      </c>
      <c r="H133" s="352">
        <v>-200</v>
      </c>
      <c r="I133" s="352">
        <v>-180</v>
      </c>
    </row>
    <row r="134" spans="1:9" x14ac:dyDescent="0.25">
      <c r="A134" s="383" t="s">
        <v>98</v>
      </c>
      <c r="B134" s="392" t="s">
        <v>153</v>
      </c>
      <c r="C134" s="394" t="s">
        <v>98</v>
      </c>
      <c r="D134" s="352">
        <v>1130</v>
      </c>
      <c r="E134" s="352">
        <v>1050</v>
      </c>
      <c r="F134" s="352">
        <v>1140</v>
      </c>
      <c r="G134" s="352">
        <v>1060</v>
      </c>
      <c r="H134" s="352">
        <v>-20</v>
      </c>
      <c r="I134" s="352">
        <v>-20</v>
      </c>
    </row>
    <row r="135" spans="1:9" x14ac:dyDescent="0.25">
      <c r="A135" s="380" t="s">
        <v>604</v>
      </c>
      <c r="B135" s="392" t="s">
        <v>153</v>
      </c>
      <c r="C135" s="394" t="s">
        <v>584</v>
      </c>
      <c r="D135" s="352">
        <v>400</v>
      </c>
      <c r="E135" s="352">
        <v>370</v>
      </c>
      <c r="F135" s="352">
        <v>440</v>
      </c>
      <c r="G135" s="352">
        <v>410</v>
      </c>
      <c r="H135" s="352">
        <v>-40</v>
      </c>
      <c r="I135" s="352">
        <v>-40</v>
      </c>
    </row>
    <row r="136" spans="1:9" x14ac:dyDescent="0.25">
      <c r="A136" s="383" t="s">
        <v>100</v>
      </c>
      <c r="B136" s="392" t="s">
        <v>153</v>
      </c>
      <c r="C136" s="394" t="s">
        <v>100</v>
      </c>
      <c r="D136" s="352">
        <v>150</v>
      </c>
      <c r="E136" s="352">
        <v>150</v>
      </c>
      <c r="F136" s="352">
        <v>160</v>
      </c>
      <c r="G136" s="352">
        <v>150</v>
      </c>
      <c r="H136" s="352" t="s">
        <v>8</v>
      </c>
      <c r="I136" s="352" t="s">
        <v>8</v>
      </c>
    </row>
    <row r="137" spans="1:9" x14ac:dyDescent="0.25">
      <c r="A137" s="383" t="s">
        <v>101</v>
      </c>
      <c r="B137" s="392" t="s">
        <v>153</v>
      </c>
      <c r="C137" s="394" t="s">
        <v>391</v>
      </c>
      <c r="D137" s="352">
        <v>1210</v>
      </c>
      <c r="E137" s="352">
        <v>1130</v>
      </c>
      <c r="F137" s="352">
        <v>1210</v>
      </c>
      <c r="G137" s="352">
        <v>1120</v>
      </c>
      <c r="H137" s="352">
        <v>10</v>
      </c>
      <c r="I137" s="352">
        <v>10</v>
      </c>
    </row>
    <row r="138" spans="1:9" x14ac:dyDescent="0.25">
      <c r="A138" s="383" t="s">
        <v>102</v>
      </c>
      <c r="B138" s="392" t="s">
        <v>153</v>
      </c>
      <c r="C138" s="394" t="s">
        <v>102</v>
      </c>
      <c r="D138" s="352">
        <v>1460</v>
      </c>
      <c r="E138" s="352">
        <v>1350</v>
      </c>
      <c r="F138" s="352">
        <v>1550</v>
      </c>
      <c r="G138" s="352">
        <v>1430</v>
      </c>
      <c r="H138" s="352">
        <v>-90</v>
      </c>
      <c r="I138" s="352">
        <v>-80</v>
      </c>
    </row>
    <row r="139" spans="1:9" x14ac:dyDescent="0.25">
      <c r="A139" s="383" t="s">
        <v>158</v>
      </c>
      <c r="B139" s="392" t="s">
        <v>153</v>
      </c>
      <c r="C139" s="394" t="s">
        <v>158</v>
      </c>
      <c r="D139" s="352">
        <v>4220</v>
      </c>
      <c r="E139" s="352">
        <v>4100</v>
      </c>
      <c r="F139" s="352">
        <v>4190</v>
      </c>
      <c r="G139" s="352">
        <v>4060</v>
      </c>
      <c r="H139" s="352">
        <v>40</v>
      </c>
      <c r="I139" s="352">
        <v>30</v>
      </c>
    </row>
    <row r="140" spans="1:9" x14ac:dyDescent="0.25">
      <c r="A140" s="383" t="s">
        <v>103</v>
      </c>
      <c r="B140" s="392" t="s">
        <v>153</v>
      </c>
      <c r="C140" s="394" t="s">
        <v>103</v>
      </c>
      <c r="D140" s="352">
        <v>250</v>
      </c>
      <c r="E140" s="352">
        <v>230</v>
      </c>
      <c r="F140" s="352">
        <v>250</v>
      </c>
      <c r="G140" s="352">
        <v>230</v>
      </c>
      <c r="H140" s="352" t="s">
        <v>8</v>
      </c>
      <c r="I140" s="352" t="s">
        <v>8</v>
      </c>
    </row>
    <row r="141" spans="1:9" x14ac:dyDescent="0.25">
      <c r="A141" s="383" t="s">
        <v>105</v>
      </c>
      <c r="B141" s="392" t="s">
        <v>153</v>
      </c>
      <c r="C141" s="394" t="s">
        <v>105</v>
      </c>
      <c r="D141" s="352">
        <v>170</v>
      </c>
      <c r="E141" s="352">
        <v>160</v>
      </c>
      <c r="F141" s="352">
        <v>170</v>
      </c>
      <c r="G141" s="352">
        <v>160</v>
      </c>
      <c r="H141" s="352">
        <v>-10</v>
      </c>
      <c r="I141" s="352">
        <v>-10</v>
      </c>
    </row>
    <row r="142" spans="1:9" x14ac:dyDescent="0.25">
      <c r="A142" s="383" t="s">
        <v>106</v>
      </c>
      <c r="B142" s="392" t="s">
        <v>153</v>
      </c>
      <c r="C142" s="394" t="s">
        <v>106</v>
      </c>
      <c r="D142" s="352">
        <v>390</v>
      </c>
      <c r="E142" s="352">
        <v>380</v>
      </c>
      <c r="F142" s="352">
        <v>400</v>
      </c>
      <c r="G142" s="352">
        <v>390</v>
      </c>
      <c r="H142" s="352">
        <v>-20</v>
      </c>
      <c r="I142" s="352">
        <v>-20</v>
      </c>
    </row>
    <row r="143" spans="1:9" x14ac:dyDescent="0.25">
      <c r="A143" s="383" t="s">
        <v>159</v>
      </c>
      <c r="B143" s="392" t="s">
        <v>153</v>
      </c>
      <c r="C143" s="394" t="s">
        <v>159</v>
      </c>
      <c r="D143" s="352">
        <v>50</v>
      </c>
      <c r="E143" s="352">
        <v>50</v>
      </c>
      <c r="F143" s="352">
        <v>50</v>
      </c>
      <c r="G143" s="352">
        <v>50</v>
      </c>
      <c r="H143" s="352">
        <v>0</v>
      </c>
      <c r="I143" s="352">
        <v>0</v>
      </c>
    </row>
    <row r="144" spans="1:9" x14ac:dyDescent="0.25">
      <c r="A144" s="383" t="s">
        <v>108</v>
      </c>
      <c r="B144" s="392" t="s">
        <v>153</v>
      </c>
      <c r="C144" s="394" t="s">
        <v>108</v>
      </c>
      <c r="D144" s="352">
        <v>180</v>
      </c>
      <c r="E144" s="352">
        <v>170</v>
      </c>
      <c r="F144" s="352">
        <v>170</v>
      </c>
      <c r="G144" s="352">
        <v>160</v>
      </c>
      <c r="H144" s="352">
        <v>10</v>
      </c>
      <c r="I144" s="352">
        <v>10</v>
      </c>
    </row>
    <row r="145" spans="1:9" x14ac:dyDescent="0.25">
      <c r="A145" s="380" t="s">
        <v>605</v>
      </c>
      <c r="B145" s="392" t="s">
        <v>153</v>
      </c>
      <c r="C145" s="333" t="s">
        <v>442</v>
      </c>
      <c r="D145" s="352">
        <v>0</v>
      </c>
      <c r="E145" s="352">
        <v>0</v>
      </c>
      <c r="F145" s="352">
        <v>490</v>
      </c>
      <c r="G145" s="352">
        <v>110</v>
      </c>
      <c r="H145" s="352">
        <v>-490</v>
      </c>
      <c r="I145" s="352">
        <v>-110</v>
      </c>
    </row>
    <row r="146" spans="1:9" x14ac:dyDescent="0.25">
      <c r="A146" s="380" t="s">
        <v>606</v>
      </c>
      <c r="B146" s="392" t="s">
        <v>153</v>
      </c>
      <c r="C146" s="371" t="s">
        <v>621</v>
      </c>
      <c r="D146" s="352">
        <v>310</v>
      </c>
      <c r="E146" s="352">
        <v>290</v>
      </c>
      <c r="F146" s="352">
        <v>0</v>
      </c>
      <c r="G146" s="352">
        <v>0</v>
      </c>
      <c r="H146" s="352">
        <v>310</v>
      </c>
      <c r="I146" s="352">
        <v>290</v>
      </c>
    </row>
    <row r="147" spans="1:9" x14ac:dyDescent="0.25">
      <c r="A147" s="392" t="s">
        <v>536</v>
      </c>
      <c r="B147" s="392" t="s">
        <v>536</v>
      </c>
      <c r="C147" s="393"/>
      <c r="D147" s="352"/>
      <c r="E147" s="352"/>
      <c r="F147" s="352"/>
      <c r="G147" s="352"/>
      <c r="H147" s="352"/>
      <c r="I147" s="352"/>
    </row>
    <row r="148" spans="1:9" x14ac:dyDescent="0.25">
      <c r="A148" s="383" t="s">
        <v>536</v>
      </c>
      <c r="B148" s="392" t="s">
        <v>536</v>
      </c>
      <c r="C148" s="394" t="s">
        <v>536</v>
      </c>
      <c r="D148" s="352">
        <v>5280</v>
      </c>
      <c r="E148" s="352">
        <v>5020</v>
      </c>
      <c r="F148" s="352">
        <v>5470</v>
      </c>
      <c r="G148" s="352">
        <v>5210</v>
      </c>
      <c r="H148" s="352">
        <v>-190</v>
      </c>
      <c r="I148" s="352">
        <v>-190</v>
      </c>
    </row>
    <row r="149" spans="1:9" x14ac:dyDescent="0.25">
      <c r="A149" s="392" t="s">
        <v>162</v>
      </c>
      <c r="B149" s="392" t="str">
        <f>ONS2011Q3[[#This Row],[text]]</f>
        <v>Total employment</v>
      </c>
      <c r="C149" s="393" t="str">
        <f>ONS2011Q3[[#This Row],[Department]]</f>
        <v>Total employment</v>
      </c>
      <c r="D149" s="355">
        <v>479430</v>
      </c>
      <c r="E149" s="355">
        <v>443740</v>
      </c>
      <c r="F149" s="355">
        <v>488400</v>
      </c>
      <c r="G149" s="355">
        <v>452410</v>
      </c>
      <c r="H149" s="355">
        <v>-8970</v>
      </c>
      <c r="I149" s="355">
        <v>-8670</v>
      </c>
    </row>
    <row r="152" spans="1:9" x14ac:dyDescent="0.25">
      <c r="A152">
        <v>1</v>
      </c>
      <c r="B152" s="863" t="s">
        <v>555</v>
      </c>
      <c r="C152" s="863"/>
      <c r="D152" s="863"/>
      <c r="E152" s="863"/>
      <c r="F152" s="863"/>
      <c r="G152" s="863"/>
    </row>
    <row r="153" spans="1:9" x14ac:dyDescent="0.25">
      <c r="A153">
        <v>2</v>
      </c>
      <c r="B153" s="863" t="s">
        <v>556</v>
      </c>
      <c r="C153" s="863"/>
      <c r="D153" s="863"/>
      <c r="E153" s="863"/>
      <c r="F153" s="863"/>
      <c r="G153" s="863"/>
    </row>
    <row r="154" spans="1:9" x14ac:dyDescent="0.25">
      <c r="A154">
        <v>3</v>
      </c>
      <c r="B154" s="861" t="s">
        <v>607</v>
      </c>
      <c r="C154" s="864"/>
      <c r="D154" s="864"/>
      <c r="E154" s="864"/>
      <c r="F154" s="864"/>
      <c r="G154" s="864"/>
    </row>
    <row r="155" spans="1:9" x14ac:dyDescent="0.25">
      <c r="B155" s="864"/>
      <c r="C155" s="864"/>
      <c r="D155" s="864"/>
      <c r="E155" s="864"/>
      <c r="F155" s="864"/>
      <c r="G155" s="864"/>
    </row>
    <row r="156" spans="1:9" x14ac:dyDescent="0.25">
      <c r="A156">
        <v>4</v>
      </c>
      <c r="B156" s="861" t="s">
        <v>608</v>
      </c>
      <c r="C156" s="864"/>
      <c r="D156" s="864"/>
      <c r="E156" s="864"/>
      <c r="F156" s="864"/>
      <c r="G156" s="864"/>
    </row>
    <row r="157" spans="1:9" x14ac:dyDescent="0.25">
      <c r="B157" s="864"/>
      <c r="C157" s="864"/>
      <c r="D157" s="864"/>
      <c r="E157" s="864"/>
      <c r="F157" s="864"/>
      <c r="G157" s="864"/>
    </row>
    <row r="158" spans="1:9" x14ac:dyDescent="0.25">
      <c r="A158">
        <v>5</v>
      </c>
      <c r="B158" s="388" t="s">
        <v>609</v>
      </c>
      <c r="C158" s="386"/>
      <c r="D158" s="386"/>
      <c r="E158" s="386"/>
      <c r="F158" s="386"/>
      <c r="G158" s="386"/>
    </row>
    <row r="159" spans="1:9" x14ac:dyDescent="0.25">
      <c r="A159">
        <v>6</v>
      </c>
      <c r="B159" s="388" t="s">
        <v>610</v>
      </c>
      <c r="C159" s="386"/>
      <c r="D159" s="386"/>
      <c r="E159" s="386"/>
      <c r="F159" s="386"/>
      <c r="G159" s="386"/>
    </row>
    <row r="160" spans="1:9" x14ac:dyDescent="0.25">
      <c r="A160">
        <v>7</v>
      </c>
      <c r="B160" s="861" t="s">
        <v>611</v>
      </c>
      <c r="C160" s="862"/>
      <c r="D160" s="862"/>
      <c r="E160" s="862"/>
      <c r="F160" s="862"/>
      <c r="G160" s="862"/>
    </row>
  </sheetData>
  <mergeCells count="8">
    <mergeCell ref="B160:G160"/>
    <mergeCell ref="B152:G152"/>
    <mergeCell ref="B153:G153"/>
    <mergeCell ref="A1:B1"/>
    <mergeCell ref="D1:E1"/>
    <mergeCell ref="F1:G1"/>
    <mergeCell ref="B154:G155"/>
    <mergeCell ref="B156:G157"/>
  </mergeCells>
  <pageMargins left="0.7" right="0.7" top="0.75" bottom="0.75" header="0.3" footer="0.3"/>
  <pageSetup paperSize="9" orientation="portrait"/>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2:IV200"/>
  <sheetViews>
    <sheetView zoomScale="80" zoomScaleNormal="80" zoomScalePageLayoutView="80" workbookViewId="0">
      <selection activeCell="L38" sqref="L38"/>
    </sheetView>
  </sheetViews>
  <sheetFormatPr defaultColWidth="8.85546875" defaultRowHeight="15" x14ac:dyDescent="0.25"/>
  <sheetData>
    <row r="2" spans="1:8" x14ac:dyDescent="0.25">
      <c r="B2" s="842" t="s">
        <v>426</v>
      </c>
      <c r="C2" s="842"/>
      <c r="D2" s="842"/>
      <c r="E2" s="842"/>
      <c r="F2" s="842"/>
      <c r="G2" s="842"/>
      <c r="H2" s="842"/>
    </row>
    <row r="3" spans="1:8" x14ac:dyDescent="0.25">
      <c r="B3" s="842"/>
      <c r="C3" s="842"/>
      <c r="D3" s="842"/>
      <c r="E3" s="842"/>
      <c r="F3" s="842"/>
      <c r="G3" s="842"/>
      <c r="H3" s="842"/>
    </row>
    <row r="4" spans="1:8" x14ac:dyDescent="0.25">
      <c r="B4" s="219"/>
      <c r="C4" s="220"/>
      <c r="D4" s="220"/>
      <c r="E4" s="220"/>
      <c r="F4" s="220"/>
      <c r="G4" s="220"/>
      <c r="H4" s="220"/>
    </row>
    <row r="5" spans="1:8" x14ac:dyDescent="0.25">
      <c r="B5" s="218"/>
      <c r="C5" s="843" t="s">
        <v>114</v>
      </c>
      <c r="D5" s="844"/>
      <c r="E5" s="846" t="s">
        <v>115</v>
      </c>
      <c r="F5" s="846"/>
      <c r="G5" s="845" t="s">
        <v>116</v>
      </c>
      <c r="H5" s="846"/>
    </row>
    <row r="6" spans="1:8" ht="51.75" x14ac:dyDescent="0.25">
      <c r="B6" s="222"/>
      <c r="C6" s="223" t="s">
        <v>0</v>
      </c>
      <c r="D6" s="223" t="s">
        <v>1</v>
      </c>
      <c r="E6" s="223" t="s">
        <v>0</v>
      </c>
      <c r="F6" s="223" t="s">
        <v>1</v>
      </c>
      <c r="G6" s="223" t="s">
        <v>0</v>
      </c>
      <c r="H6" s="223" t="s">
        <v>1</v>
      </c>
    </row>
    <row r="7" spans="1:8" x14ac:dyDescent="0.25">
      <c r="B7" s="218"/>
      <c r="C7" s="224"/>
      <c r="D7" s="224"/>
      <c r="E7" s="224"/>
      <c r="F7" s="224"/>
      <c r="G7" s="224"/>
      <c r="H7" s="224"/>
    </row>
    <row r="8" spans="1:8" x14ac:dyDescent="0.25">
      <c r="A8" s="225" t="s">
        <v>117</v>
      </c>
      <c r="C8" s="226"/>
      <c r="D8" s="226"/>
      <c r="E8" s="226"/>
      <c r="F8" s="226"/>
      <c r="G8" s="226"/>
      <c r="H8" s="226"/>
    </row>
    <row r="9" spans="1:8" x14ac:dyDescent="0.25">
      <c r="B9" s="227" t="s">
        <v>2</v>
      </c>
      <c r="C9" s="226">
        <v>8660</v>
      </c>
      <c r="D9" s="226">
        <v>8040</v>
      </c>
      <c r="E9" s="226">
        <v>8700</v>
      </c>
      <c r="F9" s="226">
        <v>8080</v>
      </c>
      <c r="G9" s="228">
        <v>-50</v>
      </c>
      <c r="H9" s="228">
        <v>-50</v>
      </c>
    </row>
    <row r="10" spans="1:8" x14ac:dyDescent="0.25">
      <c r="B10" s="227" t="s">
        <v>3</v>
      </c>
      <c r="C10" s="226">
        <v>50</v>
      </c>
      <c r="D10" s="226">
        <v>50</v>
      </c>
      <c r="E10" s="226">
        <v>50</v>
      </c>
      <c r="F10" s="226">
        <v>50</v>
      </c>
      <c r="G10" s="228" t="s">
        <v>8</v>
      </c>
      <c r="H10" s="228" t="s">
        <v>8</v>
      </c>
    </row>
    <row r="11" spans="1:8" x14ac:dyDescent="0.25">
      <c r="B11" s="227" t="s">
        <v>4</v>
      </c>
      <c r="C11" s="226">
        <v>50</v>
      </c>
      <c r="D11" s="226">
        <v>50</v>
      </c>
      <c r="E11" s="226">
        <v>40</v>
      </c>
      <c r="F11" s="226">
        <v>40</v>
      </c>
      <c r="G11" s="228">
        <v>10</v>
      </c>
      <c r="H11" s="228">
        <v>10</v>
      </c>
    </row>
    <row r="12" spans="1:8" x14ac:dyDescent="0.25">
      <c r="B12" s="227" t="s">
        <v>6</v>
      </c>
      <c r="C12" s="226">
        <v>300</v>
      </c>
      <c r="D12" s="226">
        <v>300</v>
      </c>
      <c r="E12" s="226">
        <v>310</v>
      </c>
      <c r="F12" s="226">
        <v>310</v>
      </c>
      <c r="G12" s="228">
        <v>-10</v>
      </c>
      <c r="H12" s="228">
        <v>-10</v>
      </c>
    </row>
    <row r="13" spans="1:8" x14ac:dyDescent="0.25">
      <c r="B13" s="227" t="s">
        <v>7</v>
      </c>
      <c r="C13" s="226">
        <v>850</v>
      </c>
      <c r="D13" s="226">
        <v>810</v>
      </c>
      <c r="E13" s="226">
        <v>830</v>
      </c>
      <c r="F13" s="226">
        <v>800</v>
      </c>
      <c r="G13" s="228">
        <v>20</v>
      </c>
      <c r="H13" s="228">
        <v>20</v>
      </c>
    </row>
    <row r="14" spans="1:8" x14ac:dyDescent="0.25">
      <c r="B14" s="227" t="s">
        <v>118</v>
      </c>
      <c r="C14" s="226">
        <v>340</v>
      </c>
      <c r="D14" s="226">
        <v>330</v>
      </c>
      <c r="E14" s="226">
        <v>350</v>
      </c>
      <c r="F14" s="226">
        <v>340</v>
      </c>
      <c r="G14" s="228">
        <v>-10</v>
      </c>
      <c r="H14" s="228">
        <v>-10</v>
      </c>
    </row>
    <row r="15" spans="1:8" x14ac:dyDescent="0.25">
      <c r="B15" s="227"/>
      <c r="C15" s="226"/>
      <c r="D15" s="226"/>
      <c r="E15" s="226"/>
      <c r="F15" s="226"/>
      <c r="G15" s="228"/>
      <c r="H15" s="228"/>
    </row>
    <row r="16" spans="1:8" x14ac:dyDescent="0.25">
      <c r="A16" s="225" t="s">
        <v>119</v>
      </c>
      <c r="C16" s="226"/>
      <c r="D16" s="226"/>
      <c r="E16" s="226"/>
      <c r="F16" s="226"/>
      <c r="G16" s="228"/>
      <c r="H16" s="228"/>
    </row>
    <row r="17" spans="1:8" x14ac:dyDescent="0.25">
      <c r="B17" s="229" t="s">
        <v>120</v>
      </c>
      <c r="C17" s="226">
        <v>4930</v>
      </c>
      <c r="D17" s="226">
        <v>4770</v>
      </c>
      <c r="E17" s="226">
        <v>0</v>
      </c>
      <c r="F17" s="226">
        <v>0</v>
      </c>
      <c r="G17" s="228">
        <v>4930</v>
      </c>
      <c r="H17" s="228">
        <v>4770</v>
      </c>
    </row>
    <row r="18" spans="1:8" x14ac:dyDescent="0.25">
      <c r="B18" s="227" t="s">
        <v>121</v>
      </c>
      <c r="C18" s="226">
        <v>0</v>
      </c>
      <c r="D18" s="226">
        <v>0</v>
      </c>
      <c r="E18" s="226">
        <v>3690</v>
      </c>
      <c r="F18" s="226">
        <v>3590</v>
      </c>
      <c r="G18" s="228">
        <v>-3690</v>
      </c>
      <c r="H18" s="228">
        <v>-3590</v>
      </c>
    </row>
    <row r="19" spans="1:8" x14ac:dyDescent="0.25">
      <c r="B19" s="227" t="s">
        <v>9</v>
      </c>
      <c r="C19" s="226">
        <v>930</v>
      </c>
      <c r="D19" s="226">
        <v>880</v>
      </c>
      <c r="E19" s="226">
        <v>890</v>
      </c>
      <c r="F19" s="226">
        <v>840</v>
      </c>
      <c r="G19" s="228">
        <v>30</v>
      </c>
      <c r="H19" s="228">
        <v>40</v>
      </c>
    </row>
    <row r="20" spans="1:8" x14ac:dyDescent="0.25">
      <c r="B20" s="227" t="s">
        <v>10</v>
      </c>
      <c r="C20" s="226">
        <v>1150</v>
      </c>
      <c r="D20" s="226">
        <v>1050</v>
      </c>
      <c r="E20" s="226">
        <v>1150</v>
      </c>
      <c r="F20" s="226">
        <v>1050</v>
      </c>
      <c r="G20" s="228" t="s">
        <v>8</v>
      </c>
      <c r="H20" s="228" t="s">
        <v>8</v>
      </c>
    </row>
    <row r="21" spans="1:8" x14ac:dyDescent="0.25">
      <c r="B21" s="227" t="s">
        <v>11</v>
      </c>
      <c r="C21" s="226">
        <v>2690</v>
      </c>
      <c r="D21" s="226">
        <v>2560</v>
      </c>
      <c r="E21" s="226">
        <v>2580</v>
      </c>
      <c r="F21" s="226">
        <v>2470</v>
      </c>
      <c r="G21" s="228">
        <v>110</v>
      </c>
      <c r="H21" s="228">
        <v>90</v>
      </c>
    </row>
    <row r="22" spans="1:8" x14ac:dyDescent="0.25">
      <c r="B22" s="227" t="s">
        <v>12</v>
      </c>
      <c r="C22" s="226">
        <v>580</v>
      </c>
      <c r="D22" s="226">
        <v>570</v>
      </c>
      <c r="E22" s="226">
        <v>600</v>
      </c>
      <c r="F22" s="226">
        <v>590</v>
      </c>
      <c r="G22" s="228">
        <v>-20</v>
      </c>
      <c r="H22" s="228">
        <v>-20</v>
      </c>
    </row>
    <row r="23" spans="1:8" x14ac:dyDescent="0.25">
      <c r="B23" s="227" t="s">
        <v>13</v>
      </c>
      <c r="C23" s="226">
        <v>340</v>
      </c>
      <c r="D23" s="226">
        <v>330</v>
      </c>
      <c r="E23" s="226">
        <v>340</v>
      </c>
      <c r="F23" s="226">
        <v>330</v>
      </c>
      <c r="G23" s="228" t="s">
        <v>8</v>
      </c>
      <c r="H23" s="228" t="s">
        <v>8</v>
      </c>
    </row>
    <row r="24" spans="1:8" x14ac:dyDescent="0.25">
      <c r="B24" s="227" t="s">
        <v>14</v>
      </c>
      <c r="C24" s="226">
        <v>50</v>
      </c>
      <c r="D24" s="226">
        <v>50</v>
      </c>
      <c r="E24" s="226">
        <v>50</v>
      </c>
      <c r="F24" s="226">
        <v>50</v>
      </c>
      <c r="G24" s="228" t="s">
        <v>8</v>
      </c>
      <c r="H24" s="228" t="s">
        <v>8</v>
      </c>
    </row>
    <row r="25" spans="1:8" x14ac:dyDescent="0.25">
      <c r="B25" s="227" t="s">
        <v>122</v>
      </c>
      <c r="C25" s="226">
        <v>70</v>
      </c>
      <c r="D25" s="226">
        <v>60</v>
      </c>
      <c r="E25" s="226">
        <v>0</v>
      </c>
      <c r="F25" s="226">
        <v>0</v>
      </c>
      <c r="G25" s="228">
        <v>70</v>
      </c>
      <c r="H25" s="228">
        <v>60</v>
      </c>
    </row>
    <row r="26" spans="1:8" x14ac:dyDescent="0.25">
      <c r="B26" s="227" t="s">
        <v>123</v>
      </c>
      <c r="C26" s="226">
        <v>960</v>
      </c>
      <c r="D26" s="226">
        <v>910</v>
      </c>
      <c r="E26" s="226">
        <v>0</v>
      </c>
      <c r="F26" s="226">
        <v>0</v>
      </c>
      <c r="G26" s="228">
        <v>960</v>
      </c>
      <c r="H26" s="228">
        <v>910</v>
      </c>
    </row>
    <row r="27" spans="1:8" x14ac:dyDescent="0.25">
      <c r="B27" s="227"/>
      <c r="C27" s="226"/>
      <c r="D27" s="226"/>
      <c r="E27" s="226"/>
      <c r="F27" s="226"/>
      <c r="G27" s="228"/>
      <c r="H27" s="228"/>
    </row>
    <row r="28" spans="1:8" x14ac:dyDescent="0.25">
      <c r="A28" s="225" t="s">
        <v>17</v>
      </c>
      <c r="C28" s="226"/>
      <c r="D28" s="230"/>
      <c r="E28" s="226"/>
      <c r="F28" s="230"/>
      <c r="G28" s="228"/>
      <c r="H28" s="228"/>
    </row>
    <row r="29" spans="1:8" x14ac:dyDescent="0.25">
      <c r="B29" s="227" t="s">
        <v>124</v>
      </c>
      <c r="C29" s="226">
        <v>1340</v>
      </c>
      <c r="D29" s="226">
        <v>1300</v>
      </c>
      <c r="E29" s="226">
        <v>1300</v>
      </c>
      <c r="F29" s="226">
        <v>1270</v>
      </c>
      <c r="G29" s="228">
        <v>30</v>
      </c>
      <c r="H29" s="228">
        <v>30</v>
      </c>
    </row>
    <row r="30" spans="1:8" x14ac:dyDescent="0.25">
      <c r="B30" s="227"/>
      <c r="C30" s="226"/>
      <c r="D30" s="226"/>
      <c r="E30" s="226"/>
      <c r="F30" s="226"/>
      <c r="G30" s="228"/>
      <c r="H30" s="228"/>
    </row>
    <row r="31" spans="1:8" x14ac:dyDescent="0.25">
      <c r="A31" s="225" t="s">
        <v>18</v>
      </c>
      <c r="C31" s="226"/>
      <c r="D31" s="226"/>
      <c r="E31" s="226"/>
      <c r="F31" s="226"/>
      <c r="G31" s="228"/>
      <c r="H31" s="228"/>
    </row>
    <row r="32" spans="1:8" x14ac:dyDescent="0.25">
      <c r="B32" s="227" t="s">
        <v>19</v>
      </c>
      <c r="C32" s="226">
        <v>950</v>
      </c>
      <c r="D32" s="226">
        <v>920</v>
      </c>
      <c r="E32" s="226">
        <v>930</v>
      </c>
      <c r="F32" s="226">
        <v>910</v>
      </c>
      <c r="G32" s="228">
        <v>20</v>
      </c>
      <c r="H32" s="228">
        <v>10</v>
      </c>
    </row>
    <row r="33" spans="1:8" x14ac:dyDescent="0.25">
      <c r="B33" s="227" t="s">
        <v>20</v>
      </c>
      <c r="C33" s="226">
        <v>270</v>
      </c>
      <c r="D33" s="226">
        <v>250</v>
      </c>
      <c r="E33" s="226">
        <v>270</v>
      </c>
      <c r="F33" s="226">
        <v>250</v>
      </c>
      <c r="G33" s="228" t="s">
        <v>8</v>
      </c>
      <c r="H33" s="228" t="s">
        <v>8</v>
      </c>
    </row>
    <row r="34" spans="1:8" x14ac:dyDescent="0.25">
      <c r="B34" s="227" t="s">
        <v>125</v>
      </c>
      <c r="C34" s="226">
        <v>80</v>
      </c>
      <c r="D34" s="226">
        <v>80</v>
      </c>
      <c r="E34" s="226">
        <v>80</v>
      </c>
      <c r="F34" s="226">
        <v>80</v>
      </c>
      <c r="G34" s="228">
        <v>0</v>
      </c>
      <c r="H34" s="228">
        <v>0</v>
      </c>
    </row>
    <row r="35" spans="1:8" x14ac:dyDescent="0.25">
      <c r="B35" s="231"/>
      <c r="C35" s="226"/>
      <c r="D35" s="226"/>
      <c r="E35" s="226"/>
      <c r="F35" s="226"/>
      <c r="G35" s="228"/>
      <c r="H35" s="228"/>
    </row>
    <row r="36" spans="1:8" x14ac:dyDescent="0.25">
      <c r="A36" s="225" t="s">
        <v>31</v>
      </c>
      <c r="C36" s="226"/>
      <c r="D36" s="226"/>
      <c r="E36" s="226"/>
      <c r="F36" s="226"/>
      <c r="G36" s="228"/>
      <c r="H36" s="228"/>
    </row>
    <row r="37" spans="1:8" x14ac:dyDescent="0.25">
      <c r="B37" s="227" t="s">
        <v>32</v>
      </c>
      <c r="C37" s="226">
        <v>490</v>
      </c>
      <c r="D37" s="226">
        <v>460</v>
      </c>
      <c r="E37" s="226">
        <v>480</v>
      </c>
      <c r="F37" s="226">
        <v>450</v>
      </c>
      <c r="G37" s="228">
        <v>10</v>
      </c>
      <c r="H37" s="228">
        <v>10</v>
      </c>
    </row>
    <row r="38" spans="1:8" x14ac:dyDescent="0.25">
      <c r="B38" s="227"/>
      <c r="C38" s="226"/>
      <c r="D38" s="226"/>
      <c r="E38" s="226"/>
      <c r="F38" s="226"/>
      <c r="G38" s="228"/>
      <c r="H38" s="228"/>
    </row>
    <row r="39" spans="1:8" x14ac:dyDescent="0.25">
      <c r="A39" s="232" t="s">
        <v>33</v>
      </c>
      <c r="C39" s="226"/>
      <c r="D39" s="226"/>
      <c r="E39" s="226"/>
      <c r="F39" s="226"/>
      <c r="G39" s="228"/>
      <c r="H39" s="228"/>
    </row>
    <row r="40" spans="1:8" x14ac:dyDescent="0.25">
      <c r="B40" s="227" t="s">
        <v>126</v>
      </c>
      <c r="C40" s="226">
        <v>3370</v>
      </c>
      <c r="D40" s="226">
        <v>3220</v>
      </c>
      <c r="E40" s="226">
        <v>3340</v>
      </c>
      <c r="F40" s="226">
        <v>3190</v>
      </c>
      <c r="G40" s="228">
        <v>30</v>
      </c>
      <c r="H40" s="228">
        <v>30</v>
      </c>
    </row>
    <row r="41" spans="1:8" x14ac:dyDescent="0.25">
      <c r="B41" s="227"/>
      <c r="C41" s="226"/>
      <c r="D41" s="226"/>
      <c r="E41" s="226"/>
      <c r="F41" s="226"/>
      <c r="G41" s="228"/>
      <c r="H41" s="228"/>
    </row>
    <row r="42" spans="1:8" x14ac:dyDescent="0.25">
      <c r="A42" s="225" t="s">
        <v>35</v>
      </c>
      <c r="C42" s="226"/>
      <c r="D42" s="226"/>
      <c r="E42" s="226"/>
      <c r="F42" s="226"/>
      <c r="G42" s="228"/>
      <c r="H42" s="228"/>
    </row>
    <row r="43" spans="1:8" x14ac:dyDescent="0.25">
      <c r="B43" s="227" t="s">
        <v>127</v>
      </c>
      <c r="C43" s="226">
        <v>2890</v>
      </c>
      <c r="D43" s="226">
        <v>2800</v>
      </c>
      <c r="E43" s="226">
        <v>2900</v>
      </c>
      <c r="F43" s="226">
        <v>2810</v>
      </c>
      <c r="G43" s="228">
        <v>-10</v>
      </c>
      <c r="H43" s="228">
        <v>-10</v>
      </c>
    </row>
    <row r="44" spans="1:8" x14ac:dyDescent="0.25">
      <c r="B44" s="227" t="s">
        <v>36</v>
      </c>
      <c r="C44" s="226">
        <v>240</v>
      </c>
      <c r="D44" s="226">
        <v>230</v>
      </c>
      <c r="E44" s="226">
        <v>230</v>
      </c>
      <c r="F44" s="226">
        <v>220</v>
      </c>
      <c r="G44" s="228">
        <v>10</v>
      </c>
      <c r="H44" s="228">
        <v>10</v>
      </c>
    </row>
    <row r="45" spans="1:8" x14ac:dyDescent="0.25">
      <c r="B45" s="227" t="s">
        <v>37</v>
      </c>
      <c r="C45" s="226">
        <v>1400</v>
      </c>
      <c r="D45" s="226">
        <v>1360</v>
      </c>
      <c r="E45" s="226">
        <v>1420</v>
      </c>
      <c r="F45" s="226">
        <v>1380</v>
      </c>
      <c r="G45" s="228">
        <v>-20</v>
      </c>
      <c r="H45" s="228">
        <v>-20</v>
      </c>
    </row>
    <row r="46" spans="1:8" x14ac:dyDescent="0.25">
      <c r="B46" s="227" t="s">
        <v>38</v>
      </c>
      <c r="C46" s="226">
        <v>850</v>
      </c>
      <c r="D46" s="226">
        <v>730</v>
      </c>
      <c r="E46" s="226">
        <v>850</v>
      </c>
      <c r="F46" s="226">
        <v>740</v>
      </c>
      <c r="G46" s="228" t="s">
        <v>8</v>
      </c>
      <c r="H46" s="228">
        <v>-10</v>
      </c>
    </row>
    <row r="47" spans="1:8" x14ac:dyDescent="0.25">
      <c r="B47" s="227" t="s">
        <v>39</v>
      </c>
      <c r="C47" s="226">
        <v>50</v>
      </c>
      <c r="D47" s="226">
        <v>50</v>
      </c>
      <c r="E47" s="226">
        <v>50</v>
      </c>
      <c r="F47" s="226">
        <v>50</v>
      </c>
      <c r="G47" s="228" t="s">
        <v>8</v>
      </c>
      <c r="H47" s="228" t="s">
        <v>8</v>
      </c>
    </row>
    <row r="48" spans="1:8" x14ac:dyDescent="0.25">
      <c r="B48" s="227"/>
      <c r="C48" s="226"/>
      <c r="D48" s="226"/>
      <c r="E48" s="226"/>
      <c r="F48" s="226"/>
      <c r="G48" s="228"/>
      <c r="H48" s="228"/>
    </row>
    <row r="49" spans="1:8" x14ac:dyDescent="0.25">
      <c r="A49" s="225" t="s">
        <v>40</v>
      </c>
      <c r="C49" s="226"/>
      <c r="D49" s="226"/>
      <c r="E49" s="226"/>
      <c r="F49" s="226"/>
      <c r="G49" s="228"/>
      <c r="H49" s="228"/>
    </row>
    <row r="50" spans="1:8" x14ac:dyDescent="0.25">
      <c r="B50" s="227" t="s">
        <v>128</v>
      </c>
      <c r="C50" s="226">
        <v>480</v>
      </c>
      <c r="D50" s="226">
        <v>460</v>
      </c>
      <c r="E50" s="226">
        <v>470</v>
      </c>
      <c r="F50" s="226">
        <v>460</v>
      </c>
      <c r="G50" s="228">
        <v>10</v>
      </c>
      <c r="H50" s="228" t="s">
        <v>8</v>
      </c>
    </row>
    <row r="51" spans="1:8" x14ac:dyDescent="0.25">
      <c r="B51" s="227" t="s">
        <v>42</v>
      </c>
      <c r="C51" s="226">
        <v>110</v>
      </c>
      <c r="D51" s="226">
        <v>110</v>
      </c>
      <c r="E51" s="226">
        <v>110</v>
      </c>
      <c r="F51" s="226">
        <v>110</v>
      </c>
      <c r="G51" s="228" t="s">
        <v>8</v>
      </c>
      <c r="H51" s="228" t="s">
        <v>8</v>
      </c>
    </row>
    <row r="52" spans="1:8" x14ac:dyDescent="0.25">
      <c r="B52" s="227"/>
      <c r="C52" s="226"/>
      <c r="D52" s="226"/>
      <c r="E52" s="226"/>
      <c r="F52" s="226"/>
      <c r="G52" s="228"/>
      <c r="H52" s="228"/>
    </row>
    <row r="53" spans="1:8" x14ac:dyDescent="0.25">
      <c r="A53" s="225" t="s">
        <v>43</v>
      </c>
      <c r="C53" s="226"/>
      <c r="D53" s="226"/>
      <c r="E53" s="226"/>
      <c r="F53" s="226"/>
      <c r="G53" s="228"/>
      <c r="H53" s="228"/>
    </row>
    <row r="54" spans="1:8" x14ac:dyDescent="0.25">
      <c r="B54" s="227" t="s">
        <v>44</v>
      </c>
      <c r="C54" s="226">
        <v>67800</v>
      </c>
      <c r="D54" s="226">
        <v>65790</v>
      </c>
      <c r="E54" s="226">
        <v>67990</v>
      </c>
      <c r="F54" s="226">
        <v>66000</v>
      </c>
      <c r="G54" s="228">
        <v>-190</v>
      </c>
      <c r="H54" s="228">
        <v>-210</v>
      </c>
    </row>
    <row r="55" spans="1:8" x14ac:dyDescent="0.25">
      <c r="B55" s="227" t="s">
        <v>129</v>
      </c>
      <c r="C55" s="226">
        <v>3380</v>
      </c>
      <c r="D55" s="226">
        <v>3340</v>
      </c>
      <c r="E55" s="226">
        <v>3380</v>
      </c>
      <c r="F55" s="226">
        <v>3350</v>
      </c>
      <c r="G55" s="228">
        <v>0</v>
      </c>
      <c r="H55" s="228">
        <v>-10</v>
      </c>
    </row>
    <row r="56" spans="1:8" x14ac:dyDescent="0.25">
      <c r="B56" s="227" t="s">
        <v>45</v>
      </c>
      <c r="C56" s="226">
        <v>3640</v>
      </c>
      <c r="D56" s="226">
        <v>3520</v>
      </c>
      <c r="E56" s="226">
        <v>3580</v>
      </c>
      <c r="F56" s="226">
        <v>3470</v>
      </c>
      <c r="G56" s="228">
        <v>60</v>
      </c>
      <c r="H56" s="228">
        <v>50</v>
      </c>
    </row>
    <row r="57" spans="1:8" x14ac:dyDescent="0.25">
      <c r="B57" s="227" t="s">
        <v>130</v>
      </c>
      <c r="C57" s="226">
        <v>1910</v>
      </c>
      <c r="D57" s="226">
        <v>1860</v>
      </c>
      <c r="E57" s="226">
        <v>1900</v>
      </c>
      <c r="F57" s="226">
        <v>1850</v>
      </c>
      <c r="G57" s="228">
        <v>10</v>
      </c>
      <c r="H57" s="228">
        <v>10</v>
      </c>
    </row>
    <row r="58" spans="1:8" x14ac:dyDescent="0.25">
      <c r="B58" s="227" t="s">
        <v>46</v>
      </c>
      <c r="C58" s="226">
        <v>1000</v>
      </c>
      <c r="D58" s="226">
        <v>960</v>
      </c>
      <c r="E58" s="226">
        <v>990</v>
      </c>
      <c r="F58" s="226">
        <v>960</v>
      </c>
      <c r="G58" s="228">
        <v>10</v>
      </c>
      <c r="H58" s="228">
        <v>0</v>
      </c>
    </row>
    <row r="59" spans="1:8" x14ac:dyDescent="0.25">
      <c r="B59" s="227"/>
      <c r="C59" s="226"/>
      <c r="D59" s="226"/>
      <c r="E59" s="226"/>
      <c r="F59" s="226"/>
      <c r="G59" s="228"/>
      <c r="H59" s="228"/>
    </row>
    <row r="60" spans="1:8" x14ac:dyDescent="0.25">
      <c r="A60" s="225" t="s">
        <v>49</v>
      </c>
      <c r="C60" s="226"/>
      <c r="D60" s="226"/>
      <c r="E60" s="226"/>
      <c r="F60" s="226"/>
      <c r="G60" s="228"/>
      <c r="H60" s="228"/>
    </row>
    <row r="61" spans="1:8" x14ac:dyDescent="0.25">
      <c r="B61" s="227" t="s">
        <v>131</v>
      </c>
      <c r="C61" s="226">
        <v>2950</v>
      </c>
      <c r="D61" s="226">
        <v>2860</v>
      </c>
      <c r="E61" s="226">
        <v>3100</v>
      </c>
      <c r="F61" s="226">
        <v>3000</v>
      </c>
      <c r="G61" s="228">
        <v>-150</v>
      </c>
      <c r="H61" s="228">
        <v>-140</v>
      </c>
    </row>
    <row r="62" spans="1:8" x14ac:dyDescent="0.25">
      <c r="B62" s="227" t="s">
        <v>50</v>
      </c>
      <c r="C62" s="226">
        <v>550</v>
      </c>
      <c r="D62" s="226">
        <v>520</v>
      </c>
      <c r="E62" s="226">
        <v>550</v>
      </c>
      <c r="F62" s="226">
        <v>520</v>
      </c>
      <c r="G62" s="228" t="s">
        <v>8</v>
      </c>
      <c r="H62" s="228" t="s">
        <v>8</v>
      </c>
    </row>
    <row r="63" spans="1:8" x14ac:dyDescent="0.25">
      <c r="B63" s="227" t="s">
        <v>132</v>
      </c>
      <c r="C63" s="226">
        <v>920</v>
      </c>
      <c r="D63" s="226">
        <v>850</v>
      </c>
      <c r="E63" s="226">
        <v>700</v>
      </c>
      <c r="F63" s="226">
        <v>650</v>
      </c>
      <c r="G63" s="228">
        <v>230</v>
      </c>
      <c r="H63" s="228">
        <v>190</v>
      </c>
    </row>
    <row r="64" spans="1:8" x14ac:dyDescent="0.25">
      <c r="B64" s="227" t="s">
        <v>133</v>
      </c>
      <c r="C64" s="226">
        <v>0</v>
      </c>
      <c r="D64" s="226">
        <v>0</v>
      </c>
      <c r="E64" s="226">
        <v>30</v>
      </c>
      <c r="F64" s="226">
        <v>30</v>
      </c>
      <c r="G64" s="228">
        <v>-30</v>
      </c>
      <c r="H64" s="228">
        <v>-30</v>
      </c>
    </row>
    <row r="65" spans="1:8" x14ac:dyDescent="0.25">
      <c r="B65" s="227" t="s">
        <v>134</v>
      </c>
      <c r="C65" s="226">
        <v>200</v>
      </c>
      <c r="D65" s="226">
        <v>200</v>
      </c>
      <c r="E65" s="226">
        <v>200</v>
      </c>
      <c r="F65" s="226">
        <v>190</v>
      </c>
      <c r="G65" s="228" t="s">
        <v>8</v>
      </c>
      <c r="H65" s="228" t="s">
        <v>8</v>
      </c>
    </row>
    <row r="66" spans="1:8" x14ac:dyDescent="0.25">
      <c r="B66" s="227" t="s">
        <v>135</v>
      </c>
      <c r="C66" s="226">
        <v>230</v>
      </c>
      <c r="D66" s="226">
        <v>220</v>
      </c>
      <c r="E66" s="226">
        <v>230</v>
      </c>
      <c r="F66" s="226">
        <v>210</v>
      </c>
      <c r="G66" s="228">
        <v>10</v>
      </c>
      <c r="H66" s="228">
        <v>10</v>
      </c>
    </row>
    <row r="67" spans="1:8" x14ac:dyDescent="0.25">
      <c r="B67" s="227" t="s">
        <v>52</v>
      </c>
      <c r="C67" s="226">
        <v>3350</v>
      </c>
      <c r="D67" s="226">
        <v>3170</v>
      </c>
      <c r="E67" s="226">
        <v>3450</v>
      </c>
      <c r="F67" s="226">
        <v>3270</v>
      </c>
      <c r="G67" s="228">
        <v>-100</v>
      </c>
      <c r="H67" s="228">
        <v>-100</v>
      </c>
    </row>
    <row r="68" spans="1:8" x14ac:dyDescent="0.25">
      <c r="B68" s="227" t="s">
        <v>53</v>
      </c>
      <c r="C68" s="226">
        <v>1690</v>
      </c>
      <c r="D68" s="226">
        <v>1590</v>
      </c>
      <c r="E68" s="226">
        <v>1700</v>
      </c>
      <c r="F68" s="226">
        <v>1600</v>
      </c>
      <c r="G68" s="228">
        <v>-10</v>
      </c>
      <c r="H68" s="228">
        <v>-10</v>
      </c>
    </row>
    <row r="69" spans="1:8" x14ac:dyDescent="0.25">
      <c r="B69" s="227" t="s">
        <v>54</v>
      </c>
      <c r="C69" s="226">
        <v>1300</v>
      </c>
      <c r="D69" s="226">
        <v>1210</v>
      </c>
      <c r="E69" s="226">
        <v>1290</v>
      </c>
      <c r="F69" s="226">
        <v>1210</v>
      </c>
      <c r="G69" s="228" t="s">
        <v>8</v>
      </c>
      <c r="H69" s="228" t="s">
        <v>8</v>
      </c>
    </row>
    <row r="70" spans="1:8" x14ac:dyDescent="0.25">
      <c r="B70" s="227" t="s">
        <v>55</v>
      </c>
      <c r="C70" s="226">
        <v>150</v>
      </c>
      <c r="D70" s="226">
        <v>150</v>
      </c>
      <c r="E70" s="226">
        <v>150</v>
      </c>
      <c r="F70" s="226">
        <v>140</v>
      </c>
      <c r="G70" s="228">
        <v>10</v>
      </c>
      <c r="H70" s="228" t="s">
        <v>8</v>
      </c>
    </row>
    <row r="71" spans="1:8" x14ac:dyDescent="0.25">
      <c r="B71" s="227"/>
      <c r="C71" s="226"/>
      <c r="D71" s="226"/>
      <c r="E71" s="226"/>
      <c r="F71" s="226"/>
      <c r="G71" s="228"/>
      <c r="H71" s="228"/>
    </row>
    <row r="72" spans="1:8" x14ac:dyDescent="0.25">
      <c r="A72" s="225" t="s">
        <v>56</v>
      </c>
      <c r="C72" s="226"/>
      <c r="D72" s="226"/>
      <c r="E72" s="226"/>
      <c r="F72" s="226"/>
      <c r="G72" s="228"/>
      <c r="H72" s="228"/>
    </row>
    <row r="73" spans="1:8" x14ac:dyDescent="0.25">
      <c r="B73" s="227" t="s">
        <v>57</v>
      </c>
      <c r="C73" s="226">
        <v>210</v>
      </c>
      <c r="D73" s="226">
        <v>210</v>
      </c>
      <c r="E73" s="226">
        <v>210</v>
      </c>
      <c r="F73" s="226">
        <v>210</v>
      </c>
      <c r="G73" s="228">
        <v>-10</v>
      </c>
      <c r="H73" s="228">
        <v>-10</v>
      </c>
    </row>
    <row r="74" spans="1:8" x14ac:dyDescent="0.25">
      <c r="B74" s="227"/>
      <c r="C74" s="226"/>
      <c r="D74" s="226"/>
      <c r="E74" s="226"/>
      <c r="F74" s="226"/>
      <c r="G74" s="228"/>
      <c r="H74" s="228"/>
    </row>
    <row r="75" spans="1:8" x14ac:dyDescent="0.25">
      <c r="A75" s="225" t="s">
        <v>58</v>
      </c>
      <c r="C75" s="226"/>
      <c r="D75" s="226"/>
      <c r="E75" s="226"/>
      <c r="F75" s="226"/>
      <c r="G75" s="228"/>
      <c r="H75" s="228"/>
    </row>
    <row r="76" spans="1:8" x14ac:dyDescent="0.25">
      <c r="B76" s="227" t="s">
        <v>59</v>
      </c>
      <c r="C76" s="226">
        <v>6030</v>
      </c>
      <c r="D76" s="226">
        <v>5960</v>
      </c>
      <c r="E76" s="226">
        <v>5980</v>
      </c>
      <c r="F76" s="226">
        <v>5920</v>
      </c>
      <c r="G76" s="228">
        <v>50</v>
      </c>
      <c r="H76" s="228">
        <v>50</v>
      </c>
    </row>
    <row r="77" spans="1:8" x14ac:dyDescent="0.25">
      <c r="B77" s="227" t="s">
        <v>60</v>
      </c>
      <c r="C77" s="226">
        <v>80</v>
      </c>
      <c r="D77" s="226">
        <v>70</v>
      </c>
      <c r="E77" s="226">
        <v>80</v>
      </c>
      <c r="F77" s="226">
        <v>70</v>
      </c>
      <c r="G77" s="228">
        <v>0</v>
      </c>
      <c r="H77" s="228">
        <v>0</v>
      </c>
    </row>
    <row r="78" spans="1:8" x14ac:dyDescent="0.25">
      <c r="B78" s="227"/>
      <c r="C78" s="226"/>
      <c r="D78" s="226"/>
      <c r="E78" s="226"/>
      <c r="F78" s="226"/>
      <c r="G78" s="228"/>
      <c r="H78" s="228"/>
    </row>
    <row r="79" spans="1:8" x14ac:dyDescent="0.25">
      <c r="A79" s="232" t="s">
        <v>34</v>
      </c>
      <c r="C79" s="226"/>
      <c r="D79" s="226"/>
      <c r="E79" s="226"/>
      <c r="F79" s="226"/>
      <c r="G79" s="228"/>
      <c r="H79" s="228"/>
    </row>
    <row r="80" spans="1:8" x14ac:dyDescent="0.25">
      <c r="B80" s="227" t="s">
        <v>34</v>
      </c>
      <c r="C80" s="226">
        <v>110</v>
      </c>
      <c r="D80" s="226">
        <v>100</v>
      </c>
      <c r="E80" s="226">
        <v>110</v>
      </c>
      <c r="F80" s="226">
        <v>100</v>
      </c>
      <c r="G80" s="228" t="s">
        <v>8</v>
      </c>
      <c r="H80" s="228">
        <v>0</v>
      </c>
    </row>
    <row r="81" spans="1:8" x14ac:dyDescent="0.25">
      <c r="B81" s="227"/>
      <c r="C81" s="226"/>
      <c r="D81" s="226"/>
      <c r="E81" s="226"/>
      <c r="F81" s="226"/>
      <c r="G81" s="228"/>
      <c r="H81" s="228"/>
    </row>
    <row r="82" spans="1:8" x14ac:dyDescent="0.25">
      <c r="A82" s="225" t="s">
        <v>61</v>
      </c>
      <c r="C82" s="226"/>
      <c r="D82" s="226"/>
      <c r="E82" s="226"/>
      <c r="F82" s="226"/>
      <c r="G82" s="228"/>
      <c r="H82" s="228"/>
    </row>
    <row r="83" spans="1:8" x14ac:dyDescent="0.25">
      <c r="B83" s="227" t="s">
        <v>62</v>
      </c>
      <c r="C83" s="226">
        <v>2290</v>
      </c>
      <c r="D83" s="226">
        <v>2240</v>
      </c>
      <c r="E83" s="226">
        <v>2320</v>
      </c>
      <c r="F83" s="226">
        <v>2260</v>
      </c>
      <c r="G83" s="228">
        <v>-20</v>
      </c>
      <c r="H83" s="228">
        <v>-20</v>
      </c>
    </row>
    <row r="84" spans="1:8" x14ac:dyDescent="0.25">
      <c r="B84" s="227" t="s">
        <v>63</v>
      </c>
      <c r="C84" s="226">
        <v>760</v>
      </c>
      <c r="D84" s="226">
        <v>730</v>
      </c>
      <c r="E84" s="226">
        <v>780</v>
      </c>
      <c r="F84" s="226">
        <v>750</v>
      </c>
      <c r="G84" s="228">
        <v>-20</v>
      </c>
      <c r="H84" s="228">
        <v>-20</v>
      </c>
    </row>
    <row r="85" spans="1:8" x14ac:dyDescent="0.25">
      <c r="B85" s="227" t="s">
        <v>64</v>
      </c>
      <c r="C85" s="226">
        <v>990</v>
      </c>
      <c r="D85" s="226">
        <v>980</v>
      </c>
      <c r="E85" s="226">
        <v>1010</v>
      </c>
      <c r="F85" s="226">
        <v>1000</v>
      </c>
      <c r="G85" s="228">
        <v>-20</v>
      </c>
      <c r="H85" s="228">
        <v>-20</v>
      </c>
    </row>
    <row r="86" spans="1:8" x14ac:dyDescent="0.25">
      <c r="B86" s="227" t="s">
        <v>65</v>
      </c>
      <c r="C86" s="226">
        <v>960</v>
      </c>
      <c r="D86" s="226">
        <v>910</v>
      </c>
      <c r="E86" s="226">
        <v>980</v>
      </c>
      <c r="F86" s="226">
        <v>940</v>
      </c>
      <c r="G86" s="228">
        <v>-20</v>
      </c>
      <c r="H86" s="228">
        <v>-40</v>
      </c>
    </row>
    <row r="87" spans="1:8" x14ac:dyDescent="0.25">
      <c r="B87" s="227" t="s">
        <v>66</v>
      </c>
      <c r="C87" s="226">
        <v>280</v>
      </c>
      <c r="D87" s="226">
        <v>270</v>
      </c>
      <c r="E87" s="226">
        <v>280</v>
      </c>
      <c r="F87" s="226">
        <v>270</v>
      </c>
      <c r="G87" s="228" t="s">
        <v>8</v>
      </c>
      <c r="H87" s="228" t="s">
        <v>8</v>
      </c>
    </row>
    <row r="88" spans="1:8" x14ac:dyDescent="0.25">
      <c r="B88" s="227" t="s">
        <v>136</v>
      </c>
      <c r="C88" s="226">
        <v>230</v>
      </c>
      <c r="D88" s="226">
        <v>210</v>
      </c>
      <c r="E88" s="226">
        <v>230</v>
      </c>
      <c r="F88" s="226">
        <v>210</v>
      </c>
      <c r="G88" s="228" t="s">
        <v>8</v>
      </c>
      <c r="H88" s="228" t="s">
        <v>8</v>
      </c>
    </row>
    <row r="89" spans="1:8" x14ac:dyDescent="0.25">
      <c r="B89" s="227"/>
      <c r="C89" s="226"/>
      <c r="D89" s="226"/>
      <c r="E89" s="226"/>
      <c r="F89" s="226"/>
      <c r="G89" s="228"/>
      <c r="H89" s="228"/>
    </row>
    <row r="90" spans="1:8" x14ac:dyDescent="0.25">
      <c r="A90" s="225" t="s">
        <v>23</v>
      </c>
      <c r="C90" s="226"/>
      <c r="D90" s="226"/>
      <c r="E90" s="226"/>
      <c r="F90" s="226"/>
      <c r="G90" s="228"/>
      <c r="H90" s="228"/>
    </row>
    <row r="91" spans="1:8" x14ac:dyDescent="0.25">
      <c r="B91" s="227" t="s">
        <v>23</v>
      </c>
      <c r="C91" s="226">
        <v>87160</v>
      </c>
      <c r="D91" s="226">
        <v>79550</v>
      </c>
      <c r="E91" s="226">
        <v>88880</v>
      </c>
      <c r="F91" s="226">
        <v>81160</v>
      </c>
      <c r="G91" s="228">
        <v>-1720</v>
      </c>
      <c r="H91" s="228">
        <v>-1610</v>
      </c>
    </row>
    <row r="92" spans="1:8" x14ac:dyDescent="0.25">
      <c r="B92" s="227" t="s">
        <v>137</v>
      </c>
      <c r="C92" s="226">
        <v>4430</v>
      </c>
      <c r="D92" s="226">
        <v>4110</v>
      </c>
      <c r="E92" s="226">
        <v>4110</v>
      </c>
      <c r="F92" s="226">
        <v>3810</v>
      </c>
      <c r="G92" s="228">
        <v>320</v>
      </c>
      <c r="H92" s="228">
        <v>300</v>
      </c>
    </row>
    <row r="93" spans="1:8" x14ac:dyDescent="0.25">
      <c r="B93" s="227"/>
      <c r="C93" s="226"/>
      <c r="D93" s="226"/>
      <c r="E93" s="226"/>
      <c r="F93" s="226"/>
      <c r="G93" s="228"/>
      <c r="H93" s="228"/>
    </row>
    <row r="94" spans="1:8" x14ac:dyDescent="0.25">
      <c r="A94" s="225" t="s">
        <v>22</v>
      </c>
      <c r="C94" s="226"/>
      <c r="D94" s="226"/>
      <c r="E94" s="226"/>
      <c r="F94" s="226"/>
      <c r="G94" s="228"/>
      <c r="H94" s="228"/>
    </row>
    <row r="95" spans="1:8" x14ac:dyDescent="0.25">
      <c r="B95" s="227" t="s">
        <v>22</v>
      </c>
      <c r="C95" s="226">
        <v>1330</v>
      </c>
      <c r="D95" s="226">
        <v>1310</v>
      </c>
      <c r="E95" s="226">
        <v>1260</v>
      </c>
      <c r="F95" s="226">
        <v>1240</v>
      </c>
      <c r="G95" s="228">
        <v>70</v>
      </c>
      <c r="H95" s="228">
        <v>70</v>
      </c>
    </row>
    <row r="96" spans="1:8" x14ac:dyDescent="0.25">
      <c r="B96" s="227"/>
      <c r="C96" s="226"/>
      <c r="D96" s="226"/>
      <c r="E96" s="226"/>
      <c r="F96" s="226"/>
      <c r="G96" s="228"/>
      <c r="H96" s="228"/>
    </row>
    <row r="97" spans="1:8" x14ac:dyDescent="0.25">
      <c r="A97" s="225" t="s">
        <v>25</v>
      </c>
      <c r="C97" s="226"/>
      <c r="D97" s="226"/>
      <c r="E97" s="226"/>
      <c r="F97" s="226"/>
      <c r="G97" s="228"/>
      <c r="H97" s="228"/>
    </row>
    <row r="98" spans="1:8" x14ac:dyDescent="0.25">
      <c r="B98" s="227" t="s">
        <v>26</v>
      </c>
      <c r="C98" s="226">
        <v>90</v>
      </c>
      <c r="D98" s="226">
        <v>90</v>
      </c>
      <c r="E98" s="226">
        <v>90</v>
      </c>
      <c r="F98" s="226">
        <v>90</v>
      </c>
      <c r="G98" s="228" t="s">
        <v>8</v>
      </c>
      <c r="H98" s="228" t="s">
        <v>8</v>
      </c>
    </row>
    <row r="99" spans="1:8" x14ac:dyDescent="0.25">
      <c r="B99" s="227" t="s">
        <v>27</v>
      </c>
      <c r="C99" s="226">
        <v>130</v>
      </c>
      <c r="D99" s="226">
        <v>130</v>
      </c>
      <c r="E99" s="226">
        <v>130</v>
      </c>
      <c r="F99" s="226">
        <v>120</v>
      </c>
      <c r="G99" s="228">
        <v>10</v>
      </c>
      <c r="H99" s="228">
        <v>10</v>
      </c>
    </row>
    <row r="100" spans="1:8" x14ac:dyDescent="0.25">
      <c r="B100" s="227" t="s">
        <v>28</v>
      </c>
      <c r="C100" s="226">
        <v>150</v>
      </c>
      <c r="D100" s="226">
        <v>150</v>
      </c>
      <c r="E100" s="226">
        <v>160</v>
      </c>
      <c r="F100" s="226">
        <v>160</v>
      </c>
      <c r="G100" s="228">
        <v>-10</v>
      </c>
      <c r="H100" s="228">
        <v>-10</v>
      </c>
    </row>
    <row r="101" spans="1:8" x14ac:dyDescent="0.25">
      <c r="B101" s="227" t="s">
        <v>29</v>
      </c>
      <c r="C101" s="226">
        <v>270</v>
      </c>
      <c r="D101" s="226">
        <v>260</v>
      </c>
      <c r="E101" s="226">
        <v>270</v>
      </c>
      <c r="F101" s="226">
        <v>260</v>
      </c>
      <c r="G101" s="228">
        <v>0</v>
      </c>
      <c r="H101" s="228" t="s">
        <v>8</v>
      </c>
    </row>
    <row r="102" spans="1:8" x14ac:dyDescent="0.25">
      <c r="B102" s="227" t="s">
        <v>30</v>
      </c>
      <c r="C102" s="226">
        <v>300</v>
      </c>
      <c r="D102" s="226">
        <v>290</v>
      </c>
      <c r="E102" s="226">
        <v>280</v>
      </c>
      <c r="F102" s="226">
        <v>270</v>
      </c>
      <c r="G102" s="228">
        <v>20</v>
      </c>
      <c r="H102" s="228">
        <v>20</v>
      </c>
    </row>
    <row r="103" spans="1:8" x14ac:dyDescent="0.25">
      <c r="B103" s="227" t="s">
        <v>138</v>
      </c>
      <c r="C103" s="226">
        <v>830</v>
      </c>
      <c r="D103" s="226">
        <v>820</v>
      </c>
      <c r="E103" s="226">
        <v>860</v>
      </c>
      <c r="F103" s="226">
        <v>850</v>
      </c>
      <c r="G103" s="228">
        <v>-30</v>
      </c>
      <c r="H103" s="228">
        <v>-30</v>
      </c>
    </row>
    <row r="104" spans="1:8" x14ac:dyDescent="0.25">
      <c r="B104" s="227"/>
      <c r="C104" s="226"/>
      <c r="D104" s="226"/>
      <c r="E104" s="226"/>
      <c r="F104" s="226"/>
      <c r="G104" s="228"/>
      <c r="H104" s="228"/>
    </row>
    <row r="105" spans="1:8" x14ac:dyDescent="0.25">
      <c r="A105" s="225" t="s">
        <v>67</v>
      </c>
      <c r="C105" s="226"/>
      <c r="D105" s="226"/>
      <c r="E105" s="226"/>
      <c r="F105" s="226"/>
      <c r="G105" s="228"/>
      <c r="H105" s="228"/>
    </row>
    <row r="106" spans="1:8" x14ac:dyDescent="0.25">
      <c r="B106" s="227" t="s">
        <v>139</v>
      </c>
      <c r="C106" s="226">
        <v>3160</v>
      </c>
      <c r="D106" s="226">
        <v>3060</v>
      </c>
      <c r="E106" s="226">
        <v>3090</v>
      </c>
      <c r="F106" s="226">
        <v>2990</v>
      </c>
      <c r="G106" s="228">
        <v>70</v>
      </c>
      <c r="H106" s="228">
        <v>70</v>
      </c>
    </row>
    <row r="107" spans="1:8" x14ac:dyDescent="0.25">
      <c r="B107" s="227" t="s">
        <v>69</v>
      </c>
      <c r="C107" s="226">
        <v>580</v>
      </c>
      <c r="D107" s="226">
        <v>550</v>
      </c>
      <c r="E107" s="226">
        <v>580</v>
      </c>
      <c r="F107" s="226">
        <v>550</v>
      </c>
      <c r="G107" s="228" t="s">
        <v>8</v>
      </c>
      <c r="H107" s="228">
        <v>10</v>
      </c>
    </row>
    <row r="108" spans="1:8" x14ac:dyDescent="0.25">
      <c r="B108" s="227" t="s">
        <v>70</v>
      </c>
      <c r="C108" s="226">
        <v>4330</v>
      </c>
      <c r="D108" s="226">
        <v>3840</v>
      </c>
      <c r="E108" s="226">
        <v>4390</v>
      </c>
      <c r="F108" s="226">
        <v>3880</v>
      </c>
      <c r="G108" s="228">
        <v>-60</v>
      </c>
      <c r="H108" s="228">
        <v>-30</v>
      </c>
    </row>
    <row r="109" spans="1:8" x14ac:dyDescent="0.25">
      <c r="B109" s="227" t="s">
        <v>68</v>
      </c>
      <c r="C109" s="226">
        <v>18290</v>
      </c>
      <c r="D109" s="226">
        <v>17190</v>
      </c>
      <c r="E109" s="226">
        <v>18210</v>
      </c>
      <c r="F109" s="226">
        <v>17120</v>
      </c>
      <c r="G109" s="228">
        <v>70</v>
      </c>
      <c r="H109" s="228">
        <v>70</v>
      </c>
    </row>
    <row r="110" spans="1:8" x14ac:dyDescent="0.25">
      <c r="B110" s="227"/>
      <c r="C110" s="226"/>
      <c r="D110" s="226"/>
      <c r="E110" s="226"/>
      <c r="F110" s="226"/>
      <c r="G110" s="228"/>
      <c r="H110" s="228"/>
    </row>
    <row r="111" spans="1:8" x14ac:dyDescent="0.25">
      <c r="A111" s="225" t="s">
        <v>140</v>
      </c>
      <c r="C111" s="226"/>
      <c r="D111" s="226"/>
      <c r="E111" s="226"/>
      <c r="F111" s="226"/>
      <c r="G111" s="228"/>
      <c r="H111" s="228"/>
    </row>
    <row r="112" spans="1:8" x14ac:dyDescent="0.25">
      <c r="B112" s="227" t="s">
        <v>141</v>
      </c>
      <c r="C112" s="226">
        <v>0</v>
      </c>
      <c r="D112" s="226">
        <v>0</v>
      </c>
      <c r="E112" s="226">
        <v>890</v>
      </c>
      <c r="F112" s="226">
        <v>860</v>
      </c>
      <c r="G112" s="228">
        <v>-890</v>
      </c>
      <c r="H112" s="228">
        <v>-860</v>
      </c>
    </row>
    <row r="113" spans="1:8" x14ac:dyDescent="0.25">
      <c r="B113" s="227" t="s">
        <v>122</v>
      </c>
      <c r="C113" s="226">
        <v>0</v>
      </c>
      <c r="D113" s="226">
        <v>0</v>
      </c>
      <c r="E113" s="226">
        <v>50</v>
      </c>
      <c r="F113" s="226">
        <v>50</v>
      </c>
      <c r="G113" s="228">
        <v>-50</v>
      </c>
      <c r="H113" s="228">
        <v>-50</v>
      </c>
    </row>
    <row r="114" spans="1:8" x14ac:dyDescent="0.25">
      <c r="B114" s="227" t="s">
        <v>123</v>
      </c>
      <c r="C114" s="226">
        <v>0</v>
      </c>
      <c r="D114" s="226">
        <v>0</v>
      </c>
      <c r="E114" s="226">
        <v>990</v>
      </c>
      <c r="F114" s="226">
        <v>930</v>
      </c>
      <c r="G114" s="228">
        <v>-990</v>
      </c>
      <c r="H114" s="228">
        <v>-930</v>
      </c>
    </row>
    <row r="115" spans="1:8" x14ac:dyDescent="0.25">
      <c r="B115" s="227"/>
      <c r="C115" s="226"/>
      <c r="D115" s="226"/>
      <c r="E115" s="226"/>
      <c r="F115" s="226"/>
      <c r="G115" s="228"/>
      <c r="H115" s="228"/>
    </row>
    <row r="116" spans="1:8" x14ac:dyDescent="0.25">
      <c r="A116" s="225" t="s">
        <v>80</v>
      </c>
      <c r="C116" s="226"/>
      <c r="D116" s="226"/>
      <c r="E116" s="226"/>
      <c r="F116" s="226"/>
      <c r="G116" s="228"/>
      <c r="H116" s="228"/>
    </row>
    <row r="117" spans="1:8" x14ac:dyDescent="0.25">
      <c r="B117" s="227" t="s">
        <v>81</v>
      </c>
      <c r="C117" s="226">
        <v>1680</v>
      </c>
      <c r="D117" s="226">
        <v>1630</v>
      </c>
      <c r="E117" s="226">
        <v>1650</v>
      </c>
      <c r="F117" s="226">
        <v>1600</v>
      </c>
      <c r="G117" s="228">
        <v>30</v>
      </c>
      <c r="H117" s="228">
        <v>30</v>
      </c>
    </row>
    <row r="118" spans="1:8" x14ac:dyDescent="0.25">
      <c r="B118" s="227"/>
      <c r="C118" s="226"/>
      <c r="D118" s="226"/>
      <c r="E118" s="226"/>
      <c r="F118" s="226"/>
      <c r="G118" s="228"/>
      <c r="H118" s="228"/>
    </row>
    <row r="119" spans="1:8" x14ac:dyDescent="0.25">
      <c r="A119" s="225" t="s">
        <v>71</v>
      </c>
      <c r="C119" s="226"/>
      <c r="D119" s="226"/>
      <c r="E119" s="226"/>
      <c r="F119" s="226"/>
      <c r="G119" s="228"/>
      <c r="H119" s="228"/>
    </row>
    <row r="120" spans="1:8" x14ac:dyDescent="0.25">
      <c r="B120" s="227" t="s">
        <v>142</v>
      </c>
      <c r="C120" s="226">
        <v>3100</v>
      </c>
      <c r="D120" s="226">
        <v>3020</v>
      </c>
      <c r="E120" s="226">
        <v>3080</v>
      </c>
      <c r="F120" s="226">
        <v>2990</v>
      </c>
      <c r="G120" s="228">
        <v>20</v>
      </c>
      <c r="H120" s="228">
        <v>30</v>
      </c>
    </row>
    <row r="121" spans="1:8" x14ac:dyDescent="0.25">
      <c r="B121" s="227" t="s">
        <v>72</v>
      </c>
      <c r="C121" s="226">
        <v>21010</v>
      </c>
      <c r="D121" s="226">
        <v>18940</v>
      </c>
      <c r="E121" s="226">
        <v>21210</v>
      </c>
      <c r="F121" s="226">
        <v>19100</v>
      </c>
      <c r="G121" s="228">
        <v>-190</v>
      </c>
      <c r="H121" s="228">
        <v>-170</v>
      </c>
    </row>
    <row r="122" spans="1:8" x14ac:dyDescent="0.25">
      <c r="B122" s="227" t="s">
        <v>73</v>
      </c>
      <c r="C122" s="226">
        <v>6440</v>
      </c>
      <c r="D122" s="226">
        <v>5860</v>
      </c>
      <c r="E122" s="226">
        <v>7700</v>
      </c>
      <c r="F122" s="226">
        <v>6930</v>
      </c>
      <c r="G122" s="228">
        <v>-1260</v>
      </c>
      <c r="H122" s="228">
        <v>-1070</v>
      </c>
    </row>
    <row r="123" spans="1:8" x14ac:dyDescent="0.25">
      <c r="B123" s="227" t="s">
        <v>74</v>
      </c>
      <c r="C123" s="226">
        <v>670</v>
      </c>
      <c r="D123" s="226">
        <v>630</v>
      </c>
      <c r="E123" s="226">
        <v>660</v>
      </c>
      <c r="F123" s="226">
        <v>620</v>
      </c>
      <c r="G123" s="228">
        <v>10</v>
      </c>
      <c r="H123" s="228">
        <v>10</v>
      </c>
    </row>
    <row r="124" spans="1:8" x14ac:dyDescent="0.25">
      <c r="B124" s="221" t="s">
        <v>143</v>
      </c>
      <c r="C124" s="226">
        <v>370</v>
      </c>
      <c r="D124" s="226">
        <v>360</v>
      </c>
      <c r="E124" s="226">
        <v>370</v>
      </c>
      <c r="F124" s="226">
        <v>360</v>
      </c>
      <c r="G124" s="228" t="s">
        <v>8</v>
      </c>
      <c r="H124" s="228" t="s">
        <v>8</v>
      </c>
    </row>
    <row r="125" spans="1:8" x14ac:dyDescent="0.25">
      <c r="B125" s="227" t="s">
        <v>75</v>
      </c>
      <c r="C125" s="226">
        <v>3110</v>
      </c>
      <c r="D125" s="226">
        <v>2850</v>
      </c>
      <c r="E125" s="226">
        <v>3070</v>
      </c>
      <c r="F125" s="226">
        <v>2810</v>
      </c>
      <c r="G125" s="228">
        <v>40</v>
      </c>
      <c r="H125" s="228">
        <v>40</v>
      </c>
    </row>
    <row r="126" spans="1:8" x14ac:dyDescent="0.25">
      <c r="B126" s="227" t="s">
        <v>76</v>
      </c>
      <c r="C126" s="226">
        <v>110</v>
      </c>
      <c r="D126" s="226">
        <v>110</v>
      </c>
      <c r="E126" s="226">
        <v>90</v>
      </c>
      <c r="F126" s="226">
        <v>90</v>
      </c>
      <c r="G126" s="228">
        <v>10</v>
      </c>
      <c r="H126" s="228">
        <v>10</v>
      </c>
    </row>
    <row r="127" spans="1:8" x14ac:dyDescent="0.25">
      <c r="B127" s="227" t="s">
        <v>77</v>
      </c>
      <c r="C127" s="226">
        <v>60</v>
      </c>
      <c r="D127" s="226">
        <v>60</v>
      </c>
      <c r="E127" s="226">
        <v>60</v>
      </c>
      <c r="F127" s="226">
        <v>60</v>
      </c>
      <c r="G127" s="228" t="s">
        <v>8</v>
      </c>
      <c r="H127" s="228" t="s">
        <v>8</v>
      </c>
    </row>
    <row r="128" spans="1:8" x14ac:dyDescent="0.25">
      <c r="B128" s="227" t="s">
        <v>78</v>
      </c>
      <c r="C128" s="226">
        <v>52580</v>
      </c>
      <c r="D128" s="226">
        <v>50660</v>
      </c>
      <c r="E128" s="226">
        <v>52960</v>
      </c>
      <c r="F128" s="226">
        <v>51060</v>
      </c>
      <c r="G128" s="228">
        <v>-370</v>
      </c>
      <c r="H128" s="228">
        <v>-390</v>
      </c>
    </row>
    <row r="129" spans="1:8" x14ac:dyDescent="0.25">
      <c r="B129" s="227"/>
      <c r="C129" s="226"/>
      <c r="D129" s="226"/>
      <c r="E129" s="226"/>
      <c r="F129" s="226"/>
      <c r="G129" s="228"/>
      <c r="H129" s="228"/>
    </row>
    <row r="130" spans="1:8" x14ac:dyDescent="0.25">
      <c r="A130" s="225" t="s">
        <v>82</v>
      </c>
      <c r="C130" s="226"/>
      <c r="D130" s="226"/>
      <c r="E130" s="226"/>
      <c r="F130" s="226"/>
      <c r="G130" s="228"/>
      <c r="H130" s="228"/>
    </row>
    <row r="131" spans="1:8" x14ac:dyDescent="0.25">
      <c r="B131" s="227" t="s">
        <v>82</v>
      </c>
      <c r="C131" s="226">
        <v>120</v>
      </c>
      <c r="D131" s="226">
        <v>110</v>
      </c>
      <c r="E131" s="226">
        <v>120</v>
      </c>
      <c r="F131" s="226">
        <v>120</v>
      </c>
      <c r="G131" s="228">
        <v>-10</v>
      </c>
      <c r="H131" s="228">
        <v>-10</v>
      </c>
    </row>
    <row r="132" spans="1:8" x14ac:dyDescent="0.25">
      <c r="B132" s="227"/>
      <c r="C132" s="226"/>
      <c r="D132" s="226"/>
      <c r="E132" s="226"/>
      <c r="F132" s="226"/>
      <c r="G132" s="228"/>
      <c r="H132" s="228"/>
    </row>
    <row r="133" spans="1:8" x14ac:dyDescent="0.25">
      <c r="A133" s="225" t="s">
        <v>144</v>
      </c>
      <c r="C133" s="226"/>
      <c r="D133" s="226"/>
      <c r="E133" s="226"/>
      <c r="F133" s="226"/>
      <c r="G133" s="228"/>
      <c r="H133" s="228"/>
    </row>
    <row r="134" spans="1:8" x14ac:dyDescent="0.25">
      <c r="B134" s="233" t="s">
        <v>144</v>
      </c>
      <c r="C134" s="226">
        <v>2330</v>
      </c>
      <c r="D134" s="226">
        <v>2220</v>
      </c>
      <c r="E134" s="226">
        <v>2360</v>
      </c>
      <c r="F134" s="226">
        <v>2250</v>
      </c>
      <c r="G134" s="228">
        <v>-30</v>
      </c>
      <c r="H134" s="228">
        <v>-30</v>
      </c>
    </row>
    <row r="135" spans="1:8" x14ac:dyDescent="0.25">
      <c r="B135" s="233"/>
      <c r="C135" s="226"/>
      <c r="D135" s="226"/>
      <c r="E135" s="226"/>
      <c r="F135" s="226"/>
      <c r="G135" s="228"/>
      <c r="H135" s="228"/>
    </row>
    <row r="136" spans="1:8" x14ac:dyDescent="0.25">
      <c r="A136" s="225" t="s">
        <v>83</v>
      </c>
      <c r="C136" s="226"/>
      <c r="D136" s="226"/>
      <c r="E136" s="226"/>
      <c r="F136" s="226"/>
      <c r="G136" s="228"/>
      <c r="H136" s="228"/>
    </row>
    <row r="137" spans="1:8" x14ac:dyDescent="0.25">
      <c r="B137" s="227" t="s">
        <v>83</v>
      </c>
      <c r="C137" s="226">
        <v>5810</v>
      </c>
      <c r="D137" s="226">
        <v>5550</v>
      </c>
      <c r="E137" s="226">
        <v>5680</v>
      </c>
      <c r="F137" s="226">
        <v>5430</v>
      </c>
      <c r="G137" s="228">
        <v>130</v>
      </c>
      <c r="H137" s="228">
        <v>120</v>
      </c>
    </row>
    <row r="138" spans="1:8" x14ac:dyDescent="0.25">
      <c r="B138" s="227"/>
      <c r="C138" s="226"/>
      <c r="D138" s="226"/>
      <c r="E138" s="226"/>
      <c r="F138" s="226"/>
      <c r="G138" s="228"/>
      <c r="H138" s="228"/>
    </row>
    <row r="139" spans="1:8" x14ac:dyDescent="0.25">
      <c r="A139" s="225" t="s">
        <v>84</v>
      </c>
      <c r="C139" s="226"/>
      <c r="D139" s="226"/>
      <c r="E139" s="226"/>
      <c r="F139" s="226"/>
      <c r="G139" s="228"/>
      <c r="H139" s="228"/>
    </row>
    <row r="140" spans="1:8" x14ac:dyDescent="0.25">
      <c r="B140" s="227" t="s">
        <v>145</v>
      </c>
      <c r="C140" s="226">
        <v>2100</v>
      </c>
      <c r="D140" s="226">
        <v>2050</v>
      </c>
      <c r="E140" s="226">
        <v>2100</v>
      </c>
      <c r="F140" s="226">
        <v>2050</v>
      </c>
      <c r="G140" s="228" t="s">
        <v>8</v>
      </c>
      <c r="H140" s="228" t="s">
        <v>8</v>
      </c>
    </row>
    <row r="141" spans="1:8" x14ac:dyDescent="0.25">
      <c r="B141" s="227" t="s">
        <v>85</v>
      </c>
      <c r="C141" s="226">
        <v>6590</v>
      </c>
      <c r="D141" s="226">
        <v>6070</v>
      </c>
      <c r="E141" s="226">
        <v>6470</v>
      </c>
      <c r="F141" s="226">
        <v>5980</v>
      </c>
      <c r="G141" s="228">
        <v>120</v>
      </c>
      <c r="H141" s="228">
        <v>90</v>
      </c>
    </row>
    <row r="142" spans="1:8" x14ac:dyDescent="0.25">
      <c r="B142" s="227" t="s">
        <v>86</v>
      </c>
      <c r="C142" s="226">
        <v>2710</v>
      </c>
      <c r="D142" s="226">
        <v>2540</v>
      </c>
      <c r="E142" s="226">
        <v>2740</v>
      </c>
      <c r="F142" s="226">
        <v>2570</v>
      </c>
      <c r="G142" s="228">
        <v>-30</v>
      </c>
      <c r="H142" s="228">
        <v>-30</v>
      </c>
    </row>
    <row r="143" spans="1:8" x14ac:dyDescent="0.25">
      <c r="B143" s="227" t="s">
        <v>87</v>
      </c>
      <c r="C143" s="226">
        <v>330</v>
      </c>
      <c r="D143" s="226">
        <v>320</v>
      </c>
      <c r="E143" s="226">
        <v>320</v>
      </c>
      <c r="F143" s="226">
        <v>310</v>
      </c>
      <c r="G143" s="228">
        <v>10</v>
      </c>
      <c r="H143" s="228">
        <v>10</v>
      </c>
    </row>
    <row r="144" spans="1:8" x14ac:dyDescent="0.25">
      <c r="B144" s="227" t="s">
        <v>88</v>
      </c>
      <c r="C144" s="226">
        <v>3520</v>
      </c>
      <c r="D144" s="226">
        <v>3450</v>
      </c>
      <c r="E144" s="226">
        <v>3540</v>
      </c>
      <c r="F144" s="226">
        <v>3460</v>
      </c>
      <c r="G144" s="228">
        <v>-10</v>
      </c>
      <c r="H144" s="228">
        <v>-10</v>
      </c>
    </row>
    <row r="145" spans="1:10" x14ac:dyDescent="0.25">
      <c r="B145" s="227" t="s">
        <v>89</v>
      </c>
      <c r="C145" s="226">
        <v>1200</v>
      </c>
      <c r="D145" s="226">
        <v>1160</v>
      </c>
      <c r="E145" s="226">
        <v>1190</v>
      </c>
      <c r="F145" s="226">
        <v>1150</v>
      </c>
      <c r="G145" s="228">
        <v>10</v>
      </c>
      <c r="H145" s="228">
        <v>10</v>
      </c>
      <c r="I145" s="218"/>
      <c r="J145" s="218"/>
    </row>
    <row r="146" spans="1:10" x14ac:dyDescent="0.25">
      <c r="B146" s="227" t="s">
        <v>90</v>
      </c>
      <c r="C146" s="226">
        <v>310</v>
      </c>
      <c r="D146" s="226">
        <v>300</v>
      </c>
      <c r="E146" s="226">
        <v>320</v>
      </c>
      <c r="F146" s="226">
        <v>320</v>
      </c>
      <c r="G146" s="228">
        <v>-10</v>
      </c>
      <c r="H146" s="228">
        <v>-10</v>
      </c>
      <c r="I146" s="218"/>
      <c r="J146" s="218"/>
    </row>
    <row r="147" spans="1:10" x14ac:dyDescent="0.25">
      <c r="B147" s="227" t="s">
        <v>91</v>
      </c>
      <c r="C147" s="226">
        <v>150</v>
      </c>
      <c r="D147" s="226">
        <v>150</v>
      </c>
      <c r="E147" s="226">
        <v>140</v>
      </c>
      <c r="F147" s="226">
        <v>140</v>
      </c>
      <c r="G147" s="228" t="s">
        <v>8</v>
      </c>
      <c r="H147" s="228">
        <v>10</v>
      </c>
      <c r="I147" s="218"/>
      <c r="J147" s="218"/>
    </row>
    <row r="148" spans="1:10" x14ac:dyDescent="0.25">
      <c r="B148" s="227" t="s">
        <v>92</v>
      </c>
      <c r="C148" s="226">
        <v>2720</v>
      </c>
      <c r="D148" s="226">
        <v>2630</v>
      </c>
      <c r="E148" s="226">
        <v>2730</v>
      </c>
      <c r="F148" s="226">
        <v>2640</v>
      </c>
      <c r="G148" s="228">
        <v>-10</v>
      </c>
      <c r="H148" s="228">
        <v>-10</v>
      </c>
      <c r="I148" s="218"/>
      <c r="J148" s="218"/>
    </row>
    <row r="149" spans="1:10" x14ac:dyDescent="0.25">
      <c r="B149" s="227"/>
      <c r="C149" s="226"/>
      <c r="D149" s="226"/>
      <c r="E149" s="226"/>
      <c r="F149" s="226"/>
      <c r="G149" s="228"/>
      <c r="H149" s="228"/>
      <c r="I149" s="218"/>
      <c r="J149" s="218"/>
    </row>
    <row r="150" spans="1:10" x14ac:dyDescent="0.25">
      <c r="A150" s="232" t="s">
        <v>146</v>
      </c>
      <c r="C150" s="226"/>
      <c r="D150" s="226"/>
      <c r="E150" s="226"/>
      <c r="F150" s="226"/>
      <c r="G150" s="228"/>
      <c r="H150" s="228"/>
      <c r="I150" s="218"/>
      <c r="J150" s="218"/>
    </row>
    <row r="151" spans="1:10" x14ac:dyDescent="0.25">
      <c r="B151" s="234" t="s">
        <v>147</v>
      </c>
      <c r="C151" s="226">
        <v>3970</v>
      </c>
      <c r="D151" s="226">
        <v>3230</v>
      </c>
      <c r="E151" s="226">
        <v>3880</v>
      </c>
      <c r="F151" s="226">
        <v>3160</v>
      </c>
      <c r="G151" s="228">
        <v>90</v>
      </c>
      <c r="H151" s="228">
        <v>70</v>
      </c>
      <c r="I151" s="218"/>
      <c r="J151" s="218"/>
    </row>
    <row r="152" spans="1:10" x14ac:dyDescent="0.25">
      <c r="B152" s="234"/>
      <c r="C152" s="226"/>
      <c r="D152" s="226"/>
      <c r="E152" s="226"/>
      <c r="F152" s="226"/>
      <c r="G152" s="228"/>
      <c r="H152" s="228"/>
      <c r="I152" s="218"/>
      <c r="J152" s="218"/>
    </row>
    <row r="153" spans="1:10" x14ac:dyDescent="0.25">
      <c r="A153" s="225" t="s">
        <v>148</v>
      </c>
      <c r="C153" s="226"/>
      <c r="D153" s="226"/>
      <c r="E153" s="226"/>
      <c r="F153" s="226"/>
      <c r="G153" s="228"/>
      <c r="H153" s="228"/>
      <c r="I153" s="218"/>
      <c r="J153" s="218"/>
    </row>
    <row r="154" spans="1:10" x14ac:dyDescent="0.25">
      <c r="B154" s="227" t="s">
        <v>149</v>
      </c>
      <c r="C154" s="226">
        <v>12680</v>
      </c>
      <c r="D154" s="226">
        <v>11890</v>
      </c>
      <c r="E154" s="226">
        <v>12340</v>
      </c>
      <c r="F154" s="226">
        <v>11570</v>
      </c>
      <c r="G154" s="228">
        <v>330</v>
      </c>
      <c r="H154" s="228">
        <v>320</v>
      </c>
      <c r="I154" s="218"/>
      <c r="J154" s="227"/>
    </row>
    <row r="155" spans="1:10" x14ac:dyDescent="0.25">
      <c r="B155" s="227" t="s">
        <v>94</v>
      </c>
      <c r="C155" s="226">
        <v>83030</v>
      </c>
      <c r="D155" s="226">
        <v>74890</v>
      </c>
      <c r="E155" s="226">
        <v>77470</v>
      </c>
      <c r="F155" s="226">
        <v>69480</v>
      </c>
      <c r="G155" s="228">
        <v>5560</v>
      </c>
      <c r="H155" s="228">
        <v>5420</v>
      </c>
      <c r="I155" s="218"/>
      <c r="J155" s="227"/>
    </row>
    <row r="156" spans="1:10" x14ac:dyDescent="0.25">
      <c r="B156" s="227" t="s">
        <v>150</v>
      </c>
      <c r="C156" s="226">
        <v>16530</v>
      </c>
      <c r="D156" s="226">
        <v>14830</v>
      </c>
      <c r="E156" s="226">
        <v>16720</v>
      </c>
      <c r="F156" s="226">
        <v>15020</v>
      </c>
      <c r="G156" s="228">
        <v>-200</v>
      </c>
      <c r="H156" s="228">
        <v>-190</v>
      </c>
      <c r="I156" s="218"/>
      <c r="J156" s="227"/>
    </row>
    <row r="157" spans="1:10" x14ac:dyDescent="0.25">
      <c r="B157" s="227" t="s">
        <v>151</v>
      </c>
      <c r="C157" s="226">
        <v>10020</v>
      </c>
      <c r="D157" s="226">
        <v>8920</v>
      </c>
      <c r="E157" s="226">
        <v>10370</v>
      </c>
      <c r="F157" s="226">
        <v>9190</v>
      </c>
      <c r="G157" s="228">
        <v>-350</v>
      </c>
      <c r="H157" s="228">
        <v>-270</v>
      </c>
      <c r="I157" s="218"/>
      <c r="J157" s="227"/>
    </row>
    <row r="158" spans="1:10" x14ac:dyDescent="0.25">
      <c r="B158" s="227" t="s">
        <v>95</v>
      </c>
      <c r="C158" s="226">
        <v>3830</v>
      </c>
      <c r="D158" s="226">
        <v>3580</v>
      </c>
      <c r="E158" s="226">
        <v>3820</v>
      </c>
      <c r="F158" s="226">
        <v>3580</v>
      </c>
      <c r="G158" s="228">
        <v>10</v>
      </c>
      <c r="H158" s="228" t="s">
        <v>8</v>
      </c>
      <c r="I158" s="218"/>
      <c r="J158" s="227"/>
    </row>
    <row r="159" spans="1:10" x14ac:dyDescent="0.25">
      <c r="B159" s="227" t="s">
        <v>152</v>
      </c>
      <c r="C159" s="226">
        <v>0</v>
      </c>
      <c r="D159" s="226">
        <v>0</v>
      </c>
      <c r="E159" s="226">
        <v>430</v>
      </c>
      <c r="F159" s="226">
        <v>420</v>
      </c>
      <c r="G159" s="228">
        <v>-430</v>
      </c>
      <c r="H159" s="228">
        <v>-420</v>
      </c>
      <c r="I159" s="218"/>
      <c r="J159" s="227"/>
    </row>
    <row r="160" spans="1:10" x14ac:dyDescent="0.25">
      <c r="B160" s="227"/>
      <c r="C160" s="226"/>
      <c r="D160" s="226"/>
      <c r="E160" s="226"/>
      <c r="F160" s="226"/>
      <c r="G160" s="228"/>
      <c r="H160" s="228"/>
      <c r="I160" s="218"/>
      <c r="J160" s="227"/>
    </row>
    <row r="161" spans="1:8" x14ac:dyDescent="0.25">
      <c r="A161" s="235" t="s">
        <v>153</v>
      </c>
      <c r="C161" s="226"/>
      <c r="D161" s="226"/>
      <c r="E161" s="226"/>
      <c r="F161" s="226"/>
      <c r="G161" s="228"/>
      <c r="H161" s="228"/>
    </row>
    <row r="162" spans="1:8" x14ac:dyDescent="0.25">
      <c r="B162" s="227" t="s">
        <v>154</v>
      </c>
      <c r="C162" s="226">
        <v>5650</v>
      </c>
      <c r="D162" s="226">
        <v>5410</v>
      </c>
      <c r="E162" s="226">
        <v>5070</v>
      </c>
      <c r="F162" s="226">
        <v>4850</v>
      </c>
      <c r="G162" s="228">
        <v>580</v>
      </c>
      <c r="H162" s="228">
        <v>560</v>
      </c>
    </row>
    <row r="163" spans="1:8" x14ac:dyDescent="0.25">
      <c r="B163" s="227" t="s">
        <v>107</v>
      </c>
      <c r="C163" s="226">
        <v>70</v>
      </c>
      <c r="D163" s="226">
        <v>60</v>
      </c>
      <c r="E163" s="226">
        <v>70</v>
      </c>
      <c r="F163" s="226">
        <v>70</v>
      </c>
      <c r="G163" s="228" t="s">
        <v>8</v>
      </c>
      <c r="H163" s="228" t="s">
        <v>8</v>
      </c>
    </row>
    <row r="164" spans="1:8" x14ac:dyDescent="0.25">
      <c r="B164" s="227" t="s">
        <v>96</v>
      </c>
      <c r="C164" s="226">
        <v>1830</v>
      </c>
      <c r="D164" s="226">
        <v>1730</v>
      </c>
      <c r="E164" s="226">
        <v>1770</v>
      </c>
      <c r="F164" s="226">
        <v>1670</v>
      </c>
      <c r="G164" s="228">
        <v>60</v>
      </c>
      <c r="H164" s="228">
        <v>60</v>
      </c>
    </row>
    <row r="165" spans="1:8" x14ac:dyDescent="0.25">
      <c r="B165" s="227" t="s">
        <v>155</v>
      </c>
      <c r="C165" s="226">
        <v>0</v>
      </c>
      <c r="D165" s="226">
        <v>0</v>
      </c>
      <c r="E165" s="226">
        <v>310</v>
      </c>
      <c r="F165" s="226">
        <v>290</v>
      </c>
      <c r="G165" s="228">
        <v>-310</v>
      </c>
      <c r="H165" s="228">
        <v>-290</v>
      </c>
    </row>
    <row r="166" spans="1:8" x14ac:dyDescent="0.25">
      <c r="B166" s="227" t="s">
        <v>156</v>
      </c>
      <c r="C166" s="226">
        <v>320</v>
      </c>
      <c r="D166" s="226">
        <v>310</v>
      </c>
      <c r="E166" s="226">
        <v>320</v>
      </c>
      <c r="F166" s="226">
        <v>300</v>
      </c>
      <c r="G166" s="228">
        <v>10</v>
      </c>
      <c r="H166" s="228">
        <v>10</v>
      </c>
    </row>
    <row r="167" spans="1:8" x14ac:dyDescent="0.25">
      <c r="B167" s="227" t="s">
        <v>97</v>
      </c>
      <c r="C167" s="226">
        <v>200</v>
      </c>
      <c r="D167" s="226">
        <v>190</v>
      </c>
      <c r="E167" s="226">
        <v>210</v>
      </c>
      <c r="F167" s="226">
        <v>200</v>
      </c>
      <c r="G167" s="228">
        <v>-10</v>
      </c>
      <c r="H167" s="228">
        <v>-10</v>
      </c>
    </row>
    <row r="168" spans="1:8" x14ac:dyDescent="0.25">
      <c r="B168" s="227" t="s">
        <v>98</v>
      </c>
      <c r="C168" s="226">
        <v>1140</v>
      </c>
      <c r="D168" s="226">
        <v>1060</v>
      </c>
      <c r="E168" s="226">
        <v>1050</v>
      </c>
      <c r="F168" s="226">
        <v>970</v>
      </c>
      <c r="G168" s="228">
        <v>90</v>
      </c>
      <c r="H168" s="228">
        <v>90</v>
      </c>
    </row>
    <row r="169" spans="1:8" x14ac:dyDescent="0.25">
      <c r="B169" s="227" t="s">
        <v>99</v>
      </c>
      <c r="C169" s="226">
        <v>170</v>
      </c>
      <c r="D169" s="226">
        <v>160</v>
      </c>
      <c r="E169" s="226">
        <v>160</v>
      </c>
      <c r="F169" s="226">
        <v>160</v>
      </c>
      <c r="G169" s="228">
        <v>10</v>
      </c>
      <c r="H169" s="228">
        <v>10</v>
      </c>
    </row>
    <row r="170" spans="1:8" x14ac:dyDescent="0.25">
      <c r="B170" s="227" t="s">
        <v>100</v>
      </c>
      <c r="C170" s="226">
        <v>130</v>
      </c>
      <c r="D170" s="226">
        <v>120</v>
      </c>
      <c r="E170" s="226">
        <v>120</v>
      </c>
      <c r="F170" s="226">
        <v>120</v>
      </c>
      <c r="G170" s="228">
        <v>10</v>
      </c>
      <c r="H170" s="228">
        <v>10</v>
      </c>
    </row>
    <row r="171" spans="1:8" x14ac:dyDescent="0.25">
      <c r="B171" s="227" t="s">
        <v>101</v>
      </c>
      <c r="C171" s="226">
        <v>1390</v>
      </c>
      <c r="D171" s="226">
        <v>1300</v>
      </c>
      <c r="E171" s="226">
        <v>1380</v>
      </c>
      <c r="F171" s="226">
        <v>1290</v>
      </c>
      <c r="G171" s="228">
        <v>10</v>
      </c>
      <c r="H171" s="228">
        <v>10</v>
      </c>
    </row>
    <row r="172" spans="1:8" x14ac:dyDescent="0.25">
      <c r="B172" s="227" t="s">
        <v>102</v>
      </c>
      <c r="C172" s="226">
        <v>1570</v>
      </c>
      <c r="D172" s="226">
        <v>1440</v>
      </c>
      <c r="E172" s="226">
        <v>1560</v>
      </c>
      <c r="F172" s="226">
        <v>1430</v>
      </c>
      <c r="G172" s="228">
        <v>10</v>
      </c>
      <c r="H172" s="228">
        <v>10</v>
      </c>
    </row>
    <row r="173" spans="1:8" x14ac:dyDescent="0.25">
      <c r="B173" s="227" t="s">
        <v>157</v>
      </c>
      <c r="C173" s="226">
        <v>0</v>
      </c>
      <c r="D173" s="226">
        <v>0</v>
      </c>
      <c r="E173" s="226">
        <v>310</v>
      </c>
      <c r="F173" s="226">
        <v>290</v>
      </c>
      <c r="G173" s="228">
        <v>-310</v>
      </c>
      <c r="H173" s="228">
        <v>-290</v>
      </c>
    </row>
    <row r="174" spans="1:8" x14ac:dyDescent="0.25">
      <c r="B174" s="227" t="s">
        <v>158</v>
      </c>
      <c r="C174" s="226">
        <v>4010</v>
      </c>
      <c r="D174" s="226">
        <v>3920</v>
      </c>
      <c r="E174" s="226">
        <v>4000</v>
      </c>
      <c r="F174" s="226">
        <v>3900</v>
      </c>
      <c r="G174" s="228">
        <v>10</v>
      </c>
      <c r="H174" s="228">
        <v>10</v>
      </c>
    </row>
    <row r="175" spans="1:8" x14ac:dyDescent="0.25">
      <c r="B175" s="227" t="s">
        <v>103</v>
      </c>
      <c r="C175" s="226">
        <v>270</v>
      </c>
      <c r="D175" s="226">
        <v>260</v>
      </c>
      <c r="E175" s="226">
        <v>250</v>
      </c>
      <c r="F175" s="226">
        <v>240</v>
      </c>
      <c r="G175" s="228">
        <v>20</v>
      </c>
      <c r="H175" s="228">
        <v>10</v>
      </c>
    </row>
    <row r="176" spans="1:8" x14ac:dyDescent="0.25">
      <c r="B176" s="227" t="s">
        <v>104</v>
      </c>
      <c r="C176" s="226">
        <v>50</v>
      </c>
      <c r="D176" s="226">
        <v>50</v>
      </c>
      <c r="E176" s="226">
        <v>50</v>
      </c>
      <c r="F176" s="226">
        <v>40</v>
      </c>
      <c r="G176" s="228" t="s">
        <v>8</v>
      </c>
      <c r="H176" s="228" t="s">
        <v>8</v>
      </c>
    </row>
    <row r="177" spans="1:256" x14ac:dyDescent="0.25">
      <c r="B177" s="227" t="s">
        <v>105</v>
      </c>
      <c r="C177" s="226">
        <v>170</v>
      </c>
      <c r="D177" s="226">
        <v>160</v>
      </c>
      <c r="E177" s="226">
        <v>150</v>
      </c>
      <c r="F177" s="226">
        <v>140</v>
      </c>
      <c r="G177" s="228">
        <v>20</v>
      </c>
      <c r="H177" s="228">
        <v>20</v>
      </c>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c r="BM177" s="218"/>
      <c r="BN177" s="218"/>
      <c r="BO177" s="218"/>
      <c r="BP177" s="218"/>
      <c r="BQ177" s="218"/>
      <c r="BR177" s="218"/>
      <c r="BS177" s="218"/>
      <c r="BT177" s="218"/>
      <c r="BU177" s="218"/>
      <c r="BV177" s="218"/>
      <c r="BW177" s="218"/>
      <c r="BX177" s="218"/>
      <c r="BY177" s="218"/>
      <c r="BZ177" s="218"/>
      <c r="CA177" s="218"/>
      <c r="CB177" s="218"/>
      <c r="CC177" s="218"/>
      <c r="CD177" s="218"/>
      <c r="CE177" s="218"/>
      <c r="CF177" s="218"/>
      <c r="CG177" s="218"/>
      <c r="CH177" s="218"/>
      <c r="CI177" s="218"/>
      <c r="CJ177" s="218"/>
      <c r="CK177" s="218"/>
      <c r="CL177" s="218"/>
      <c r="CM177" s="218"/>
      <c r="CN177" s="218"/>
      <c r="CO177" s="218"/>
      <c r="CP177" s="218"/>
      <c r="CQ177" s="218"/>
      <c r="CR177" s="218"/>
      <c r="CS177" s="218"/>
      <c r="CT177" s="218"/>
      <c r="CU177" s="218"/>
      <c r="CV177" s="218"/>
      <c r="CW177" s="218"/>
      <c r="CX177" s="218"/>
      <c r="CY177" s="218"/>
      <c r="CZ177" s="218"/>
      <c r="DA177" s="218"/>
      <c r="DB177" s="218"/>
      <c r="DC177" s="218"/>
      <c r="DD177" s="218"/>
      <c r="DE177" s="218"/>
      <c r="DF177" s="218"/>
      <c r="DG177" s="218"/>
      <c r="DH177" s="218"/>
      <c r="DI177" s="218"/>
      <c r="DJ177" s="218"/>
      <c r="DK177" s="218"/>
      <c r="DL177" s="218"/>
      <c r="DM177" s="218"/>
      <c r="DN177" s="218"/>
      <c r="DO177" s="218"/>
      <c r="DP177" s="218"/>
      <c r="DQ177" s="218"/>
      <c r="DR177" s="218"/>
      <c r="DS177" s="218"/>
      <c r="DT177" s="218"/>
      <c r="DU177" s="218"/>
      <c r="DV177" s="218"/>
      <c r="DW177" s="218"/>
      <c r="DX177" s="218"/>
      <c r="DY177" s="218"/>
      <c r="DZ177" s="218"/>
      <c r="EA177" s="218"/>
      <c r="EB177" s="218"/>
      <c r="EC177" s="218"/>
      <c r="ED177" s="218"/>
      <c r="EE177" s="218"/>
      <c r="EF177" s="218"/>
      <c r="EG177" s="218"/>
      <c r="EH177" s="218"/>
      <c r="EI177" s="218"/>
      <c r="EJ177" s="218"/>
      <c r="EK177" s="218"/>
      <c r="EL177" s="218"/>
      <c r="EM177" s="218"/>
      <c r="EN177" s="218"/>
      <c r="EO177" s="218"/>
      <c r="EP177" s="218"/>
      <c r="EQ177" s="218"/>
      <c r="ER177" s="218"/>
      <c r="ES177" s="218"/>
      <c r="ET177" s="218"/>
      <c r="EU177" s="218"/>
      <c r="EV177" s="218"/>
      <c r="EW177" s="218"/>
      <c r="EX177" s="218"/>
      <c r="EY177" s="218"/>
      <c r="EZ177" s="218"/>
      <c r="FA177" s="218"/>
      <c r="FB177" s="218"/>
      <c r="FC177" s="218"/>
      <c r="FD177" s="218"/>
      <c r="FE177" s="218"/>
      <c r="FF177" s="218"/>
      <c r="FG177" s="218"/>
      <c r="FH177" s="218"/>
      <c r="FI177" s="218"/>
      <c r="FJ177" s="218"/>
      <c r="FK177" s="218"/>
      <c r="FL177" s="218"/>
      <c r="FM177" s="218"/>
      <c r="FN177" s="218"/>
      <c r="FO177" s="218"/>
      <c r="FP177" s="218"/>
      <c r="FQ177" s="218"/>
      <c r="FR177" s="218"/>
      <c r="FS177" s="218"/>
      <c r="FT177" s="218"/>
      <c r="FU177" s="218"/>
      <c r="FV177" s="218"/>
      <c r="FW177" s="218"/>
      <c r="FX177" s="218"/>
      <c r="FY177" s="218"/>
      <c r="FZ177" s="218"/>
      <c r="GA177" s="218"/>
      <c r="GB177" s="218"/>
      <c r="GC177" s="218"/>
      <c r="GD177" s="218"/>
      <c r="GE177" s="218"/>
      <c r="GF177" s="218"/>
      <c r="GG177" s="218"/>
      <c r="GH177" s="218"/>
      <c r="GI177" s="218"/>
      <c r="GJ177" s="218"/>
      <c r="GK177" s="218"/>
      <c r="GL177" s="218"/>
      <c r="GM177" s="218"/>
      <c r="GN177" s="218"/>
      <c r="GO177" s="218"/>
      <c r="GP177" s="218"/>
      <c r="GQ177" s="218"/>
      <c r="GR177" s="218"/>
      <c r="GS177" s="218"/>
      <c r="GT177" s="218"/>
      <c r="GU177" s="218"/>
      <c r="GV177" s="218"/>
      <c r="GW177" s="218"/>
      <c r="GX177" s="218"/>
      <c r="GY177" s="218"/>
      <c r="GZ177" s="218"/>
      <c r="HA177" s="218"/>
      <c r="HB177" s="218"/>
      <c r="HC177" s="218"/>
      <c r="HD177" s="218"/>
      <c r="HE177" s="218"/>
      <c r="HF177" s="218"/>
      <c r="HG177" s="218"/>
      <c r="HH177" s="218"/>
      <c r="HI177" s="218"/>
      <c r="HJ177" s="218"/>
      <c r="HK177" s="218"/>
      <c r="HL177" s="218"/>
      <c r="HM177" s="218"/>
      <c r="HN177" s="218"/>
      <c r="HO177" s="218"/>
      <c r="HP177" s="218"/>
      <c r="HQ177" s="218"/>
      <c r="HR177" s="218"/>
      <c r="HS177" s="218"/>
      <c r="HT177" s="218"/>
      <c r="HU177" s="218"/>
      <c r="HV177" s="218"/>
      <c r="HW177" s="218"/>
      <c r="HX177" s="218"/>
      <c r="HY177" s="218"/>
      <c r="HZ177" s="218"/>
      <c r="IA177" s="218"/>
      <c r="IB177" s="218"/>
      <c r="IC177" s="218"/>
      <c r="ID177" s="218"/>
      <c r="IE177" s="218"/>
      <c r="IF177" s="218"/>
      <c r="IG177" s="218"/>
      <c r="IH177" s="218"/>
      <c r="II177" s="218"/>
      <c r="IJ177" s="218"/>
      <c r="IK177" s="218"/>
      <c r="IL177" s="218"/>
      <c r="IM177" s="218"/>
      <c r="IN177" s="218"/>
      <c r="IO177" s="218"/>
      <c r="IP177" s="218"/>
      <c r="IQ177" s="218"/>
      <c r="IR177" s="218"/>
      <c r="IS177" s="218"/>
      <c r="IT177" s="218"/>
      <c r="IU177" s="218"/>
      <c r="IV177" s="218"/>
    </row>
    <row r="178" spans="1:256" x14ac:dyDescent="0.25">
      <c r="B178" s="227" t="s">
        <v>106</v>
      </c>
      <c r="C178" s="226">
        <v>300</v>
      </c>
      <c r="D178" s="226">
        <v>290</v>
      </c>
      <c r="E178" s="226">
        <v>300</v>
      </c>
      <c r="F178" s="226">
        <v>290</v>
      </c>
      <c r="G178" s="228" t="s">
        <v>8</v>
      </c>
      <c r="H178" s="228" t="s">
        <v>8</v>
      </c>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c r="CD178" s="218"/>
      <c r="CE178" s="218"/>
      <c r="CF178" s="218"/>
      <c r="CG178" s="218"/>
      <c r="CH178" s="218"/>
      <c r="CI178" s="218"/>
      <c r="CJ178" s="218"/>
      <c r="CK178" s="218"/>
      <c r="CL178" s="218"/>
      <c r="CM178" s="218"/>
      <c r="CN178" s="218"/>
      <c r="CO178" s="218"/>
      <c r="CP178" s="218"/>
      <c r="CQ178" s="218"/>
      <c r="CR178" s="218"/>
      <c r="CS178" s="218"/>
      <c r="CT178" s="218"/>
      <c r="CU178" s="218"/>
      <c r="CV178" s="218"/>
      <c r="CW178" s="218"/>
      <c r="CX178" s="218"/>
      <c r="CY178" s="218"/>
      <c r="CZ178" s="218"/>
      <c r="DA178" s="218"/>
      <c r="DB178" s="218"/>
      <c r="DC178" s="218"/>
      <c r="DD178" s="218"/>
      <c r="DE178" s="218"/>
      <c r="DF178" s="218"/>
      <c r="DG178" s="218"/>
      <c r="DH178" s="218"/>
      <c r="DI178" s="218"/>
      <c r="DJ178" s="218"/>
      <c r="DK178" s="218"/>
      <c r="DL178" s="218"/>
      <c r="DM178" s="218"/>
      <c r="DN178" s="218"/>
      <c r="DO178" s="218"/>
      <c r="DP178" s="218"/>
      <c r="DQ178" s="218"/>
      <c r="DR178" s="218"/>
      <c r="DS178" s="218"/>
      <c r="DT178" s="218"/>
      <c r="DU178" s="218"/>
      <c r="DV178" s="218"/>
      <c r="DW178" s="218"/>
      <c r="DX178" s="218"/>
      <c r="DY178" s="218"/>
      <c r="DZ178" s="218"/>
      <c r="EA178" s="218"/>
      <c r="EB178" s="218"/>
      <c r="EC178" s="218"/>
      <c r="ED178" s="218"/>
      <c r="EE178" s="218"/>
      <c r="EF178" s="218"/>
      <c r="EG178" s="218"/>
      <c r="EH178" s="218"/>
      <c r="EI178" s="218"/>
      <c r="EJ178" s="218"/>
      <c r="EK178" s="218"/>
      <c r="EL178" s="218"/>
      <c r="EM178" s="218"/>
      <c r="EN178" s="218"/>
      <c r="EO178" s="218"/>
      <c r="EP178" s="218"/>
      <c r="EQ178" s="218"/>
      <c r="ER178" s="218"/>
      <c r="ES178" s="218"/>
      <c r="ET178" s="218"/>
      <c r="EU178" s="218"/>
      <c r="EV178" s="218"/>
      <c r="EW178" s="218"/>
      <c r="EX178" s="218"/>
      <c r="EY178" s="218"/>
      <c r="EZ178" s="218"/>
      <c r="FA178" s="218"/>
      <c r="FB178" s="218"/>
      <c r="FC178" s="218"/>
      <c r="FD178" s="218"/>
      <c r="FE178" s="218"/>
      <c r="FF178" s="218"/>
      <c r="FG178" s="218"/>
      <c r="FH178" s="218"/>
      <c r="FI178" s="218"/>
      <c r="FJ178" s="218"/>
      <c r="FK178" s="218"/>
      <c r="FL178" s="218"/>
      <c r="FM178" s="218"/>
      <c r="FN178" s="218"/>
      <c r="FO178" s="218"/>
      <c r="FP178" s="218"/>
      <c r="FQ178" s="218"/>
      <c r="FR178" s="218"/>
      <c r="FS178" s="218"/>
      <c r="FT178" s="218"/>
      <c r="FU178" s="218"/>
      <c r="FV178" s="218"/>
      <c r="FW178" s="218"/>
      <c r="FX178" s="218"/>
      <c r="FY178" s="218"/>
      <c r="FZ178" s="218"/>
      <c r="GA178" s="218"/>
      <c r="GB178" s="218"/>
      <c r="GC178" s="218"/>
      <c r="GD178" s="218"/>
      <c r="GE178" s="218"/>
      <c r="GF178" s="218"/>
      <c r="GG178" s="218"/>
      <c r="GH178" s="218"/>
      <c r="GI178" s="218"/>
      <c r="GJ178" s="218"/>
      <c r="GK178" s="218"/>
      <c r="GL178" s="218"/>
      <c r="GM178" s="218"/>
      <c r="GN178" s="218"/>
      <c r="GO178" s="218"/>
      <c r="GP178" s="218"/>
      <c r="GQ178" s="218"/>
      <c r="GR178" s="218"/>
      <c r="GS178" s="218"/>
      <c r="GT178" s="218"/>
      <c r="GU178" s="218"/>
      <c r="GV178" s="218"/>
      <c r="GW178" s="218"/>
      <c r="GX178" s="218"/>
      <c r="GY178" s="218"/>
      <c r="GZ178" s="218"/>
      <c r="HA178" s="218"/>
      <c r="HB178" s="218"/>
      <c r="HC178" s="218"/>
      <c r="HD178" s="218"/>
      <c r="HE178" s="218"/>
      <c r="HF178" s="218"/>
      <c r="HG178" s="218"/>
      <c r="HH178" s="218"/>
      <c r="HI178" s="218"/>
      <c r="HJ178" s="218"/>
      <c r="HK178" s="218"/>
      <c r="HL178" s="218"/>
      <c r="HM178" s="218"/>
      <c r="HN178" s="218"/>
      <c r="HO178" s="218"/>
      <c r="HP178" s="218"/>
      <c r="HQ178" s="218"/>
      <c r="HR178" s="218"/>
      <c r="HS178" s="218"/>
      <c r="HT178" s="218"/>
      <c r="HU178" s="218"/>
      <c r="HV178" s="218"/>
      <c r="HW178" s="218"/>
      <c r="HX178" s="218"/>
      <c r="HY178" s="218"/>
      <c r="HZ178" s="218"/>
      <c r="IA178" s="218"/>
      <c r="IB178" s="218"/>
      <c r="IC178" s="218"/>
      <c r="ID178" s="218"/>
      <c r="IE178" s="218"/>
      <c r="IF178" s="218"/>
      <c r="IG178" s="218"/>
      <c r="IH178" s="218"/>
      <c r="II178" s="218"/>
      <c r="IJ178" s="218"/>
      <c r="IK178" s="218"/>
      <c r="IL178" s="218"/>
      <c r="IM178" s="218"/>
      <c r="IN178" s="218"/>
      <c r="IO178" s="218"/>
      <c r="IP178" s="218"/>
      <c r="IQ178" s="218"/>
      <c r="IR178" s="218"/>
      <c r="IS178" s="218"/>
      <c r="IT178" s="218"/>
      <c r="IU178" s="218"/>
      <c r="IV178" s="218"/>
    </row>
    <row r="179" spans="1:256" x14ac:dyDescent="0.25">
      <c r="B179" s="227" t="s">
        <v>159</v>
      </c>
      <c r="C179" s="226">
        <v>50</v>
      </c>
      <c r="D179" s="226">
        <v>50</v>
      </c>
      <c r="E179" s="226">
        <v>50</v>
      </c>
      <c r="F179" s="226">
        <v>50</v>
      </c>
      <c r="G179" s="228">
        <v>0</v>
      </c>
      <c r="H179" s="228">
        <v>0</v>
      </c>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8"/>
      <c r="AY179" s="218"/>
      <c r="AZ179" s="218"/>
      <c r="BA179" s="218"/>
      <c r="BB179" s="218"/>
      <c r="BC179" s="218"/>
      <c r="BD179" s="218"/>
      <c r="BE179" s="218"/>
      <c r="BF179" s="218"/>
      <c r="BG179" s="218"/>
      <c r="BH179" s="218"/>
      <c r="BI179" s="218"/>
      <c r="BJ179" s="218"/>
      <c r="BK179" s="218"/>
      <c r="BL179" s="218"/>
      <c r="BM179" s="218"/>
      <c r="BN179" s="218"/>
      <c r="BO179" s="218"/>
      <c r="BP179" s="218"/>
      <c r="BQ179" s="218"/>
      <c r="BR179" s="218"/>
      <c r="BS179" s="218"/>
      <c r="BT179" s="218"/>
      <c r="BU179" s="218"/>
      <c r="BV179" s="218"/>
      <c r="BW179" s="218"/>
      <c r="BX179" s="218"/>
      <c r="BY179" s="218"/>
      <c r="BZ179" s="218"/>
      <c r="CA179" s="218"/>
      <c r="CB179" s="218"/>
      <c r="CC179" s="218"/>
      <c r="CD179" s="218"/>
      <c r="CE179" s="218"/>
      <c r="CF179" s="218"/>
      <c r="CG179" s="218"/>
      <c r="CH179" s="218"/>
      <c r="CI179" s="218"/>
      <c r="CJ179" s="218"/>
      <c r="CK179" s="218"/>
      <c r="CL179" s="218"/>
      <c r="CM179" s="218"/>
      <c r="CN179" s="218"/>
      <c r="CO179" s="218"/>
      <c r="CP179" s="218"/>
      <c r="CQ179" s="218"/>
      <c r="CR179" s="218"/>
      <c r="CS179" s="218"/>
      <c r="CT179" s="218"/>
      <c r="CU179" s="218"/>
      <c r="CV179" s="218"/>
      <c r="CW179" s="218"/>
      <c r="CX179" s="218"/>
      <c r="CY179" s="218"/>
      <c r="CZ179" s="218"/>
      <c r="DA179" s="218"/>
      <c r="DB179" s="218"/>
      <c r="DC179" s="218"/>
      <c r="DD179" s="218"/>
      <c r="DE179" s="218"/>
      <c r="DF179" s="218"/>
      <c r="DG179" s="218"/>
      <c r="DH179" s="218"/>
      <c r="DI179" s="218"/>
      <c r="DJ179" s="218"/>
      <c r="DK179" s="218"/>
      <c r="DL179" s="218"/>
      <c r="DM179" s="218"/>
      <c r="DN179" s="218"/>
      <c r="DO179" s="218"/>
      <c r="DP179" s="218"/>
      <c r="DQ179" s="218"/>
      <c r="DR179" s="218"/>
      <c r="DS179" s="218"/>
      <c r="DT179" s="218"/>
      <c r="DU179" s="218"/>
      <c r="DV179" s="218"/>
      <c r="DW179" s="218"/>
      <c r="DX179" s="218"/>
      <c r="DY179" s="218"/>
      <c r="DZ179" s="218"/>
      <c r="EA179" s="218"/>
      <c r="EB179" s="218"/>
      <c r="EC179" s="218"/>
      <c r="ED179" s="218"/>
      <c r="EE179" s="218"/>
      <c r="EF179" s="218"/>
      <c r="EG179" s="218"/>
      <c r="EH179" s="218"/>
      <c r="EI179" s="218"/>
      <c r="EJ179" s="218"/>
      <c r="EK179" s="218"/>
      <c r="EL179" s="218"/>
      <c r="EM179" s="218"/>
      <c r="EN179" s="218"/>
      <c r="EO179" s="218"/>
      <c r="EP179" s="218"/>
      <c r="EQ179" s="218"/>
      <c r="ER179" s="218"/>
      <c r="ES179" s="218"/>
      <c r="ET179" s="218"/>
      <c r="EU179" s="218"/>
      <c r="EV179" s="218"/>
      <c r="EW179" s="218"/>
      <c r="EX179" s="218"/>
      <c r="EY179" s="218"/>
      <c r="EZ179" s="218"/>
      <c r="FA179" s="218"/>
      <c r="FB179" s="218"/>
      <c r="FC179" s="218"/>
      <c r="FD179" s="218"/>
      <c r="FE179" s="218"/>
      <c r="FF179" s="218"/>
      <c r="FG179" s="218"/>
      <c r="FH179" s="218"/>
      <c r="FI179" s="218"/>
      <c r="FJ179" s="218"/>
      <c r="FK179" s="218"/>
      <c r="FL179" s="218"/>
      <c r="FM179" s="218"/>
      <c r="FN179" s="218"/>
      <c r="FO179" s="218"/>
      <c r="FP179" s="218"/>
      <c r="FQ179" s="218"/>
      <c r="FR179" s="218"/>
      <c r="FS179" s="218"/>
      <c r="FT179" s="218"/>
      <c r="FU179" s="218"/>
      <c r="FV179" s="218"/>
      <c r="FW179" s="218"/>
      <c r="FX179" s="218"/>
      <c r="FY179" s="218"/>
      <c r="FZ179" s="218"/>
      <c r="GA179" s="218"/>
      <c r="GB179" s="218"/>
      <c r="GC179" s="218"/>
      <c r="GD179" s="218"/>
      <c r="GE179" s="218"/>
      <c r="GF179" s="218"/>
      <c r="GG179" s="218"/>
      <c r="GH179" s="218"/>
      <c r="GI179" s="218"/>
      <c r="GJ179" s="218"/>
      <c r="GK179" s="218"/>
      <c r="GL179" s="218"/>
      <c r="GM179" s="218"/>
      <c r="GN179" s="218"/>
      <c r="GO179" s="218"/>
      <c r="GP179" s="218"/>
      <c r="GQ179" s="218"/>
      <c r="GR179" s="218"/>
      <c r="GS179" s="218"/>
      <c r="GT179" s="218"/>
      <c r="GU179" s="218"/>
      <c r="GV179" s="218"/>
      <c r="GW179" s="218"/>
      <c r="GX179" s="218"/>
      <c r="GY179" s="218"/>
      <c r="GZ179" s="218"/>
      <c r="HA179" s="218"/>
      <c r="HB179" s="218"/>
      <c r="HC179" s="218"/>
      <c r="HD179" s="218"/>
      <c r="HE179" s="218"/>
      <c r="HF179" s="218"/>
      <c r="HG179" s="218"/>
      <c r="HH179" s="218"/>
      <c r="HI179" s="218"/>
      <c r="HJ179" s="218"/>
      <c r="HK179" s="218"/>
      <c r="HL179" s="218"/>
      <c r="HM179" s="218"/>
      <c r="HN179" s="218"/>
      <c r="HO179" s="218"/>
      <c r="HP179" s="218"/>
      <c r="HQ179" s="218"/>
      <c r="HR179" s="218"/>
      <c r="HS179" s="218"/>
      <c r="HT179" s="218"/>
      <c r="HU179" s="218"/>
      <c r="HV179" s="218"/>
      <c r="HW179" s="218"/>
      <c r="HX179" s="218"/>
      <c r="HY179" s="218"/>
      <c r="HZ179" s="218"/>
      <c r="IA179" s="218"/>
      <c r="IB179" s="218"/>
      <c r="IC179" s="218"/>
      <c r="ID179" s="218"/>
      <c r="IE179" s="218"/>
      <c r="IF179" s="218"/>
      <c r="IG179" s="218"/>
      <c r="IH179" s="218"/>
      <c r="II179" s="218"/>
      <c r="IJ179" s="218"/>
      <c r="IK179" s="218"/>
      <c r="IL179" s="218"/>
      <c r="IM179" s="218"/>
      <c r="IN179" s="218"/>
      <c r="IO179" s="218"/>
      <c r="IP179" s="218"/>
      <c r="IQ179" s="218"/>
      <c r="IR179" s="218"/>
      <c r="IS179" s="218"/>
      <c r="IT179" s="218"/>
      <c r="IU179" s="218"/>
      <c r="IV179" s="218"/>
    </row>
    <row r="180" spans="1:256" x14ac:dyDescent="0.25">
      <c r="B180" s="227" t="s">
        <v>160</v>
      </c>
      <c r="C180" s="226">
        <v>0</v>
      </c>
      <c r="D180" s="226">
        <v>0</v>
      </c>
      <c r="E180" s="226">
        <v>90</v>
      </c>
      <c r="F180" s="226">
        <v>90</v>
      </c>
      <c r="G180" s="228">
        <v>-90</v>
      </c>
      <c r="H180" s="228">
        <v>-90</v>
      </c>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18"/>
      <c r="AY180" s="218"/>
      <c r="AZ180" s="218"/>
      <c r="BA180" s="218"/>
      <c r="BB180" s="218"/>
      <c r="BC180" s="218"/>
      <c r="BD180" s="218"/>
      <c r="BE180" s="218"/>
      <c r="BF180" s="218"/>
      <c r="BG180" s="218"/>
      <c r="BH180" s="218"/>
      <c r="BI180" s="218"/>
      <c r="BJ180" s="218"/>
      <c r="BK180" s="218"/>
      <c r="BL180" s="218"/>
      <c r="BM180" s="218"/>
      <c r="BN180" s="218"/>
      <c r="BO180" s="218"/>
      <c r="BP180" s="218"/>
      <c r="BQ180" s="218"/>
      <c r="BR180" s="218"/>
      <c r="BS180" s="218"/>
      <c r="BT180" s="218"/>
      <c r="BU180" s="218"/>
      <c r="BV180" s="218"/>
      <c r="BW180" s="218"/>
      <c r="BX180" s="218"/>
      <c r="BY180" s="218"/>
      <c r="BZ180" s="218"/>
      <c r="CA180" s="218"/>
      <c r="CB180" s="218"/>
      <c r="CC180" s="218"/>
      <c r="CD180" s="218"/>
      <c r="CE180" s="218"/>
      <c r="CF180" s="218"/>
      <c r="CG180" s="218"/>
      <c r="CH180" s="218"/>
      <c r="CI180" s="218"/>
      <c r="CJ180" s="218"/>
      <c r="CK180" s="218"/>
      <c r="CL180" s="218"/>
      <c r="CM180" s="218"/>
      <c r="CN180" s="218"/>
      <c r="CO180" s="218"/>
      <c r="CP180" s="218"/>
      <c r="CQ180" s="218"/>
      <c r="CR180" s="218"/>
      <c r="CS180" s="218"/>
      <c r="CT180" s="218"/>
      <c r="CU180" s="218"/>
      <c r="CV180" s="218"/>
      <c r="CW180" s="218"/>
      <c r="CX180" s="218"/>
      <c r="CY180" s="218"/>
      <c r="CZ180" s="218"/>
      <c r="DA180" s="218"/>
      <c r="DB180" s="218"/>
      <c r="DC180" s="218"/>
      <c r="DD180" s="218"/>
      <c r="DE180" s="218"/>
      <c r="DF180" s="218"/>
      <c r="DG180" s="218"/>
      <c r="DH180" s="218"/>
      <c r="DI180" s="218"/>
      <c r="DJ180" s="218"/>
      <c r="DK180" s="218"/>
      <c r="DL180" s="218"/>
      <c r="DM180" s="218"/>
      <c r="DN180" s="218"/>
      <c r="DO180" s="218"/>
      <c r="DP180" s="218"/>
      <c r="DQ180" s="218"/>
      <c r="DR180" s="218"/>
      <c r="DS180" s="218"/>
      <c r="DT180" s="218"/>
      <c r="DU180" s="218"/>
      <c r="DV180" s="218"/>
      <c r="DW180" s="218"/>
      <c r="DX180" s="218"/>
      <c r="DY180" s="218"/>
      <c r="DZ180" s="218"/>
      <c r="EA180" s="218"/>
      <c r="EB180" s="218"/>
      <c r="EC180" s="218"/>
      <c r="ED180" s="218"/>
      <c r="EE180" s="218"/>
      <c r="EF180" s="218"/>
      <c r="EG180" s="218"/>
      <c r="EH180" s="218"/>
      <c r="EI180" s="218"/>
      <c r="EJ180" s="218"/>
      <c r="EK180" s="218"/>
      <c r="EL180" s="218"/>
      <c r="EM180" s="218"/>
      <c r="EN180" s="218"/>
      <c r="EO180" s="218"/>
      <c r="EP180" s="218"/>
      <c r="EQ180" s="218"/>
      <c r="ER180" s="218"/>
      <c r="ES180" s="218"/>
      <c r="ET180" s="218"/>
      <c r="EU180" s="218"/>
      <c r="EV180" s="218"/>
      <c r="EW180" s="218"/>
      <c r="EX180" s="218"/>
      <c r="EY180" s="218"/>
      <c r="EZ180" s="218"/>
      <c r="FA180" s="218"/>
      <c r="FB180" s="218"/>
      <c r="FC180" s="218"/>
      <c r="FD180" s="218"/>
      <c r="FE180" s="218"/>
      <c r="FF180" s="218"/>
      <c r="FG180" s="218"/>
      <c r="FH180" s="218"/>
      <c r="FI180" s="218"/>
      <c r="FJ180" s="218"/>
      <c r="FK180" s="218"/>
      <c r="FL180" s="218"/>
      <c r="FM180" s="218"/>
      <c r="FN180" s="218"/>
      <c r="FO180" s="218"/>
      <c r="FP180" s="218"/>
      <c r="FQ180" s="218"/>
      <c r="FR180" s="218"/>
      <c r="FS180" s="218"/>
      <c r="FT180" s="218"/>
      <c r="FU180" s="218"/>
      <c r="FV180" s="218"/>
      <c r="FW180" s="218"/>
      <c r="FX180" s="218"/>
      <c r="FY180" s="218"/>
      <c r="FZ180" s="218"/>
      <c r="GA180" s="218"/>
      <c r="GB180" s="218"/>
      <c r="GC180" s="218"/>
      <c r="GD180" s="218"/>
      <c r="GE180" s="218"/>
      <c r="GF180" s="218"/>
      <c r="GG180" s="218"/>
      <c r="GH180" s="218"/>
      <c r="GI180" s="218"/>
      <c r="GJ180" s="218"/>
      <c r="GK180" s="218"/>
      <c r="GL180" s="218"/>
      <c r="GM180" s="218"/>
      <c r="GN180" s="218"/>
      <c r="GO180" s="218"/>
      <c r="GP180" s="218"/>
      <c r="GQ180" s="218"/>
      <c r="GR180" s="218"/>
      <c r="GS180" s="218"/>
      <c r="GT180" s="218"/>
      <c r="GU180" s="218"/>
      <c r="GV180" s="218"/>
      <c r="GW180" s="218"/>
      <c r="GX180" s="218"/>
      <c r="GY180" s="218"/>
      <c r="GZ180" s="218"/>
      <c r="HA180" s="218"/>
      <c r="HB180" s="218"/>
      <c r="HC180" s="218"/>
      <c r="HD180" s="218"/>
      <c r="HE180" s="218"/>
      <c r="HF180" s="218"/>
      <c r="HG180" s="218"/>
      <c r="HH180" s="218"/>
      <c r="HI180" s="218"/>
      <c r="HJ180" s="218"/>
      <c r="HK180" s="218"/>
      <c r="HL180" s="218"/>
      <c r="HM180" s="218"/>
      <c r="HN180" s="218"/>
      <c r="HO180" s="218"/>
      <c r="HP180" s="218"/>
      <c r="HQ180" s="218"/>
      <c r="HR180" s="218"/>
      <c r="HS180" s="218"/>
      <c r="HT180" s="218"/>
      <c r="HU180" s="218"/>
      <c r="HV180" s="218"/>
      <c r="HW180" s="218"/>
      <c r="HX180" s="218"/>
      <c r="HY180" s="218"/>
      <c r="HZ180" s="218"/>
      <c r="IA180" s="218"/>
      <c r="IB180" s="218"/>
      <c r="IC180" s="218"/>
      <c r="ID180" s="218"/>
      <c r="IE180" s="218"/>
      <c r="IF180" s="218"/>
      <c r="IG180" s="218"/>
      <c r="IH180" s="218"/>
      <c r="II180" s="218"/>
      <c r="IJ180" s="218"/>
      <c r="IK180" s="218"/>
      <c r="IL180" s="218"/>
      <c r="IM180" s="218"/>
      <c r="IN180" s="218"/>
      <c r="IO180" s="218"/>
      <c r="IP180" s="218"/>
      <c r="IQ180" s="218"/>
      <c r="IR180" s="218"/>
      <c r="IS180" s="218"/>
      <c r="IT180" s="218"/>
      <c r="IU180" s="218"/>
      <c r="IV180" s="218"/>
    </row>
    <row r="181" spans="1:256" x14ac:dyDescent="0.25">
      <c r="B181" s="227" t="s">
        <v>161</v>
      </c>
      <c r="C181" s="226">
        <v>160</v>
      </c>
      <c r="D181" s="226">
        <v>150</v>
      </c>
      <c r="E181" s="226">
        <v>0</v>
      </c>
      <c r="F181" s="226">
        <v>0</v>
      </c>
      <c r="G181" s="228">
        <v>160</v>
      </c>
      <c r="H181" s="228">
        <v>150</v>
      </c>
      <c r="I181" s="236"/>
      <c r="J181" s="227"/>
      <c r="K181" s="236"/>
      <c r="L181" s="227"/>
      <c r="M181" s="236"/>
      <c r="N181" s="227"/>
      <c r="O181" s="236"/>
      <c r="P181" s="227"/>
      <c r="Q181" s="236"/>
      <c r="R181" s="227"/>
      <c r="S181" s="236"/>
      <c r="T181" s="227"/>
      <c r="U181" s="236"/>
      <c r="V181" s="227"/>
      <c r="W181" s="236"/>
      <c r="X181" s="227"/>
      <c r="Y181" s="236"/>
      <c r="Z181" s="227"/>
      <c r="AA181" s="236"/>
      <c r="AB181" s="227"/>
      <c r="AC181" s="236"/>
      <c r="AD181" s="227"/>
      <c r="AE181" s="236"/>
      <c r="AF181" s="227"/>
      <c r="AG181" s="236"/>
      <c r="AH181" s="227"/>
      <c r="AI181" s="236"/>
      <c r="AJ181" s="227"/>
      <c r="AK181" s="236"/>
      <c r="AL181" s="227"/>
      <c r="AM181" s="236"/>
      <c r="AN181" s="227"/>
      <c r="AO181" s="236"/>
      <c r="AP181" s="227"/>
      <c r="AQ181" s="236"/>
      <c r="AR181" s="227"/>
      <c r="AS181" s="236"/>
      <c r="AT181" s="227"/>
      <c r="AU181" s="236"/>
      <c r="AV181" s="227"/>
      <c r="AW181" s="236"/>
      <c r="AX181" s="227"/>
      <c r="AY181" s="236"/>
      <c r="AZ181" s="227"/>
      <c r="BA181" s="236"/>
      <c r="BB181" s="227"/>
      <c r="BC181" s="236"/>
      <c r="BD181" s="227"/>
      <c r="BE181" s="236"/>
      <c r="BF181" s="227"/>
      <c r="BG181" s="236"/>
      <c r="BH181" s="227"/>
      <c r="BI181" s="236"/>
      <c r="BJ181" s="227"/>
      <c r="BK181" s="236"/>
      <c r="BL181" s="227"/>
      <c r="BM181" s="236"/>
      <c r="BN181" s="227"/>
      <c r="BO181" s="236"/>
      <c r="BP181" s="227"/>
      <c r="BQ181" s="236"/>
      <c r="BR181" s="227"/>
      <c r="BS181" s="236"/>
      <c r="BT181" s="227"/>
      <c r="BU181" s="236"/>
      <c r="BV181" s="227"/>
      <c r="BW181" s="236"/>
      <c r="BX181" s="227"/>
      <c r="BY181" s="236"/>
      <c r="BZ181" s="227"/>
      <c r="CA181" s="236"/>
      <c r="CB181" s="227"/>
      <c r="CC181" s="236"/>
      <c r="CD181" s="227"/>
      <c r="CE181" s="236"/>
      <c r="CF181" s="227"/>
      <c r="CG181" s="236"/>
      <c r="CH181" s="227"/>
      <c r="CI181" s="236"/>
      <c r="CJ181" s="227"/>
      <c r="CK181" s="236"/>
      <c r="CL181" s="227"/>
      <c r="CM181" s="236"/>
      <c r="CN181" s="227"/>
      <c r="CO181" s="236"/>
      <c r="CP181" s="227"/>
      <c r="CQ181" s="236"/>
      <c r="CR181" s="227"/>
      <c r="CS181" s="236"/>
      <c r="CT181" s="227"/>
      <c r="CU181" s="236"/>
      <c r="CV181" s="227"/>
      <c r="CW181" s="236"/>
      <c r="CX181" s="227"/>
      <c r="CY181" s="236"/>
      <c r="CZ181" s="227"/>
      <c r="DA181" s="236"/>
      <c r="DB181" s="227"/>
      <c r="DC181" s="236"/>
      <c r="DD181" s="227"/>
      <c r="DE181" s="236"/>
      <c r="DF181" s="227"/>
      <c r="DG181" s="236"/>
      <c r="DH181" s="227"/>
      <c r="DI181" s="236"/>
      <c r="DJ181" s="227"/>
      <c r="DK181" s="236"/>
      <c r="DL181" s="227"/>
      <c r="DM181" s="236"/>
      <c r="DN181" s="227"/>
      <c r="DO181" s="236"/>
      <c r="DP181" s="227"/>
      <c r="DQ181" s="236"/>
      <c r="DR181" s="227"/>
      <c r="DS181" s="236"/>
      <c r="DT181" s="227"/>
      <c r="DU181" s="236"/>
      <c r="DV181" s="227"/>
      <c r="DW181" s="236"/>
      <c r="DX181" s="227"/>
      <c r="DY181" s="236"/>
      <c r="DZ181" s="227"/>
      <c r="EA181" s="236"/>
      <c r="EB181" s="227"/>
      <c r="EC181" s="236"/>
      <c r="ED181" s="227"/>
      <c r="EE181" s="236"/>
      <c r="EF181" s="227"/>
      <c r="EG181" s="236"/>
      <c r="EH181" s="227"/>
      <c r="EI181" s="236"/>
      <c r="EJ181" s="227"/>
      <c r="EK181" s="236"/>
      <c r="EL181" s="227"/>
      <c r="EM181" s="236"/>
      <c r="EN181" s="227"/>
      <c r="EO181" s="236"/>
      <c r="EP181" s="227"/>
      <c r="EQ181" s="236"/>
      <c r="ER181" s="227"/>
      <c r="ES181" s="236"/>
      <c r="ET181" s="227"/>
      <c r="EU181" s="236"/>
      <c r="EV181" s="227"/>
      <c r="EW181" s="236"/>
      <c r="EX181" s="227"/>
      <c r="EY181" s="236"/>
      <c r="EZ181" s="227"/>
      <c r="FA181" s="236"/>
      <c r="FB181" s="227"/>
      <c r="FC181" s="236"/>
      <c r="FD181" s="227"/>
      <c r="FE181" s="236"/>
      <c r="FF181" s="227"/>
      <c r="FG181" s="236"/>
      <c r="FH181" s="227"/>
      <c r="FI181" s="236"/>
      <c r="FJ181" s="227"/>
      <c r="FK181" s="236"/>
      <c r="FL181" s="227"/>
      <c r="FM181" s="236"/>
      <c r="FN181" s="227"/>
      <c r="FO181" s="236"/>
      <c r="FP181" s="227"/>
      <c r="FQ181" s="236"/>
      <c r="FR181" s="227"/>
      <c r="FS181" s="236"/>
      <c r="FT181" s="227"/>
      <c r="FU181" s="236"/>
      <c r="FV181" s="227"/>
      <c r="FW181" s="236"/>
      <c r="FX181" s="227"/>
      <c r="FY181" s="236"/>
      <c r="FZ181" s="227"/>
      <c r="GA181" s="236"/>
      <c r="GB181" s="227"/>
      <c r="GC181" s="236"/>
      <c r="GD181" s="227"/>
      <c r="GE181" s="236"/>
      <c r="GF181" s="227"/>
      <c r="GG181" s="236"/>
      <c r="GH181" s="227"/>
      <c r="GI181" s="236"/>
      <c r="GJ181" s="227"/>
      <c r="GK181" s="236"/>
      <c r="GL181" s="227"/>
      <c r="GM181" s="236"/>
      <c r="GN181" s="227"/>
      <c r="GO181" s="236"/>
      <c r="GP181" s="227"/>
      <c r="GQ181" s="236"/>
      <c r="GR181" s="227"/>
      <c r="GS181" s="236"/>
      <c r="GT181" s="227"/>
      <c r="GU181" s="236"/>
      <c r="GV181" s="227"/>
      <c r="GW181" s="236"/>
      <c r="GX181" s="227"/>
      <c r="GY181" s="236"/>
      <c r="GZ181" s="227"/>
      <c r="HA181" s="236"/>
      <c r="HB181" s="227"/>
      <c r="HC181" s="236"/>
      <c r="HD181" s="227"/>
      <c r="HE181" s="236"/>
      <c r="HF181" s="227"/>
      <c r="HG181" s="236"/>
      <c r="HH181" s="227"/>
      <c r="HI181" s="236"/>
      <c r="HJ181" s="227"/>
      <c r="HK181" s="236"/>
      <c r="HL181" s="227"/>
      <c r="HM181" s="236"/>
      <c r="HN181" s="227"/>
      <c r="HO181" s="236"/>
      <c r="HP181" s="227"/>
      <c r="HQ181" s="236"/>
      <c r="HR181" s="227"/>
      <c r="HS181" s="236"/>
      <c r="HT181" s="227"/>
      <c r="HU181" s="236"/>
      <c r="HV181" s="227"/>
      <c r="HW181" s="236"/>
      <c r="HX181" s="227"/>
      <c r="HY181" s="236"/>
      <c r="HZ181" s="227"/>
      <c r="IA181" s="236"/>
      <c r="IB181" s="227"/>
      <c r="IC181" s="236"/>
      <c r="ID181" s="227"/>
      <c r="IE181" s="236"/>
      <c r="IF181" s="227"/>
      <c r="IG181" s="236"/>
      <c r="IH181" s="227"/>
      <c r="II181" s="236"/>
      <c r="IJ181" s="227"/>
      <c r="IK181" s="236"/>
      <c r="IL181" s="227"/>
      <c r="IM181" s="236"/>
      <c r="IN181" s="227"/>
      <c r="IO181" s="236"/>
      <c r="IP181" s="227"/>
      <c r="IQ181" s="236"/>
      <c r="IR181" s="227"/>
      <c r="IS181" s="236"/>
      <c r="IT181" s="227"/>
      <c r="IU181" s="236"/>
      <c r="IV181" s="227"/>
    </row>
    <row r="182" spans="1:256" x14ac:dyDescent="0.25">
      <c r="B182" s="227"/>
      <c r="C182" s="226"/>
      <c r="D182" s="226"/>
      <c r="E182" s="226"/>
      <c r="F182" s="226"/>
      <c r="G182" s="228"/>
      <c r="H182" s="22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8"/>
      <c r="AY182" s="218"/>
      <c r="AZ182" s="218"/>
      <c r="BA182" s="218"/>
      <c r="BB182" s="218"/>
      <c r="BC182" s="218"/>
      <c r="BD182" s="218"/>
      <c r="BE182" s="218"/>
      <c r="BF182" s="218"/>
      <c r="BG182" s="218"/>
      <c r="BH182" s="218"/>
      <c r="BI182" s="218"/>
      <c r="BJ182" s="218"/>
      <c r="BK182" s="218"/>
      <c r="BL182" s="218"/>
      <c r="BM182" s="218"/>
      <c r="BN182" s="218"/>
      <c r="BO182" s="218"/>
      <c r="BP182" s="218"/>
      <c r="BQ182" s="218"/>
      <c r="BR182" s="218"/>
      <c r="BS182" s="218"/>
      <c r="BT182" s="218"/>
      <c r="BU182" s="218"/>
      <c r="BV182" s="218"/>
      <c r="BW182" s="218"/>
      <c r="BX182" s="218"/>
      <c r="BY182" s="218"/>
      <c r="BZ182" s="218"/>
      <c r="CA182" s="218"/>
      <c r="CB182" s="218"/>
      <c r="CC182" s="218"/>
      <c r="CD182" s="218"/>
      <c r="CE182" s="218"/>
      <c r="CF182" s="218"/>
      <c r="CG182" s="218"/>
      <c r="CH182" s="218"/>
      <c r="CI182" s="218"/>
      <c r="CJ182" s="218"/>
      <c r="CK182" s="218"/>
      <c r="CL182" s="218"/>
      <c r="CM182" s="218"/>
      <c r="CN182" s="218"/>
      <c r="CO182" s="218"/>
      <c r="CP182" s="218"/>
      <c r="CQ182" s="218"/>
      <c r="CR182" s="218"/>
      <c r="CS182" s="218"/>
      <c r="CT182" s="218"/>
      <c r="CU182" s="218"/>
      <c r="CV182" s="218"/>
      <c r="CW182" s="218"/>
      <c r="CX182" s="218"/>
      <c r="CY182" s="218"/>
      <c r="CZ182" s="218"/>
      <c r="DA182" s="218"/>
      <c r="DB182" s="218"/>
      <c r="DC182" s="218"/>
      <c r="DD182" s="218"/>
      <c r="DE182" s="218"/>
      <c r="DF182" s="218"/>
      <c r="DG182" s="218"/>
      <c r="DH182" s="218"/>
      <c r="DI182" s="218"/>
      <c r="DJ182" s="218"/>
      <c r="DK182" s="218"/>
      <c r="DL182" s="218"/>
      <c r="DM182" s="218"/>
      <c r="DN182" s="218"/>
      <c r="DO182" s="218"/>
      <c r="DP182" s="218"/>
      <c r="DQ182" s="218"/>
      <c r="DR182" s="218"/>
      <c r="DS182" s="218"/>
      <c r="DT182" s="218"/>
      <c r="DU182" s="218"/>
      <c r="DV182" s="218"/>
      <c r="DW182" s="218"/>
      <c r="DX182" s="218"/>
      <c r="DY182" s="218"/>
      <c r="DZ182" s="218"/>
      <c r="EA182" s="218"/>
      <c r="EB182" s="218"/>
      <c r="EC182" s="218"/>
      <c r="ED182" s="218"/>
      <c r="EE182" s="218"/>
      <c r="EF182" s="218"/>
      <c r="EG182" s="218"/>
      <c r="EH182" s="218"/>
      <c r="EI182" s="218"/>
      <c r="EJ182" s="218"/>
      <c r="EK182" s="218"/>
      <c r="EL182" s="218"/>
      <c r="EM182" s="218"/>
      <c r="EN182" s="218"/>
      <c r="EO182" s="218"/>
      <c r="EP182" s="218"/>
      <c r="EQ182" s="218"/>
      <c r="ER182" s="218"/>
      <c r="ES182" s="218"/>
      <c r="ET182" s="218"/>
      <c r="EU182" s="218"/>
      <c r="EV182" s="218"/>
      <c r="EW182" s="218"/>
      <c r="EX182" s="218"/>
      <c r="EY182" s="218"/>
      <c r="EZ182" s="218"/>
      <c r="FA182" s="218"/>
      <c r="FB182" s="218"/>
      <c r="FC182" s="218"/>
      <c r="FD182" s="218"/>
      <c r="FE182" s="218"/>
      <c r="FF182" s="218"/>
      <c r="FG182" s="218"/>
      <c r="FH182" s="218"/>
      <c r="FI182" s="218"/>
      <c r="FJ182" s="218"/>
      <c r="FK182" s="218"/>
      <c r="FL182" s="218"/>
      <c r="FM182" s="218"/>
      <c r="FN182" s="218"/>
      <c r="FO182" s="218"/>
      <c r="FP182" s="218"/>
      <c r="FQ182" s="218"/>
      <c r="FR182" s="218"/>
      <c r="FS182" s="218"/>
      <c r="FT182" s="218"/>
      <c r="FU182" s="218"/>
      <c r="FV182" s="218"/>
      <c r="FW182" s="218"/>
      <c r="FX182" s="218"/>
      <c r="FY182" s="218"/>
      <c r="FZ182" s="218"/>
      <c r="GA182" s="218"/>
      <c r="GB182" s="218"/>
      <c r="GC182" s="218"/>
      <c r="GD182" s="218"/>
      <c r="GE182" s="218"/>
      <c r="GF182" s="218"/>
      <c r="GG182" s="218"/>
      <c r="GH182" s="218"/>
      <c r="GI182" s="218"/>
      <c r="GJ182" s="218"/>
      <c r="GK182" s="218"/>
      <c r="GL182" s="218"/>
      <c r="GM182" s="218"/>
      <c r="GN182" s="218"/>
      <c r="GO182" s="218"/>
      <c r="GP182" s="218"/>
      <c r="GQ182" s="218"/>
      <c r="GR182" s="218"/>
      <c r="GS182" s="218"/>
      <c r="GT182" s="218"/>
      <c r="GU182" s="218"/>
      <c r="GV182" s="218"/>
      <c r="GW182" s="218"/>
      <c r="GX182" s="218"/>
      <c r="GY182" s="218"/>
      <c r="GZ182" s="218"/>
      <c r="HA182" s="218"/>
      <c r="HB182" s="218"/>
      <c r="HC182" s="218"/>
      <c r="HD182" s="218"/>
      <c r="HE182" s="218"/>
      <c r="HF182" s="218"/>
      <c r="HG182" s="218"/>
      <c r="HH182" s="218"/>
      <c r="HI182" s="218"/>
      <c r="HJ182" s="218"/>
      <c r="HK182" s="218"/>
      <c r="HL182" s="218"/>
      <c r="HM182" s="218"/>
      <c r="HN182" s="218"/>
      <c r="HO182" s="218"/>
      <c r="HP182" s="218"/>
      <c r="HQ182" s="218"/>
      <c r="HR182" s="218"/>
      <c r="HS182" s="218"/>
      <c r="HT182" s="218"/>
      <c r="HU182" s="218"/>
      <c r="HV182" s="218"/>
      <c r="HW182" s="218"/>
      <c r="HX182" s="218"/>
      <c r="HY182" s="218"/>
      <c r="HZ182" s="218"/>
      <c r="IA182" s="218"/>
      <c r="IB182" s="218"/>
      <c r="IC182" s="218"/>
      <c r="ID182" s="218"/>
      <c r="IE182" s="218"/>
      <c r="IF182" s="218"/>
      <c r="IG182" s="218"/>
      <c r="IH182" s="218"/>
      <c r="II182" s="218"/>
      <c r="IJ182" s="218"/>
      <c r="IK182" s="218"/>
      <c r="IL182" s="218"/>
      <c r="IM182" s="218"/>
      <c r="IN182" s="218"/>
      <c r="IO182" s="218"/>
      <c r="IP182" s="218"/>
      <c r="IQ182" s="218"/>
      <c r="IR182" s="218"/>
      <c r="IS182" s="218"/>
      <c r="IT182" s="218"/>
      <c r="IU182" s="218"/>
      <c r="IV182" s="218"/>
    </row>
    <row r="183" spans="1:256" x14ac:dyDescent="0.25">
      <c r="A183" s="235" t="s">
        <v>109</v>
      </c>
      <c r="C183" s="226"/>
      <c r="D183" s="226"/>
      <c r="E183" s="226"/>
      <c r="F183" s="226"/>
      <c r="G183" s="228"/>
      <c r="H183" s="22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c r="CD183" s="218"/>
      <c r="CE183" s="218"/>
      <c r="CF183" s="218"/>
      <c r="CG183" s="218"/>
      <c r="CH183" s="218"/>
      <c r="CI183" s="218"/>
      <c r="CJ183" s="218"/>
      <c r="CK183" s="218"/>
      <c r="CL183" s="218"/>
      <c r="CM183" s="218"/>
      <c r="CN183" s="218"/>
      <c r="CO183" s="218"/>
      <c r="CP183" s="218"/>
      <c r="CQ183" s="218"/>
      <c r="CR183" s="218"/>
      <c r="CS183" s="218"/>
      <c r="CT183" s="218"/>
      <c r="CU183" s="218"/>
      <c r="CV183" s="218"/>
      <c r="CW183" s="218"/>
      <c r="CX183" s="218"/>
      <c r="CY183" s="218"/>
      <c r="CZ183" s="218"/>
      <c r="DA183" s="218"/>
      <c r="DB183" s="218"/>
      <c r="DC183" s="218"/>
      <c r="DD183" s="218"/>
      <c r="DE183" s="218"/>
      <c r="DF183" s="218"/>
      <c r="DG183" s="218"/>
      <c r="DH183" s="218"/>
      <c r="DI183" s="218"/>
      <c r="DJ183" s="218"/>
      <c r="DK183" s="218"/>
      <c r="DL183" s="218"/>
      <c r="DM183" s="218"/>
      <c r="DN183" s="218"/>
      <c r="DO183" s="218"/>
      <c r="DP183" s="218"/>
      <c r="DQ183" s="218"/>
      <c r="DR183" s="218"/>
      <c r="DS183" s="218"/>
      <c r="DT183" s="218"/>
      <c r="DU183" s="218"/>
      <c r="DV183" s="218"/>
      <c r="DW183" s="218"/>
      <c r="DX183" s="218"/>
      <c r="DY183" s="218"/>
      <c r="DZ183" s="218"/>
      <c r="EA183" s="218"/>
      <c r="EB183" s="218"/>
      <c r="EC183" s="218"/>
      <c r="ED183" s="218"/>
      <c r="EE183" s="218"/>
      <c r="EF183" s="218"/>
      <c r="EG183" s="218"/>
      <c r="EH183" s="218"/>
      <c r="EI183" s="218"/>
      <c r="EJ183" s="218"/>
      <c r="EK183" s="218"/>
      <c r="EL183" s="218"/>
      <c r="EM183" s="218"/>
      <c r="EN183" s="218"/>
      <c r="EO183" s="218"/>
      <c r="EP183" s="218"/>
      <c r="EQ183" s="218"/>
      <c r="ER183" s="218"/>
      <c r="ES183" s="218"/>
      <c r="ET183" s="218"/>
      <c r="EU183" s="218"/>
      <c r="EV183" s="218"/>
      <c r="EW183" s="218"/>
      <c r="EX183" s="218"/>
      <c r="EY183" s="218"/>
      <c r="EZ183" s="218"/>
      <c r="FA183" s="218"/>
      <c r="FB183" s="218"/>
      <c r="FC183" s="218"/>
      <c r="FD183" s="218"/>
      <c r="FE183" s="218"/>
      <c r="FF183" s="218"/>
      <c r="FG183" s="218"/>
      <c r="FH183" s="218"/>
      <c r="FI183" s="218"/>
      <c r="FJ183" s="218"/>
      <c r="FK183" s="218"/>
      <c r="FL183" s="218"/>
      <c r="FM183" s="218"/>
      <c r="FN183" s="218"/>
      <c r="FO183" s="218"/>
      <c r="FP183" s="218"/>
      <c r="FQ183" s="218"/>
      <c r="FR183" s="218"/>
      <c r="FS183" s="218"/>
      <c r="FT183" s="218"/>
      <c r="FU183" s="218"/>
      <c r="FV183" s="218"/>
      <c r="FW183" s="218"/>
      <c r="FX183" s="218"/>
      <c r="FY183" s="218"/>
      <c r="FZ183" s="218"/>
      <c r="GA183" s="218"/>
      <c r="GB183" s="218"/>
      <c r="GC183" s="218"/>
      <c r="GD183" s="218"/>
      <c r="GE183" s="218"/>
      <c r="GF183" s="218"/>
      <c r="GG183" s="218"/>
      <c r="GH183" s="218"/>
      <c r="GI183" s="218"/>
      <c r="GJ183" s="218"/>
      <c r="GK183" s="218"/>
      <c r="GL183" s="218"/>
      <c r="GM183" s="218"/>
      <c r="GN183" s="218"/>
      <c r="GO183" s="218"/>
      <c r="GP183" s="218"/>
      <c r="GQ183" s="218"/>
      <c r="GR183" s="218"/>
      <c r="GS183" s="218"/>
      <c r="GT183" s="218"/>
      <c r="GU183" s="218"/>
      <c r="GV183" s="218"/>
      <c r="GW183" s="218"/>
      <c r="GX183" s="218"/>
      <c r="GY183" s="218"/>
      <c r="GZ183" s="218"/>
      <c r="HA183" s="218"/>
      <c r="HB183" s="218"/>
      <c r="HC183" s="218"/>
      <c r="HD183" s="218"/>
      <c r="HE183" s="218"/>
      <c r="HF183" s="218"/>
      <c r="HG183" s="218"/>
      <c r="HH183" s="218"/>
      <c r="HI183" s="218"/>
      <c r="HJ183" s="218"/>
      <c r="HK183" s="218"/>
      <c r="HL183" s="218"/>
      <c r="HM183" s="218"/>
      <c r="HN183" s="218"/>
      <c r="HO183" s="218"/>
      <c r="HP183" s="218"/>
      <c r="HQ183" s="218"/>
      <c r="HR183" s="218"/>
      <c r="HS183" s="218"/>
      <c r="HT183" s="218"/>
      <c r="HU183" s="218"/>
      <c r="HV183" s="218"/>
      <c r="HW183" s="218"/>
      <c r="HX183" s="218"/>
      <c r="HY183" s="218"/>
      <c r="HZ183" s="218"/>
      <c r="IA183" s="218"/>
      <c r="IB183" s="218"/>
      <c r="IC183" s="218"/>
      <c r="ID183" s="218"/>
      <c r="IE183" s="218"/>
      <c r="IF183" s="218"/>
      <c r="IG183" s="218"/>
      <c r="IH183" s="218"/>
      <c r="II183" s="218"/>
      <c r="IJ183" s="218"/>
      <c r="IK183" s="218"/>
      <c r="IL183" s="218"/>
      <c r="IM183" s="218"/>
      <c r="IN183" s="218"/>
      <c r="IO183" s="218"/>
      <c r="IP183" s="218"/>
      <c r="IQ183" s="218"/>
      <c r="IR183" s="218"/>
      <c r="IS183" s="218"/>
      <c r="IT183" s="218"/>
      <c r="IU183" s="218"/>
      <c r="IV183" s="218"/>
    </row>
    <row r="184" spans="1:256" x14ac:dyDescent="0.25">
      <c r="B184" s="227" t="s">
        <v>110</v>
      </c>
      <c r="C184" s="226">
        <v>6140</v>
      </c>
      <c r="D184" s="226">
        <v>5850</v>
      </c>
      <c r="E184" s="226">
        <v>6140</v>
      </c>
      <c r="F184" s="226">
        <v>5850</v>
      </c>
      <c r="G184" s="228" t="s">
        <v>8</v>
      </c>
      <c r="H184" s="228">
        <v>0</v>
      </c>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c r="CD184" s="218"/>
      <c r="CE184" s="218"/>
      <c r="CF184" s="218"/>
      <c r="CG184" s="218"/>
      <c r="CH184" s="218"/>
      <c r="CI184" s="218"/>
      <c r="CJ184" s="218"/>
      <c r="CK184" s="218"/>
      <c r="CL184" s="218"/>
      <c r="CM184" s="218"/>
      <c r="CN184" s="218"/>
      <c r="CO184" s="218"/>
      <c r="CP184" s="218"/>
      <c r="CQ184" s="218"/>
      <c r="CR184" s="218"/>
      <c r="CS184" s="218"/>
      <c r="CT184" s="218"/>
      <c r="CU184" s="218"/>
      <c r="CV184" s="218"/>
      <c r="CW184" s="218"/>
      <c r="CX184" s="218"/>
      <c r="CY184" s="218"/>
      <c r="CZ184" s="218"/>
      <c r="DA184" s="218"/>
      <c r="DB184" s="218"/>
      <c r="DC184" s="218"/>
      <c r="DD184" s="218"/>
      <c r="DE184" s="218"/>
      <c r="DF184" s="218"/>
      <c r="DG184" s="218"/>
      <c r="DH184" s="218"/>
      <c r="DI184" s="218"/>
      <c r="DJ184" s="218"/>
      <c r="DK184" s="218"/>
      <c r="DL184" s="218"/>
      <c r="DM184" s="218"/>
      <c r="DN184" s="218"/>
      <c r="DO184" s="218"/>
      <c r="DP184" s="218"/>
      <c r="DQ184" s="218"/>
      <c r="DR184" s="218"/>
      <c r="DS184" s="218"/>
      <c r="DT184" s="218"/>
      <c r="DU184" s="218"/>
      <c r="DV184" s="218"/>
      <c r="DW184" s="218"/>
      <c r="DX184" s="218"/>
      <c r="DY184" s="218"/>
      <c r="DZ184" s="218"/>
      <c r="EA184" s="218"/>
      <c r="EB184" s="218"/>
      <c r="EC184" s="218"/>
      <c r="ED184" s="218"/>
      <c r="EE184" s="218"/>
      <c r="EF184" s="218"/>
      <c r="EG184" s="218"/>
      <c r="EH184" s="218"/>
      <c r="EI184" s="218"/>
      <c r="EJ184" s="218"/>
      <c r="EK184" s="218"/>
      <c r="EL184" s="218"/>
      <c r="EM184" s="218"/>
      <c r="EN184" s="218"/>
      <c r="EO184" s="218"/>
      <c r="EP184" s="218"/>
      <c r="EQ184" s="218"/>
      <c r="ER184" s="218"/>
      <c r="ES184" s="218"/>
      <c r="ET184" s="218"/>
      <c r="EU184" s="218"/>
      <c r="EV184" s="218"/>
      <c r="EW184" s="218"/>
      <c r="EX184" s="218"/>
      <c r="EY184" s="218"/>
      <c r="EZ184" s="218"/>
      <c r="FA184" s="218"/>
      <c r="FB184" s="218"/>
      <c r="FC184" s="218"/>
      <c r="FD184" s="218"/>
      <c r="FE184" s="218"/>
      <c r="FF184" s="218"/>
      <c r="FG184" s="218"/>
      <c r="FH184" s="218"/>
      <c r="FI184" s="218"/>
      <c r="FJ184" s="218"/>
      <c r="FK184" s="218"/>
      <c r="FL184" s="218"/>
      <c r="FM184" s="218"/>
      <c r="FN184" s="218"/>
      <c r="FO184" s="218"/>
      <c r="FP184" s="218"/>
      <c r="FQ184" s="218"/>
      <c r="FR184" s="218"/>
      <c r="FS184" s="218"/>
      <c r="FT184" s="218"/>
      <c r="FU184" s="218"/>
      <c r="FV184" s="218"/>
      <c r="FW184" s="218"/>
      <c r="FX184" s="218"/>
      <c r="FY184" s="218"/>
      <c r="FZ184" s="218"/>
      <c r="GA184" s="218"/>
      <c r="GB184" s="218"/>
      <c r="GC184" s="218"/>
      <c r="GD184" s="218"/>
      <c r="GE184" s="218"/>
      <c r="GF184" s="218"/>
      <c r="GG184" s="218"/>
      <c r="GH184" s="218"/>
      <c r="GI184" s="218"/>
      <c r="GJ184" s="218"/>
      <c r="GK184" s="218"/>
      <c r="GL184" s="218"/>
      <c r="GM184" s="218"/>
      <c r="GN184" s="218"/>
      <c r="GO184" s="218"/>
      <c r="GP184" s="218"/>
      <c r="GQ184" s="218"/>
      <c r="GR184" s="218"/>
      <c r="GS184" s="218"/>
      <c r="GT184" s="218"/>
      <c r="GU184" s="218"/>
      <c r="GV184" s="218"/>
      <c r="GW184" s="218"/>
      <c r="GX184" s="218"/>
      <c r="GY184" s="218"/>
      <c r="GZ184" s="218"/>
      <c r="HA184" s="218"/>
      <c r="HB184" s="218"/>
      <c r="HC184" s="218"/>
      <c r="HD184" s="218"/>
      <c r="HE184" s="218"/>
      <c r="HF184" s="218"/>
      <c r="HG184" s="218"/>
      <c r="HH184" s="218"/>
      <c r="HI184" s="218"/>
      <c r="HJ184" s="218"/>
      <c r="HK184" s="218"/>
      <c r="HL184" s="218"/>
      <c r="HM184" s="218"/>
      <c r="HN184" s="218"/>
      <c r="HO184" s="218"/>
      <c r="HP184" s="218"/>
      <c r="HQ184" s="218"/>
      <c r="HR184" s="218"/>
      <c r="HS184" s="218"/>
      <c r="HT184" s="218"/>
      <c r="HU184" s="218"/>
      <c r="HV184" s="218"/>
      <c r="HW184" s="218"/>
      <c r="HX184" s="218"/>
      <c r="HY184" s="218"/>
      <c r="HZ184" s="218"/>
      <c r="IA184" s="218"/>
      <c r="IB184" s="218"/>
      <c r="IC184" s="218"/>
      <c r="ID184" s="218"/>
      <c r="IE184" s="218"/>
      <c r="IF184" s="218"/>
      <c r="IG184" s="218"/>
      <c r="IH184" s="218"/>
      <c r="II184" s="218"/>
      <c r="IJ184" s="218"/>
      <c r="IK184" s="218"/>
      <c r="IL184" s="218"/>
      <c r="IM184" s="218"/>
      <c r="IN184" s="218"/>
      <c r="IO184" s="218"/>
      <c r="IP184" s="218"/>
      <c r="IQ184" s="218"/>
      <c r="IR184" s="218"/>
      <c r="IS184" s="218"/>
      <c r="IT184" s="218"/>
      <c r="IU184" s="218"/>
      <c r="IV184" s="218"/>
    </row>
    <row r="185" spans="1:256" x14ac:dyDescent="0.25">
      <c r="B185" s="227" t="s">
        <v>111</v>
      </c>
      <c r="C185" s="226">
        <v>100</v>
      </c>
      <c r="D185" s="226">
        <v>90</v>
      </c>
      <c r="E185" s="226">
        <v>100</v>
      </c>
      <c r="F185" s="226">
        <v>100</v>
      </c>
      <c r="G185" s="228" t="s">
        <v>8</v>
      </c>
      <c r="H185" s="228" t="s">
        <v>8</v>
      </c>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c r="BM185" s="218"/>
      <c r="BN185" s="218"/>
      <c r="BO185" s="218"/>
      <c r="BP185" s="218"/>
      <c r="BQ185" s="218"/>
      <c r="BR185" s="218"/>
      <c r="BS185" s="218"/>
      <c r="BT185" s="218"/>
      <c r="BU185" s="218"/>
      <c r="BV185" s="218"/>
      <c r="BW185" s="218"/>
      <c r="BX185" s="218"/>
      <c r="BY185" s="218"/>
      <c r="BZ185" s="218"/>
      <c r="CA185" s="218"/>
      <c r="CB185" s="218"/>
      <c r="CC185" s="218"/>
      <c r="CD185" s="218"/>
      <c r="CE185" s="218"/>
      <c r="CF185" s="218"/>
      <c r="CG185" s="218"/>
      <c r="CH185" s="218"/>
      <c r="CI185" s="218"/>
      <c r="CJ185" s="218"/>
      <c r="CK185" s="218"/>
      <c r="CL185" s="218"/>
      <c r="CM185" s="218"/>
      <c r="CN185" s="218"/>
      <c r="CO185" s="218"/>
      <c r="CP185" s="218"/>
      <c r="CQ185" s="218"/>
      <c r="CR185" s="218"/>
      <c r="CS185" s="218"/>
      <c r="CT185" s="218"/>
      <c r="CU185" s="218"/>
      <c r="CV185" s="218"/>
      <c r="CW185" s="218"/>
      <c r="CX185" s="218"/>
      <c r="CY185" s="218"/>
      <c r="CZ185" s="218"/>
      <c r="DA185" s="218"/>
      <c r="DB185" s="218"/>
      <c r="DC185" s="218"/>
      <c r="DD185" s="218"/>
      <c r="DE185" s="218"/>
      <c r="DF185" s="218"/>
      <c r="DG185" s="218"/>
      <c r="DH185" s="218"/>
      <c r="DI185" s="218"/>
      <c r="DJ185" s="218"/>
      <c r="DK185" s="218"/>
      <c r="DL185" s="218"/>
      <c r="DM185" s="218"/>
      <c r="DN185" s="218"/>
      <c r="DO185" s="218"/>
      <c r="DP185" s="218"/>
      <c r="DQ185" s="218"/>
      <c r="DR185" s="218"/>
      <c r="DS185" s="218"/>
      <c r="DT185" s="218"/>
      <c r="DU185" s="218"/>
      <c r="DV185" s="218"/>
      <c r="DW185" s="218"/>
      <c r="DX185" s="218"/>
      <c r="DY185" s="218"/>
      <c r="DZ185" s="218"/>
      <c r="EA185" s="218"/>
      <c r="EB185" s="218"/>
      <c r="EC185" s="218"/>
      <c r="ED185" s="218"/>
      <c r="EE185" s="218"/>
      <c r="EF185" s="218"/>
      <c r="EG185" s="218"/>
      <c r="EH185" s="218"/>
      <c r="EI185" s="218"/>
      <c r="EJ185" s="218"/>
      <c r="EK185" s="218"/>
      <c r="EL185" s="218"/>
      <c r="EM185" s="218"/>
      <c r="EN185" s="218"/>
      <c r="EO185" s="218"/>
      <c r="EP185" s="218"/>
      <c r="EQ185" s="218"/>
      <c r="ER185" s="218"/>
      <c r="ES185" s="218"/>
      <c r="ET185" s="218"/>
      <c r="EU185" s="218"/>
      <c r="EV185" s="218"/>
      <c r="EW185" s="218"/>
      <c r="EX185" s="218"/>
      <c r="EY185" s="218"/>
      <c r="EZ185" s="218"/>
      <c r="FA185" s="218"/>
      <c r="FB185" s="218"/>
      <c r="FC185" s="218"/>
      <c r="FD185" s="218"/>
      <c r="FE185" s="218"/>
      <c r="FF185" s="218"/>
      <c r="FG185" s="218"/>
      <c r="FH185" s="218"/>
      <c r="FI185" s="218"/>
      <c r="FJ185" s="218"/>
      <c r="FK185" s="218"/>
      <c r="FL185" s="218"/>
      <c r="FM185" s="218"/>
      <c r="FN185" s="218"/>
      <c r="FO185" s="218"/>
      <c r="FP185" s="218"/>
      <c r="FQ185" s="218"/>
      <c r="FR185" s="218"/>
      <c r="FS185" s="218"/>
      <c r="FT185" s="218"/>
      <c r="FU185" s="218"/>
      <c r="FV185" s="218"/>
      <c r="FW185" s="218"/>
      <c r="FX185" s="218"/>
      <c r="FY185" s="218"/>
      <c r="FZ185" s="218"/>
      <c r="GA185" s="218"/>
      <c r="GB185" s="218"/>
      <c r="GC185" s="218"/>
      <c r="GD185" s="218"/>
      <c r="GE185" s="218"/>
      <c r="GF185" s="218"/>
      <c r="GG185" s="218"/>
      <c r="GH185" s="218"/>
      <c r="GI185" s="218"/>
      <c r="GJ185" s="218"/>
      <c r="GK185" s="218"/>
      <c r="GL185" s="218"/>
      <c r="GM185" s="218"/>
      <c r="GN185" s="218"/>
      <c r="GO185" s="218"/>
      <c r="GP185" s="218"/>
      <c r="GQ185" s="218"/>
      <c r="GR185" s="218"/>
      <c r="GS185" s="218"/>
      <c r="GT185" s="218"/>
      <c r="GU185" s="218"/>
      <c r="GV185" s="218"/>
      <c r="GW185" s="218"/>
      <c r="GX185" s="218"/>
      <c r="GY185" s="218"/>
      <c r="GZ185" s="218"/>
      <c r="HA185" s="218"/>
      <c r="HB185" s="218"/>
      <c r="HC185" s="218"/>
      <c r="HD185" s="218"/>
      <c r="HE185" s="218"/>
      <c r="HF185" s="218"/>
      <c r="HG185" s="218"/>
      <c r="HH185" s="218"/>
      <c r="HI185" s="218"/>
      <c r="HJ185" s="218"/>
      <c r="HK185" s="218"/>
      <c r="HL185" s="218"/>
      <c r="HM185" s="218"/>
      <c r="HN185" s="218"/>
      <c r="HO185" s="218"/>
      <c r="HP185" s="218"/>
      <c r="HQ185" s="218"/>
      <c r="HR185" s="218"/>
      <c r="HS185" s="218"/>
      <c r="HT185" s="218"/>
      <c r="HU185" s="218"/>
      <c r="HV185" s="218"/>
      <c r="HW185" s="218"/>
      <c r="HX185" s="218"/>
      <c r="HY185" s="218"/>
      <c r="HZ185" s="218"/>
      <c r="IA185" s="218"/>
      <c r="IB185" s="218"/>
      <c r="IC185" s="218"/>
      <c r="ID185" s="218"/>
      <c r="IE185" s="218"/>
      <c r="IF185" s="218"/>
      <c r="IG185" s="218"/>
      <c r="IH185" s="218"/>
      <c r="II185" s="218"/>
      <c r="IJ185" s="218"/>
      <c r="IK185" s="218"/>
      <c r="IL185" s="218"/>
      <c r="IM185" s="218"/>
      <c r="IN185" s="218"/>
      <c r="IO185" s="218"/>
      <c r="IP185" s="218"/>
      <c r="IQ185" s="218"/>
      <c r="IR185" s="218"/>
      <c r="IS185" s="218"/>
      <c r="IT185" s="218"/>
      <c r="IU185" s="218"/>
      <c r="IV185" s="218"/>
    </row>
    <row r="186" spans="1:256" x14ac:dyDescent="0.25">
      <c r="B186" s="227"/>
      <c r="C186" s="226"/>
      <c r="D186" s="226"/>
      <c r="E186" s="226"/>
      <c r="F186" s="226"/>
      <c r="G186" s="228"/>
      <c r="H186" s="22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c r="AV186" s="218"/>
      <c r="AW186" s="218"/>
      <c r="AX186" s="218"/>
      <c r="AY186" s="218"/>
      <c r="AZ186" s="218"/>
      <c r="BA186" s="218"/>
      <c r="BB186" s="218"/>
      <c r="BC186" s="218"/>
      <c r="BD186" s="218"/>
      <c r="BE186" s="218"/>
      <c r="BF186" s="218"/>
      <c r="BG186" s="218"/>
      <c r="BH186" s="218"/>
      <c r="BI186" s="218"/>
      <c r="BJ186" s="218"/>
      <c r="BK186" s="218"/>
      <c r="BL186" s="218"/>
      <c r="BM186" s="218"/>
      <c r="BN186" s="218"/>
      <c r="BO186" s="218"/>
      <c r="BP186" s="218"/>
      <c r="BQ186" s="218"/>
      <c r="BR186" s="218"/>
      <c r="BS186" s="218"/>
      <c r="BT186" s="218"/>
      <c r="BU186" s="218"/>
      <c r="BV186" s="218"/>
      <c r="BW186" s="218"/>
      <c r="BX186" s="218"/>
      <c r="BY186" s="218"/>
      <c r="BZ186" s="218"/>
      <c r="CA186" s="218"/>
      <c r="CB186" s="218"/>
      <c r="CC186" s="218"/>
      <c r="CD186" s="218"/>
      <c r="CE186" s="218"/>
      <c r="CF186" s="218"/>
      <c r="CG186" s="218"/>
      <c r="CH186" s="218"/>
      <c r="CI186" s="218"/>
      <c r="CJ186" s="218"/>
      <c r="CK186" s="218"/>
      <c r="CL186" s="218"/>
      <c r="CM186" s="218"/>
      <c r="CN186" s="218"/>
      <c r="CO186" s="218"/>
      <c r="CP186" s="218"/>
      <c r="CQ186" s="218"/>
      <c r="CR186" s="218"/>
      <c r="CS186" s="218"/>
      <c r="CT186" s="218"/>
      <c r="CU186" s="218"/>
      <c r="CV186" s="218"/>
      <c r="CW186" s="218"/>
      <c r="CX186" s="218"/>
      <c r="CY186" s="218"/>
      <c r="CZ186" s="218"/>
      <c r="DA186" s="218"/>
      <c r="DB186" s="218"/>
      <c r="DC186" s="218"/>
      <c r="DD186" s="218"/>
      <c r="DE186" s="218"/>
      <c r="DF186" s="218"/>
      <c r="DG186" s="218"/>
      <c r="DH186" s="218"/>
      <c r="DI186" s="218"/>
      <c r="DJ186" s="218"/>
      <c r="DK186" s="218"/>
      <c r="DL186" s="218"/>
      <c r="DM186" s="218"/>
      <c r="DN186" s="218"/>
      <c r="DO186" s="218"/>
      <c r="DP186" s="218"/>
      <c r="DQ186" s="218"/>
      <c r="DR186" s="218"/>
      <c r="DS186" s="218"/>
      <c r="DT186" s="218"/>
      <c r="DU186" s="218"/>
      <c r="DV186" s="218"/>
      <c r="DW186" s="218"/>
      <c r="DX186" s="218"/>
      <c r="DY186" s="218"/>
      <c r="DZ186" s="218"/>
      <c r="EA186" s="218"/>
      <c r="EB186" s="218"/>
      <c r="EC186" s="218"/>
      <c r="ED186" s="218"/>
      <c r="EE186" s="218"/>
      <c r="EF186" s="218"/>
      <c r="EG186" s="218"/>
      <c r="EH186" s="218"/>
      <c r="EI186" s="218"/>
      <c r="EJ186" s="218"/>
      <c r="EK186" s="218"/>
      <c r="EL186" s="218"/>
      <c r="EM186" s="218"/>
      <c r="EN186" s="218"/>
      <c r="EO186" s="218"/>
      <c r="EP186" s="218"/>
      <c r="EQ186" s="218"/>
      <c r="ER186" s="218"/>
      <c r="ES186" s="218"/>
      <c r="ET186" s="218"/>
      <c r="EU186" s="218"/>
      <c r="EV186" s="218"/>
      <c r="EW186" s="218"/>
      <c r="EX186" s="218"/>
      <c r="EY186" s="218"/>
      <c r="EZ186" s="218"/>
      <c r="FA186" s="218"/>
      <c r="FB186" s="218"/>
      <c r="FC186" s="218"/>
      <c r="FD186" s="218"/>
      <c r="FE186" s="218"/>
      <c r="FF186" s="218"/>
      <c r="FG186" s="218"/>
      <c r="FH186" s="218"/>
      <c r="FI186" s="218"/>
      <c r="FJ186" s="218"/>
      <c r="FK186" s="218"/>
      <c r="FL186" s="218"/>
      <c r="FM186" s="218"/>
      <c r="FN186" s="218"/>
      <c r="FO186" s="218"/>
      <c r="FP186" s="218"/>
      <c r="FQ186" s="218"/>
      <c r="FR186" s="218"/>
      <c r="FS186" s="218"/>
      <c r="FT186" s="218"/>
      <c r="FU186" s="218"/>
      <c r="FV186" s="218"/>
      <c r="FW186" s="218"/>
      <c r="FX186" s="218"/>
      <c r="FY186" s="218"/>
      <c r="FZ186" s="218"/>
      <c r="GA186" s="218"/>
      <c r="GB186" s="218"/>
      <c r="GC186" s="218"/>
      <c r="GD186" s="218"/>
      <c r="GE186" s="218"/>
      <c r="GF186" s="218"/>
      <c r="GG186" s="218"/>
      <c r="GH186" s="218"/>
      <c r="GI186" s="218"/>
      <c r="GJ186" s="218"/>
      <c r="GK186" s="218"/>
      <c r="GL186" s="218"/>
      <c r="GM186" s="218"/>
      <c r="GN186" s="218"/>
      <c r="GO186" s="218"/>
      <c r="GP186" s="218"/>
      <c r="GQ186" s="218"/>
      <c r="GR186" s="218"/>
      <c r="GS186" s="218"/>
      <c r="GT186" s="218"/>
      <c r="GU186" s="218"/>
      <c r="GV186" s="218"/>
      <c r="GW186" s="218"/>
      <c r="GX186" s="218"/>
      <c r="GY186" s="218"/>
      <c r="GZ186" s="218"/>
      <c r="HA186" s="218"/>
      <c r="HB186" s="218"/>
      <c r="HC186" s="218"/>
      <c r="HD186" s="218"/>
      <c r="HE186" s="218"/>
      <c r="HF186" s="218"/>
      <c r="HG186" s="218"/>
      <c r="HH186" s="218"/>
      <c r="HI186" s="218"/>
      <c r="HJ186" s="218"/>
      <c r="HK186" s="218"/>
      <c r="HL186" s="218"/>
      <c r="HM186" s="218"/>
      <c r="HN186" s="218"/>
      <c r="HO186" s="218"/>
      <c r="HP186" s="218"/>
      <c r="HQ186" s="218"/>
      <c r="HR186" s="218"/>
      <c r="HS186" s="218"/>
      <c r="HT186" s="218"/>
      <c r="HU186" s="218"/>
      <c r="HV186" s="218"/>
      <c r="HW186" s="218"/>
      <c r="HX186" s="218"/>
      <c r="HY186" s="218"/>
      <c r="HZ186" s="218"/>
      <c r="IA186" s="218"/>
      <c r="IB186" s="218"/>
      <c r="IC186" s="218"/>
      <c r="ID186" s="218"/>
      <c r="IE186" s="218"/>
      <c r="IF186" s="218"/>
      <c r="IG186" s="218"/>
      <c r="IH186" s="218"/>
      <c r="II186" s="218"/>
      <c r="IJ186" s="218"/>
      <c r="IK186" s="218"/>
      <c r="IL186" s="218"/>
      <c r="IM186" s="218"/>
      <c r="IN186" s="218"/>
      <c r="IO186" s="218"/>
      <c r="IP186" s="218"/>
      <c r="IQ186" s="218"/>
      <c r="IR186" s="218"/>
      <c r="IS186" s="218"/>
      <c r="IT186" s="218"/>
      <c r="IU186" s="218"/>
      <c r="IV186" s="218"/>
    </row>
    <row r="187" spans="1:256" x14ac:dyDescent="0.25">
      <c r="A187" s="237" t="s">
        <v>162</v>
      </c>
      <c r="C187" s="224">
        <v>527250</v>
      </c>
      <c r="D187" s="224">
        <v>492570</v>
      </c>
      <c r="E187" s="224">
        <v>524430</v>
      </c>
      <c r="F187" s="224">
        <v>489720</v>
      </c>
      <c r="G187" s="238">
        <v>2820</v>
      </c>
      <c r="H187" s="238">
        <v>2850</v>
      </c>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239"/>
      <c r="AY187" s="239"/>
      <c r="AZ187" s="239"/>
      <c r="BA187" s="239"/>
      <c r="BB187" s="239"/>
      <c r="BC187" s="239"/>
      <c r="BD187" s="239"/>
      <c r="BE187" s="239"/>
      <c r="BF187" s="239"/>
      <c r="BG187" s="239"/>
      <c r="BH187" s="239"/>
      <c r="BI187" s="239"/>
      <c r="BJ187" s="239"/>
      <c r="BK187" s="239"/>
      <c r="BL187" s="239"/>
      <c r="BM187" s="239"/>
      <c r="BN187" s="239"/>
      <c r="BO187" s="239"/>
      <c r="BP187" s="239"/>
      <c r="BQ187" s="239"/>
      <c r="BR187" s="239"/>
      <c r="BS187" s="239"/>
      <c r="BT187" s="239"/>
      <c r="BU187" s="239"/>
      <c r="BV187" s="239"/>
      <c r="BW187" s="239"/>
      <c r="BX187" s="239"/>
      <c r="BY187" s="239"/>
      <c r="BZ187" s="239"/>
      <c r="CA187" s="239"/>
      <c r="CB187" s="239"/>
      <c r="CC187" s="239"/>
      <c r="CD187" s="239"/>
      <c r="CE187" s="239"/>
      <c r="CF187" s="239"/>
      <c r="CG187" s="239"/>
      <c r="CH187" s="239"/>
      <c r="CI187" s="239"/>
      <c r="CJ187" s="239"/>
      <c r="CK187" s="239"/>
      <c r="CL187" s="239"/>
      <c r="CM187" s="239"/>
      <c r="CN187" s="239"/>
      <c r="CO187" s="239"/>
      <c r="CP187" s="239"/>
      <c r="CQ187" s="239"/>
      <c r="CR187" s="239"/>
      <c r="CS187" s="239"/>
      <c r="CT187" s="239"/>
      <c r="CU187" s="239"/>
      <c r="CV187" s="239"/>
      <c r="CW187" s="239"/>
      <c r="CX187" s="239"/>
      <c r="CY187" s="239"/>
      <c r="CZ187" s="239"/>
      <c r="DA187" s="239"/>
      <c r="DB187" s="239"/>
      <c r="DC187" s="239"/>
      <c r="DD187" s="239"/>
      <c r="DE187" s="239"/>
      <c r="DF187" s="239"/>
      <c r="DG187" s="239"/>
      <c r="DH187" s="239"/>
      <c r="DI187" s="239"/>
      <c r="DJ187" s="239"/>
      <c r="DK187" s="239"/>
      <c r="DL187" s="239"/>
      <c r="DM187" s="239"/>
      <c r="DN187" s="239"/>
      <c r="DO187" s="239"/>
      <c r="DP187" s="239"/>
      <c r="DQ187" s="239"/>
      <c r="DR187" s="239"/>
      <c r="DS187" s="239"/>
      <c r="DT187" s="239"/>
      <c r="DU187" s="239"/>
      <c r="DV187" s="239"/>
      <c r="DW187" s="239"/>
      <c r="DX187" s="239"/>
      <c r="DY187" s="239"/>
      <c r="DZ187" s="239"/>
      <c r="EA187" s="239"/>
      <c r="EB187" s="239"/>
      <c r="EC187" s="239"/>
      <c r="ED187" s="239"/>
      <c r="EE187" s="239"/>
      <c r="EF187" s="239"/>
      <c r="EG187" s="239"/>
      <c r="EH187" s="239"/>
      <c r="EI187" s="239"/>
      <c r="EJ187" s="239"/>
      <c r="EK187" s="239"/>
      <c r="EL187" s="239"/>
      <c r="EM187" s="239"/>
      <c r="EN187" s="239"/>
      <c r="EO187" s="239"/>
      <c r="EP187" s="239"/>
      <c r="EQ187" s="239"/>
      <c r="ER187" s="239"/>
      <c r="ES187" s="239"/>
      <c r="ET187" s="239"/>
      <c r="EU187" s="239"/>
      <c r="EV187" s="239"/>
      <c r="EW187" s="239"/>
      <c r="EX187" s="239"/>
      <c r="EY187" s="239"/>
      <c r="EZ187" s="239"/>
      <c r="FA187" s="239"/>
      <c r="FB187" s="239"/>
      <c r="FC187" s="239"/>
      <c r="FD187" s="239"/>
      <c r="FE187" s="239"/>
      <c r="FF187" s="239"/>
      <c r="FG187" s="239"/>
      <c r="FH187" s="239"/>
      <c r="FI187" s="239"/>
      <c r="FJ187" s="239"/>
      <c r="FK187" s="239"/>
      <c r="FL187" s="239"/>
      <c r="FM187" s="239"/>
      <c r="FN187" s="239"/>
      <c r="FO187" s="239"/>
      <c r="FP187" s="239"/>
      <c r="FQ187" s="239"/>
      <c r="FR187" s="239"/>
      <c r="FS187" s="239"/>
      <c r="FT187" s="239"/>
      <c r="FU187" s="239"/>
      <c r="FV187" s="239"/>
      <c r="FW187" s="239"/>
      <c r="FX187" s="239"/>
      <c r="FY187" s="239"/>
      <c r="FZ187" s="239"/>
      <c r="GA187" s="239"/>
      <c r="GB187" s="239"/>
      <c r="GC187" s="239"/>
      <c r="GD187" s="239"/>
      <c r="GE187" s="239"/>
      <c r="GF187" s="239"/>
      <c r="GG187" s="239"/>
      <c r="GH187" s="239"/>
      <c r="GI187" s="239"/>
      <c r="GJ187" s="239"/>
      <c r="GK187" s="239"/>
      <c r="GL187" s="239"/>
      <c r="GM187" s="239"/>
      <c r="GN187" s="239"/>
      <c r="GO187" s="239"/>
      <c r="GP187" s="239"/>
      <c r="GQ187" s="239"/>
      <c r="GR187" s="239"/>
      <c r="GS187" s="239"/>
      <c r="GT187" s="239"/>
      <c r="GU187" s="239"/>
      <c r="GV187" s="239"/>
      <c r="GW187" s="239"/>
      <c r="GX187" s="239"/>
      <c r="GY187" s="239"/>
      <c r="GZ187" s="239"/>
      <c r="HA187" s="239"/>
      <c r="HB187" s="239"/>
      <c r="HC187" s="239"/>
      <c r="HD187" s="239"/>
      <c r="HE187" s="239"/>
      <c r="HF187" s="239"/>
      <c r="HG187" s="239"/>
      <c r="HH187" s="239"/>
      <c r="HI187" s="239"/>
      <c r="HJ187" s="239"/>
      <c r="HK187" s="239"/>
      <c r="HL187" s="239"/>
      <c r="HM187" s="239"/>
      <c r="HN187" s="239"/>
      <c r="HO187" s="239"/>
      <c r="HP187" s="239"/>
      <c r="HQ187" s="239"/>
      <c r="HR187" s="239"/>
      <c r="HS187" s="239"/>
      <c r="HT187" s="239"/>
      <c r="HU187" s="239"/>
      <c r="HV187" s="239"/>
      <c r="HW187" s="239"/>
      <c r="HX187" s="239"/>
      <c r="HY187" s="239"/>
      <c r="HZ187" s="239"/>
      <c r="IA187" s="239"/>
      <c r="IB187" s="239"/>
      <c r="IC187" s="239"/>
      <c r="ID187" s="239"/>
      <c r="IE187" s="239"/>
      <c r="IF187" s="239"/>
      <c r="IG187" s="239"/>
      <c r="IH187" s="239"/>
      <c r="II187" s="239"/>
      <c r="IJ187" s="239"/>
      <c r="IK187" s="239"/>
      <c r="IL187" s="239"/>
      <c r="IM187" s="239"/>
      <c r="IN187" s="239"/>
      <c r="IO187" s="239"/>
      <c r="IP187" s="239"/>
      <c r="IQ187" s="239"/>
      <c r="IR187" s="239"/>
      <c r="IS187" s="239"/>
      <c r="IT187" s="239"/>
      <c r="IU187" s="239"/>
      <c r="IV187" s="239"/>
    </row>
    <row r="188" spans="1:256" x14ac:dyDescent="0.25">
      <c r="B188" s="219"/>
      <c r="C188" s="220"/>
      <c r="D188" s="220"/>
      <c r="E188" s="220"/>
      <c r="F188" s="220"/>
      <c r="G188" s="220"/>
      <c r="H188" s="220"/>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c r="BM188" s="218"/>
      <c r="BN188" s="218"/>
      <c r="BO188" s="218"/>
      <c r="BP188" s="218"/>
      <c r="BQ188" s="218"/>
      <c r="BR188" s="218"/>
      <c r="BS188" s="218"/>
      <c r="BT188" s="218"/>
      <c r="BU188" s="218"/>
      <c r="BV188" s="218"/>
      <c r="BW188" s="218"/>
      <c r="BX188" s="218"/>
      <c r="BY188" s="218"/>
      <c r="BZ188" s="218"/>
      <c r="CA188" s="218"/>
      <c r="CB188" s="218"/>
      <c r="CC188" s="218"/>
      <c r="CD188" s="218"/>
      <c r="CE188" s="218"/>
      <c r="CF188" s="218"/>
      <c r="CG188" s="218"/>
      <c r="CH188" s="218"/>
      <c r="CI188" s="218"/>
      <c r="CJ188" s="218"/>
      <c r="CK188" s="218"/>
      <c r="CL188" s="218"/>
      <c r="CM188" s="218"/>
      <c r="CN188" s="218"/>
      <c r="CO188" s="218"/>
      <c r="CP188" s="218"/>
      <c r="CQ188" s="218"/>
      <c r="CR188" s="218"/>
      <c r="CS188" s="218"/>
      <c r="CT188" s="218"/>
      <c r="CU188" s="218"/>
      <c r="CV188" s="218"/>
      <c r="CW188" s="218"/>
      <c r="CX188" s="218"/>
      <c r="CY188" s="218"/>
      <c r="CZ188" s="218"/>
      <c r="DA188" s="218"/>
      <c r="DB188" s="218"/>
      <c r="DC188" s="218"/>
      <c r="DD188" s="218"/>
      <c r="DE188" s="218"/>
      <c r="DF188" s="218"/>
      <c r="DG188" s="218"/>
      <c r="DH188" s="218"/>
      <c r="DI188" s="218"/>
      <c r="DJ188" s="218"/>
      <c r="DK188" s="218"/>
      <c r="DL188" s="218"/>
      <c r="DM188" s="218"/>
      <c r="DN188" s="218"/>
      <c r="DO188" s="218"/>
      <c r="DP188" s="218"/>
      <c r="DQ188" s="218"/>
      <c r="DR188" s="218"/>
      <c r="DS188" s="218"/>
      <c r="DT188" s="218"/>
      <c r="DU188" s="218"/>
      <c r="DV188" s="218"/>
      <c r="DW188" s="218"/>
      <c r="DX188" s="218"/>
      <c r="DY188" s="218"/>
      <c r="DZ188" s="218"/>
      <c r="EA188" s="218"/>
      <c r="EB188" s="218"/>
      <c r="EC188" s="218"/>
      <c r="ED188" s="218"/>
      <c r="EE188" s="218"/>
      <c r="EF188" s="218"/>
      <c r="EG188" s="218"/>
      <c r="EH188" s="218"/>
      <c r="EI188" s="218"/>
      <c r="EJ188" s="218"/>
      <c r="EK188" s="218"/>
      <c r="EL188" s="218"/>
      <c r="EM188" s="218"/>
      <c r="EN188" s="218"/>
      <c r="EO188" s="218"/>
      <c r="EP188" s="218"/>
      <c r="EQ188" s="218"/>
      <c r="ER188" s="218"/>
      <c r="ES188" s="218"/>
      <c r="ET188" s="218"/>
      <c r="EU188" s="218"/>
      <c r="EV188" s="218"/>
      <c r="EW188" s="218"/>
      <c r="EX188" s="218"/>
      <c r="EY188" s="218"/>
      <c r="EZ188" s="218"/>
      <c r="FA188" s="218"/>
      <c r="FB188" s="218"/>
      <c r="FC188" s="218"/>
      <c r="FD188" s="218"/>
      <c r="FE188" s="218"/>
      <c r="FF188" s="218"/>
      <c r="FG188" s="218"/>
      <c r="FH188" s="218"/>
      <c r="FI188" s="218"/>
      <c r="FJ188" s="218"/>
      <c r="FK188" s="218"/>
      <c r="FL188" s="218"/>
      <c r="FM188" s="218"/>
      <c r="FN188" s="218"/>
      <c r="FO188" s="218"/>
      <c r="FP188" s="218"/>
      <c r="FQ188" s="218"/>
      <c r="FR188" s="218"/>
      <c r="FS188" s="218"/>
      <c r="FT188" s="218"/>
      <c r="FU188" s="218"/>
      <c r="FV188" s="218"/>
      <c r="FW188" s="218"/>
      <c r="FX188" s="218"/>
      <c r="FY188" s="218"/>
      <c r="FZ188" s="218"/>
      <c r="GA188" s="218"/>
      <c r="GB188" s="218"/>
      <c r="GC188" s="218"/>
      <c r="GD188" s="218"/>
      <c r="GE188" s="218"/>
      <c r="GF188" s="218"/>
      <c r="GG188" s="218"/>
      <c r="GH188" s="218"/>
      <c r="GI188" s="218"/>
      <c r="GJ188" s="218"/>
      <c r="GK188" s="218"/>
      <c r="GL188" s="218"/>
      <c r="GM188" s="218"/>
      <c r="GN188" s="218"/>
      <c r="GO188" s="218"/>
      <c r="GP188" s="218"/>
      <c r="GQ188" s="218"/>
      <c r="GR188" s="218"/>
      <c r="GS188" s="218"/>
      <c r="GT188" s="218"/>
      <c r="GU188" s="218"/>
      <c r="GV188" s="218"/>
      <c r="GW188" s="218"/>
      <c r="GX188" s="218"/>
      <c r="GY188" s="218"/>
      <c r="GZ188" s="218"/>
      <c r="HA188" s="218"/>
      <c r="HB188" s="218"/>
      <c r="HC188" s="218"/>
      <c r="HD188" s="218"/>
      <c r="HE188" s="218"/>
      <c r="HF188" s="218"/>
      <c r="HG188" s="218"/>
      <c r="HH188" s="218"/>
      <c r="HI188" s="218"/>
      <c r="HJ188" s="218"/>
      <c r="HK188" s="218"/>
      <c r="HL188" s="218"/>
      <c r="HM188" s="218"/>
      <c r="HN188" s="218"/>
      <c r="HO188" s="218"/>
      <c r="HP188" s="218"/>
      <c r="HQ188" s="218"/>
      <c r="HR188" s="218"/>
      <c r="HS188" s="218"/>
      <c r="HT188" s="218"/>
      <c r="HU188" s="218"/>
      <c r="HV188" s="218"/>
      <c r="HW188" s="218"/>
      <c r="HX188" s="218"/>
      <c r="HY188" s="218"/>
      <c r="HZ188" s="218"/>
      <c r="IA188" s="218"/>
      <c r="IB188" s="218"/>
      <c r="IC188" s="218"/>
      <c r="ID188" s="218"/>
      <c r="IE188" s="218"/>
      <c r="IF188" s="218"/>
      <c r="IG188" s="218"/>
      <c r="IH188" s="218"/>
      <c r="II188" s="218"/>
      <c r="IJ188" s="218"/>
      <c r="IK188" s="218"/>
      <c r="IL188" s="218"/>
      <c r="IM188" s="218"/>
      <c r="IN188" s="218"/>
      <c r="IO188" s="218"/>
      <c r="IP188" s="218"/>
      <c r="IQ188" s="218"/>
      <c r="IR188" s="218"/>
      <c r="IS188" s="218"/>
      <c r="IT188" s="218"/>
      <c r="IU188" s="218"/>
      <c r="IV188" s="218"/>
    </row>
    <row r="189" spans="1:256" x14ac:dyDescent="0.25">
      <c r="B189" s="218"/>
      <c r="C189" s="218"/>
      <c r="D189" s="218"/>
      <c r="E189" s="218"/>
      <c r="F189" s="218"/>
      <c r="G189" s="218"/>
      <c r="H189" s="241" t="s">
        <v>163</v>
      </c>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18"/>
      <c r="BU189" s="218"/>
      <c r="BV189" s="218"/>
      <c r="BW189" s="218"/>
      <c r="BX189" s="218"/>
      <c r="BY189" s="218"/>
      <c r="BZ189" s="218"/>
      <c r="CA189" s="218"/>
      <c r="CB189" s="218"/>
      <c r="CC189" s="218"/>
      <c r="CD189" s="218"/>
      <c r="CE189" s="218"/>
      <c r="CF189" s="218"/>
      <c r="CG189" s="218"/>
      <c r="CH189" s="218"/>
      <c r="CI189" s="218"/>
      <c r="CJ189" s="218"/>
      <c r="CK189" s="218"/>
      <c r="CL189" s="218"/>
      <c r="CM189" s="218"/>
      <c r="CN189" s="218"/>
      <c r="CO189" s="218"/>
      <c r="CP189" s="218"/>
      <c r="CQ189" s="218"/>
      <c r="CR189" s="218"/>
      <c r="CS189" s="218"/>
      <c r="CT189" s="218"/>
      <c r="CU189" s="218"/>
      <c r="CV189" s="218"/>
      <c r="CW189" s="218"/>
      <c r="CX189" s="218"/>
      <c r="CY189" s="218"/>
      <c r="CZ189" s="218"/>
      <c r="DA189" s="218"/>
      <c r="DB189" s="218"/>
      <c r="DC189" s="218"/>
      <c r="DD189" s="218"/>
      <c r="DE189" s="218"/>
      <c r="DF189" s="218"/>
      <c r="DG189" s="218"/>
      <c r="DH189" s="218"/>
      <c r="DI189" s="218"/>
      <c r="DJ189" s="218"/>
      <c r="DK189" s="218"/>
      <c r="DL189" s="218"/>
      <c r="DM189" s="218"/>
      <c r="DN189" s="218"/>
      <c r="DO189" s="218"/>
      <c r="DP189" s="218"/>
      <c r="DQ189" s="218"/>
      <c r="DR189" s="218"/>
      <c r="DS189" s="218"/>
      <c r="DT189" s="218"/>
      <c r="DU189" s="218"/>
      <c r="DV189" s="218"/>
      <c r="DW189" s="218"/>
      <c r="DX189" s="218"/>
      <c r="DY189" s="218"/>
      <c r="DZ189" s="218"/>
      <c r="EA189" s="218"/>
      <c r="EB189" s="218"/>
      <c r="EC189" s="218"/>
      <c r="ED189" s="218"/>
      <c r="EE189" s="218"/>
      <c r="EF189" s="218"/>
      <c r="EG189" s="218"/>
      <c r="EH189" s="218"/>
      <c r="EI189" s="218"/>
      <c r="EJ189" s="218"/>
      <c r="EK189" s="218"/>
      <c r="EL189" s="218"/>
      <c r="EM189" s="218"/>
      <c r="EN189" s="218"/>
      <c r="EO189" s="218"/>
      <c r="EP189" s="218"/>
      <c r="EQ189" s="218"/>
      <c r="ER189" s="218"/>
      <c r="ES189" s="218"/>
      <c r="ET189" s="218"/>
      <c r="EU189" s="218"/>
      <c r="EV189" s="218"/>
      <c r="EW189" s="218"/>
      <c r="EX189" s="218"/>
      <c r="EY189" s="218"/>
      <c r="EZ189" s="218"/>
      <c r="FA189" s="218"/>
      <c r="FB189" s="218"/>
      <c r="FC189" s="218"/>
      <c r="FD189" s="218"/>
      <c r="FE189" s="218"/>
      <c r="FF189" s="218"/>
      <c r="FG189" s="218"/>
      <c r="FH189" s="218"/>
      <c r="FI189" s="218"/>
      <c r="FJ189" s="218"/>
      <c r="FK189" s="218"/>
      <c r="FL189" s="218"/>
      <c r="FM189" s="218"/>
      <c r="FN189" s="218"/>
      <c r="FO189" s="218"/>
      <c r="FP189" s="218"/>
      <c r="FQ189" s="218"/>
      <c r="FR189" s="218"/>
      <c r="FS189" s="218"/>
      <c r="FT189" s="218"/>
      <c r="FU189" s="218"/>
      <c r="FV189" s="218"/>
      <c r="FW189" s="218"/>
      <c r="FX189" s="218"/>
      <c r="FY189" s="218"/>
      <c r="FZ189" s="218"/>
      <c r="GA189" s="218"/>
      <c r="GB189" s="218"/>
      <c r="GC189" s="218"/>
      <c r="GD189" s="218"/>
      <c r="GE189" s="218"/>
      <c r="GF189" s="218"/>
      <c r="GG189" s="218"/>
      <c r="GH189" s="218"/>
      <c r="GI189" s="218"/>
      <c r="GJ189" s="218"/>
      <c r="GK189" s="218"/>
      <c r="GL189" s="218"/>
      <c r="GM189" s="218"/>
      <c r="GN189" s="218"/>
      <c r="GO189" s="218"/>
      <c r="GP189" s="218"/>
      <c r="GQ189" s="218"/>
      <c r="GR189" s="218"/>
      <c r="GS189" s="218"/>
      <c r="GT189" s="218"/>
      <c r="GU189" s="218"/>
      <c r="GV189" s="218"/>
      <c r="GW189" s="218"/>
      <c r="GX189" s="218"/>
      <c r="GY189" s="218"/>
      <c r="GZ189" s="218"/>
      <c r="HA189" s="218"/>
      <c r="HB189" s="218"/>
      <c r="HC189" s="218"/>
      <c r="HD189" s="218"/>
      <c r="HE189" s="218"/>
      <c r="HF189" s="218"/>
      <c r="HG189" s="218"/>
      <c r="HH189" s="218"/>
      <c r="HI189" s="218"/>
      <c r="HJ189" s="218"/>
      <c r="HK189" s="218"/>
      <c r="HL189" s="218"/>
      <c r="HM189" s="218"/>
      <c r="HN189" s="218"/>
      <c r="HO189" s="218"/>
      <c r="HP189" s="218"/>
      <c r="HQ189" s="218"/>
      <c r="HR189" s="218"/>
      <c r="HS189" s="218"/>
      <c r="HT189" s="218"/>
      <c r="HU189" s="218"/>
      <c r="HV189" s="218"/>
      <c r="HW189" s="218"/>
      <c r="HX189" s="218"/>
      <c r="HY189" s="218"/>
      <c r="HZ189" s="218"/>
      <c r="IA189" s="218"/>
      <c r="IB189" s="218"/>
      <c r="IC189" s="218"/>
      <c r="ID189" s="218"/>
      <c r="IE189" s="218"/>
      <c r="IF189" s="218"/>
      <c r="IG189" s="218"/>
      <c r="IH189" s="218"/>
      <c r="II189" s="218"/>
      <c r="IJ189" s="218"/>
      <c r="IK189" s="218"/>
      <c r="IL189" s="218"/>
      <c r="IM189" s="218"/>
      <c r="IN189" s="218"/>
      <c r="IO189" s="218"/>
      <c r="IP189" s="218"/>
      <c r="IQ189" s="218"/>
      <c r="IR189" s="218"/>
      <c r="IS189" s="218"/>
      <c r="IT189" s="218"/>
      <c r="IU189" s="218"/>
      <c r="IV189" s="218"/>
    </row>
    <row r="190" spans="1:256" x14ac:dyDescent="0.25">
      <c r="B190" s="297" t="s">
        <v>164</v>
      </c>
      <c r="C190" s="297"/>
      <c r="D190" s="297"/>
      <c r="E190" s="297"/>
      <c r="F190" s="297"/>
      <c r="G190" s="297"/>
      <c r="H190" s="297"/>
      <c r="I190" s="242"/>
      <c r="J190" s="242"/>
      <c r="K190" s="242"/>
      <c r="L190" s="242"/>
      <c r="M190" s="242"/>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39"/>
      <c r="AQ190" s="239"/>
      <c r="AR190" s="239"/>
      <c r="AS190" s="239"/>
      <c r="AT190" s="239"/>
      <c r="AU190" s="239"/>
      <c r="AV190" s="239"/>
      <c r="AW190" s="239"/>
      <c r="AX190" s="239"/>
      <c r="AY190" s="239"/>
      <c r="AZ190" s="239"/>
      <c r="BA190" s="239"/>
      <c r="BB190" s="239"/>
      <c r="BC190" s="239"/>
      <c r="BD190" s="239"/>
      <c r="BE190" s="239"/>
      <c r="BF190" s="239"/>
      <c r="BG190" s="239"/>
      <c r="BH190" s="239"/>
      <c r="BI190" s="239"/>
      <c r="BJ190" s="239"/>
      <c r="BK190" s="239"/>
      <c r="BL190" s="239"/>
      <c r="BM190" s="239"/>
      <c r="BN190" s="239"/>
      <c r="BO190" s="239"/>
      <c r="BP190" s="239"/>
      <c r="BQ190" s="239"/>
      <c r="BR190" s="239"/>
      <c r="BS190" s="239"/>
      <c r="BT190" s="239"/>
      <c r="BU190" s="239"/>
      <c r="BV190" s="239"/>
      <c r="BW190" s="239"/>
      <c r="BX190" s="239"/>
      <c r="BY190" s="239"/>
      <c r="BZ190" s="239"/>
      <c r="CA190" s="239"/>
      <c r="CB190" s="239"/>
      <c r="CC190" s="239"/>
      <c r="CD190" s="239"/>
      <c r="CE190" s="239"/>
      <c r="CF190" s="239"/>
      <c r="CG190" s="239"/>
      <c r="CH190" s="239"/>
      <c r="CI190" s="239"/>
      <c r="CJ190" s="239"/>
      <c r="CK190" s="239"/>
      <c r="CL190" s="239"/>
      <c r="CM190" s="239"/>
      <c r="CN190" s="239"/>
      <c r="CO190" s="239"/>
      <c r="CP190" s="239"/>
      <c r="CQ190" s="239"/>
      <c r="CR190" s="239"/>
      <c r="CS190" s="239"/>
      <c r="CT190" s="239"/>
      <c r="CU190" s="239"/>
      <c r="CV190" s="239"/>
      <c r="CW190" s="239"/>
      <c r="CX190" s="239"/>
      <c r="CY190" s="239"/>
      <c r="CZ190" s="239"/>
      <c r="DA190" s="239"/>
      <c r="DB190" s="239"/>
      <c r="DC190" s="239"/>
      <c r="DD190" s="239"/>
      <c r="DE190" s="239"/>
      <c r="DF190" s="239"/>
      <c r="DG190" s="239"/>
      <c r="DH190" s="239"/>
      <c r="DI190" s="239"/>
      <c r="DJ190" s="239"/>
      <c r="DK190" s="239"/>
      <c r="DL190" s="239"/>
      <c r="DM190" s="239"/>
      <c r="DN190" s="239"/>
      <c r="DO190" s="239"/>
      <c r="DP190" s="239"/>
      <c r="DQ190" s="239"/>
      <c r="DR190" s="239"/>
      <c r="DS190" s="239"/>
      <c r="DT190" s="239"/>
      <c r="DU190" s="239"/>
      <c r="DV190" s="239"/>
      <c r="DW190" s="239"/>
      <c r="DX190" s="239"/>
      <c r="DY190" s="239"/>
      <c r="DZ190" s="239"/>
      <c r="EA190" s="239"/>
      <c r="EB190" s="239"/>
      <c r="EC190" s="239"/>
      <c r="ED190" s="239"/>
      <c r="EE190" s="239"/>
      <c r="EF190" s="239"/>
      <c r="EG190" s="239"/>
      <c r="EH190" s="239"/>
      <c r="EI190" s="239"/>
      <c r="EJ190" s="239"/>
      <c r="EK190" s="239"/>
      <c r="EL190" s="239"/>
      <c r="EM190" s="239"/>
      <c r="EN190" s="239"/>
      <c r="EO190" s="239"/>
      <c r="EP190" s="239"/>
      <c r="EQ190" s="239"/>
      <c r="ER190" s="239"/>
      <c r="ES190" s="239"/>
      <c r="ET190" s="239"/>
      <c r="EU190" s="239"/>
      <c r="EV190" s="239"/>
      <c r="EW190" s="239"/>
      <c r="EX190" s="239"/>
      <c r="EY190" s="239"/>
      <c r="EZ190" s="239"/>
      <c r="FA190" s="239"/>
      <c r="FB190" s="239"/>
      <c r="FC190" s="239"/>
      <c r="FD190" s="239"/>
      <c r="FE190" s="239"/>
      <c r="FF190" s="239"/>
      <c r="FG190" s="239"/>
      <c r="FH190" s="239"/>
      <c r="FI190" s="239"/>
      <c r="FJ190" s="239"/>
      <c r="FK190" s="239"/>
      <c r="FL190" s="239"/>
      <c r="FM190" s="239"/>
      <c r="FN190" s="239"/>
      <c r="FO190" s="239"/>
      <c r="FP190" s="239"/>
      <c r="FQ190" s="239"/>
      <c r="FR190" s="239"/>
      <c r="FS190" s="239"/>
      <c r="FT190" s="239"/>
      <c r="FU190" s="239"/>
      <c r="FV190" s="239"/>
      <c r="FW190" s="239"/>
      <c r="FX190" s="239"/>
      <c r="FY190" s="239"/>
      <c r="FZ190" s="239"/>
      <c r="GA190" s="239"/>
      <c r="GB190" s="239"/>
      <c r="GC190" s="239"/>
      <c r="GD190" s="239"/>
      <c r="GE190" s="239"/>
      <c r="GF190" s="239"/>
      <c r="GG190" s="239"/>
      <c r="GH190" s="239"/>
      <c r="GI190" s="239"/>
      <c r="GJ190" s="239"/>
      <c r="GK190" s="239"/>
      <c r="GL190" s="239"/>
      <c r="GM190" s="239"/>
      <c r="GN190" s="239"/>
      <c r="GO190" s="239"/>
      <c r="GP190" s="239"/>
      <c r="GQ190" s="239"/>
      <c r="GR190" s="239"/>
      <c r="GS190" s="239"/>
      <c r="GT190" s="239"/>
      <c r="GU190" s="239"/>
      <c r="GV190" s="239"/>
      <c r="GW190" s="239"/>
      <c r="GX190" s="239"/>
      <c r="GY190" s="239"/>
      <c r="GZ190" s="239"/>
      <c r="HA190" s="239"/>
      <c r="HB190" s="239"/>
      <c r="HC190" s="239"/>
      <c r="HD190" s="239"/>
      <c r="HE190" s="239"/>
      <c r="HF190" s="239"/>
      <c r="HG190" s="239"/>
      <c r="HH190" s="239"/>
      <c r="HI190" s="239"/>
      <c r="HJ190" s="239"/>
      <c r="HK190" s="239"/>
      <c r="HL190" s="239"/>
      <c r="HM190" s="239"/>
      <c r="HN190" s="239"/>
      <c r="HO190" s="239"/>
      <c r="HP190" s="239"/>
      <c r="HQ190" s="239"/>
      <c r="HR190" s="239"/>
      <c r="HS190" s="239"/>
      <c r="HT190" s="239"/>
      <c r="HU190" s="239"/>
      <c r="HV190" s="239"/>
      <c r="HW190" s="239"/>
      <c r="HX190" s="239"/>
      <c r="HY190" s="239"/>
      <c r="HZ190" s="239"/>
      <c r="IA190" s="239"/>
      <c r="IB190" s="239"/>
      <c r="IC190" s="239"/>
      <c r="ID190" s="239"/>
      <c r="IE190" s="239"/>
      <c r="IF190" s="239"/>
      <c r="IG190" s="239"/>
      <c r="IH190" s="239"/>
      <c r="II190" s="239"/>
      <c r="IJ190" s="239"/>
      <c r="IK190" s="239"/>
      <c r="IL190" s="239"/>
      <c r="IM190" s="239"/>
      <c r="IN190" s="239"/>
      <c r="IO190" s="239"/>
      <c r="IP190" s="239"/>
      <c r="IQ190" s="239"/>
      <c r="IR190" s="239"/>
      <c r="IS190" s="239"/>
      <c r="IT190" s="239"/>
      <c r="IU190" s="239"/>
      <c r="IV190" s="239"/>
    </row>
    <row r="191" spans="1:256" x14ac:dyDescent="0.25">
      <c r="B191" s="867" t="s">
        <v>165</v>
      </c>
      <c r="C191" s="867"/>
      <c r="D191" s="867"/>
      <c r="E191" s="867"/>
      <c r="F191" s="867"/>
      <c r="G191" s="867"/>
      <c r="H191" s="867"/>
      <c r="I191" s="242"/>
      <c r="J191" s="242"/>
      <c r="K191" s="242"/>
      <c r="L191" s="242"/>
      <c r="M191" s="242"/>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c r="AJ191" s="239"/>
      <c r="AK191" s="239"/>
      <c r="AL191" s="239"/>
      <c r="AM191" s="239"/>
      <c r="AN191" s="239"/>
      <c r="AO191" s="239"/>
      <c r="AP191" s="239"/>
      <c r="AQ191" s="239"/>
      <c r="AR191" s="239"/>
      <c r="AS191" s="239"/>
      <c r="AT191" s="239"/>
      <c r="AU191" s="239"/>
      <c r="AV191" s="239"/>
      <c r="AW191" s="239"/>
      <c r="AX191" s="239"/>
      <c r="AY191" s="239"/>
      <c r="AZ191" s="239"/>
      <c r="BA191" s="239"/>
      <c r="BB191" s="239"/>
      <c r="BC191" s="239"/>
      <c r="BD191" s="239"/>
      <c r="BE191" s="239"/>
      <c r="BF191" s="239"/>
      <c r="BG191" s="239"/>
      <c r="BH191" s="239"/>
      <c r="BI191" s="239"/>
      <c r="BJ191" s="239"/>
      <c r="BK191" s="239"/>
      <c r="BL191" s="239"/>
      <c r="BM191" s="239"/>
      <c r="BN191" s="239"/>
      <c r="BO191" s="239"/>
      <c r="BP191" s="239"/>
      <c r="BQ191" s="239"/>
      <c r="BR191" s="239"/>
      <c r="BS191" s="239"/>
      <c r="BT191" s="239"/>
      <c r="BU191" s="239"/>
      <c r="BV191" s="239"/>
      <c r="BW191" s="239"/>
      <c r="BX191" s="239"/>
      <c r="BY191" s="239"/>
      <c r="BZ191" s="239"/>
      <c r="CA191" s="239"/>
      <c r="CB191" s="239"/>
      <c r="CC191" s="239"/>
      <c r="CD191" s="239"/>
      <c r="CE191" s="239"/>
      <c r="CF191" s="239"/>
      <c r="CG191" s="239"/>
      <c r="CH191" s="239"/>
      <c r="CI191" s="239"/>
      <c r="CJ191" s="239"/>
      <c r="CK191" s="239"/>
      <c r="CL191" s="239"/>
      <c r="CM191" s="239"/>
      <c r="CN191" s="239"/>
      <c r="CO191" s="239"/>
      <c r="CP191" s="239"/>
      <c r="CQ191" s="239"/>
      <c r="CR191" s="239"/>
      <c r="CS191" s="239"/>
      <c r="CT191" s="239"/>
      <c r="CU191" s="239"/>
      <c r="CV191" s="239"/>
      <c r="CW191" s="239"/>
      <c r="CX191" s="239"/>
      <c r="CY191" s="239"/>
      <c r="CZ191" s="239"/>
      <c r="DA191" s="239"/>
      <c r="DB191" s="239"/>
      <c r="DC191" s="239"/>
      <c r="DD191" s="239"/>
      <c r="DE191" s="239"/>
      <c r="DF191" s="239"/>
      <c r="DG191" s="239"/>
      <c r="DH191" s="239"/>
      <c r="DI191" s="239"/>
      <c r="DJ191" s="239"/>
      <c r="DK191" s="239"/>
      <c r="DL191" s="239"/>
      <c r="DM191" s="239"/>
      <c r="DN191" s="239"/>
      <c r="DO191" s="239"/>
      <c r="DP191" s="239"/>
      <c r="DQ191" s="239"/>
      <c r="DR191" s="239"/>
      <c r="DS191" s="239"/>
      <c r="DT191" s="239"/>
      <c r="DU191" s="239"/>
      <c r="DV191" s="239"/>
      <c r="DW191" s="239"/>
      <c r="DX191" s="239"/>
      <c r="DY191" s="239"/>
      <c r="DZ191" s="239"/>
      <c r="EA191" s="239"/>
      <c r="EB191" s="239"/>
      <c r="EC191" s="239"/>
      <c r="ED191" s="239"/>
      <c r="EE191" s="239"/>
      <c r="EF191" s="239"/>
      <c r="EG191" s="239"/>
      <c r="EH191" s="239"/>
      <c r="EI191" s="239"/>
      <c r="EJ191" s="239"/>
      <c r="EK191" s="239"/>
      <c r="EL191" s="239"/>
      <c r="EM191" s="239"/>
      <c r="EN191" s="239"/>
      <c r="EO191" s="239"/>
      <c r="EP191" s="239"/>
      <c r="EQ191" s="239"/>
      <c r="ER191" s="239"/>
      <c r="ES191" s="239"/>
      <c r="ET191" s="239"/>
      <c r="EU191" s="239"/>
      <c r="EV191" s="239"/>
      <c r="EW191" s="239"/>
      <c r="EX191" s="239"/>
      <c r="EY191" s="239"/>
      <c r="EZ191" s="239"/>
      <c r="FA191" s="239"/>
      <c r="FB191" s="239"/>
      <c r="FC191" s="239"/>
      <c r="FD191" s="239"/>
      <c r="FE191" s="239"/>
      <c r="FF191" s="239"/>
      <c r="FG191" s="239"/>
      <c r="FH191" s="239"/>
      <c r="FI191" s="239"/>
      <c r="FJ191" s="239"/>
      <c r="FK191" s="239"/>
      <c r="FL191" s="239"/>
      <c r="FM191" s="239"/>
      <c r="FN191" s="239"/>
      <c r="FO191" s="239"/>
      <c r="FP191" s="239"/>
      <c r="FQ191" s="239"/>
      <c r="FR191" s="239"/>
      <c r="FS191" s="239"/>
      <c r="FT191" s="239"/>
      <c r="FU191" s="239"/>
      <c r="FV191" s="239"/>
      <c r="FW191" s="239"/>
      <c r="FX191" s="239"/>
      <c r="FY191" s="239"/>
      <c r="FZ191" s="239"/>
      <c r="GA191" s="239"/>
      <c r="GB191" s="239"/>
      <c r="GC191" s="239"/>
      <c r="GD191" s="239"/>
      <c r="GE191" s="239"/>
      <c r="GF191" s="239"/>
      <c r="GG191" s="239"/>
      <c r="GH191" s="239"/>
      <c r="GI191" s="239"/>
      <c r="GJ191" s="239"/>
      <c r="GK191" s="239"/>
      <c r="GL191" s="239"/>
      <c r="GM191" s="239"/>
      <c r="GN191" s="239"/>
      <c r="GO191" s="239"/>
      <c r="GP191" s="239"/>
      <c r="GQ191" s="239"/>
      <c r="GR191" s="239"/>
      <c r="GS191" s="239"/>
      <c r="GT191" s="239"/>
      <c r="GU191" s="239"/>
      <c r="GV191" s="239"/>
      <c r="GW191" s="239"/>
      <c r="GX191" s="239"/>
      <c r="GY191" s="239"/>
      <c r="GZ191" s="239"/>
      <c r="HA191" s="239"/>
      <c r="HB191" s="239"/>
      <c r="HC191" s="239"/>
      <c r="HD191" s="239"/>
      <c r="HE191" s="239"/>
      <c r="HF191" s="239"/>
      <c r="HG191" s="239"/>
      <c r="HH191" s="239"/>
      <c r="HI191" s="239"/>
      <c r="HJ191" s="239"/>
      <c r="HK191" s="239"/>
      <c r="HL191" s="239"/>
      <c r="HM191" s="239"/>
      <c r="HN191" s="239"/>
      <c r="HO191" s="239"/>
      <c r="HP191" s="239"/>
      <c r="HQ191" s="239"/>
      <c r="HR191" s="239"/>
      <c r="HS191" s="239"/>
      <c r="HT191" s="239"/>
      <c r="HU191" s="239"/>
      <c r="HV191" s="239"/>
      <c r="HW191" s="239"/>
      <c r="HX191" s="239"/>
      <c r="HY191" s="239"/>
      <c r="HZ191" s="239"/>
      <c r="IA191" s="239"/>
      <c r="IB191" s="239"/>
      <c r="IC191" s="239"/>
      <c r="ID191" s="239"/>
      <c r="IE191" s="239"/>
      <c r="IF191" s="239"/>
      <c r="IG191" s="239"/>
      <c r="IH191" s="239"/>
      <c r="II191" s="239"/>
      <c r="IJ191" s="239"/>
      <c r="IK191" s="239"/>
      <c r="IL191" s="239"/>
      <c r="IM191" s="239"/>
      <c r="IN191" s="239"/>
      <c r="IO191" s="239"/>
      <c r="IP191" s="239"/>
      <c r="IQ191" s="239"/>
      <c r="IR191" s="239"/>
      <c r="IS191" s="239"/>
      <c r="IT191" s="239"/>
      <c r="IU191" s="239"/>
      <c r="IV191" s="239"/>
    </row>
    <row r="192" spans="1:256" s="292" customFormat="1" x14ac:dyDescent="0.25">
      <c r="B192" s="293" t="s">
        <v>112</v>
      </c>
      <c r="C192" s="293"/>
      <c r="D192" s="293"/>
      <c r="E192" s="293"/>
      <c r="F192" s="293"/>
      <c r="G192" s="293"/>
      <c r="H192" s="293"/>
      <c r="I192" s="294"/>
      <c r="J192" s="294"/>
      <c r="K192" s="294"/>
      <c r="L192" s="294"/>
      <c r="M192" s="294"/>
      <c r="N192" s="295"/>
      <c r="O192" s="295"/>
      <c r="P192" s="295"/>
      <c r="Q192" s="295"/>
      <c r="R192" s="295"/>
      <c r="S192" s="295"/>
      <c r="T192" s="295"/>
      <c r="U192" s="295"/>
      <c r="V192" s="295"/>
      <c r="W192" s="295"/>
      <c r="X192" s="295"/>
      <c r="Y192" s="295"/>
      <c r="Z192" s="295"/>
      <c r="AA192" s="295"/>
      <c r="AB192" s="295"/>
      <c r="AC192" s="295"/>
      <c r="AD192" s="295"/>
      <c r="AE192" s="295"/>
      <c r="AF192" s="295"/>
      <c r="AG192" s="295"/>
      <c r="AH192" s="295"/>
      <c r="AI192" s="295"/>
      <c r="AJ192" s="295"/>
      <c r="AK192" s="295"/>
      <c r="AL192" s="295"/>
      <c r="AM192" s="295"/>
      <c r="AN192" s="295"/>
      <c r="AO192" s="295"/>
      <c r="AP192" s="295"/>
      <c r="AQ192" s="295"/>
      <c r="AR192" s="295"/>
      <c r="AS192" s="295"/>
      <c r="AT192" s="295"/>
      <c r="AU192" s="295"/>
      <c r="AV192" s="295"/>
      <c r="AW192" s="295"/>
      <c r="AX192" s="295"/>
      <c r="AY192" s="295"/>
      <c r="AZ192" s="295"/>
      <c r="BA192" s="295"/>
      <c r="BB192" s="295"/>
      <c r="BC192" s="295"/>
      <c r="BD192" s="295"/>
      <c r="BE192" s="295"/>
      <c r="BF192" s="295"/>
      <c r="BG192" s="295"/>
      <c r="BH192" s="295"/>
      <c r="BI192" s="295"/>
      <c r="BJ192" s="295"/>
      <c r="BK192" s="295"/>
      <c r="BL192" s="295"/>
      <c r="BM192" s="295"/>
      <c r="BN192" s="295"/>
      <c r="BO192" s="295"/>
      <c r="BP192" s="295"/>
      <c r="BQ192" s="295"/>
      <c r="BR192" s="295"/>
      <c r="BS192" s="295"/>
      <c r="BT192" s="295"/>
      <c r="BU192" s="295"/>
      <c r="BV192" s="295"/>
      <c r="BW192" s="295"/>
      <c r="BX192" s="295"/>
      <c r="BY192" s="295"/>
      <c r="BZ192" s="295"/>
      <c r="CA192" s="295"/>
      <c r="CB192" s="295"/>
      <c r="CC192" s="295"/>
      <c r="CD192" s="295"/>
      <c r="CE192" s="295"/>
      <c r="CF192" s="295"/>
      <c r="CG192" s="295"/>
      <c r="CH192" s="295"/>
      <c r="CI192" s="295"/>
      <c r="CJ192" s="295"/>
      <c r="CK192" s="295"/>
      <c r="CL192" s="295"/>
      <c r="CM192" s="295"/>
      <c r="CN192" s="295"/>
      <c r="CO192" s="295"/>
      <c r="CP192" s="295"/>
      <c r="CQ192" s="295"/>
      <c r="CR192" s="295"/>
      <c r="CS192" s="295"/>
      <c r="CT192" s="295"/>
      <c r="CU192" s="295"/>
      <c r="CV192" s="295"/>
      <c r="CW192" s="295"/>
      <c r="CX192" s="295"/>
      <c r="CY192" s="295"/>
      <c r="CZ192" s="295"/>
      <c r="DA192" s="295"/>
      <c r="DB192" s="295"/>
      <c r="DC192" s="295"/>
      <c r="DD192" s="295"/>
      <c r="DE192" s="295"/>
      <c r="DF192" s="295"/>
      <c r="DG192" s="295"/>
      <c r="DH192" s="295"/>
      <c r="DI192" s="295"/>
      <c r="DJ192" s="295"/>
      <c r="DK192" s="295"/>
      <c r="DL192" s="295"/>
      <c r="DM192" s="295"/>
      <c r="DN192" s="295"/>
      <c r="DO192" s="295"/>
      <c r="DP192" s="295"/>
      <c r="DQ192" s="295"/>
      <c r="DR192" s="295"/>
      <c r="DS192" s="295"/>
      <c r="DT192" s="295"/>
      <c r="DU192" s="295"/>
      <c r="DV192" s="295"/>
      <c r="DW192" s="295"/>
      <c r="DX192" s="295"/>
      <c r="DY192" s="295"/>
      <c r="DZ192" s="295"/>
      <c r="EA192" s="295"/>
      <c r="EB192" s="295"/>
      <c r="EC192" s="295"/>
      <c r="ED192" s="295"/>
      <c r="EE192" s="295"/>
      <c r="EF192" s="295"/>
      <c r="EG192" s="295"/>
      <c r="EH192" s="295"/>
      <c r="EI192" s="295"/>
      <c r="EJ192" s="295"/>
      <c r="EK192" s="295"/>
      <c r="EL192" s="295"/>
      <c r="EM192" s="295"/>
      <c r="EN192" s="295"/>
      <c r="EO192" s="295"/>
      <c r="EP192" s="295"/>
      <c r="EQ192" s="295"/>
      <c r="ER192" s="295"/>
      <c r="ES192" s="295"/>
      <c r="ET192" s="295"/>
      <c r="EU192" s="295"/>
      <c r="EV192" s="295"/>
      <c r="EW192" s="295"/>
      <c r="EX192" s="295"/>
      <c r="EY192" s="295"/>
      <c r="EZ192" s="295"/>
      <c r="FA192" s="295"/>
      <c r="FB192" s="295"/>
      <c r="FC192" s="295"/>
      <c r="FD192" s="295"/>
      <c r="FE192" s="295"/>
      <c r="FF192" s="295"/>
      <c r="FG192" s="295"/>
      <c r="FH192" s="295"/>
      <c r="FI192" s="295"/>
      <c r="FJ192" s="295"/>
      <c r="FK192" s="295"/>
      <c r="FL192" s="295"/>
      <c r="FM192" s="295"/>
      <c r="FN192" s="295"/>
      <c r="FO192" s="295"/>
      <c r="FP192" s="295"/>
      <c r="FQ192" s="295"/>
      <c r="FR192" s="295"/>
      <c r="FS192" s="295"/>
      <c r="FT192" s="295"/>
      <c r="FU192" s="295"/>
      <c r="FV192" s="295"/>
      <c r="FW192" s="295"/>
      <c r="FX192" s="295"/>
      <c r="FY192" s="295"/>
      <c r="FZ192" s="295"/>
      <c r="GA192" s="295"/>
      <c r="GB192" s="295"/>
      <c r="GC192" s="295"/>
      <c r="GD192" s="295"/>
      <c r="GE192" s="295"/>
      <c r="GF192" s="295"/>
      <c r="GG192" s="295"/>
      <c r="GH192" s="295"/>
      <c r="GI192" s="295"/>
      <c r="GJ192" s="295"/>
      <c r="GK192" s="295"/>
      <c r="GL192" s="295"/>
      <c r="GM192" s="295"/>
      <c r="GN192" s="295"/>
      <c r="GO192" s="295"/>
      <c r="GP192" s="295"/>
      <c r="GQ192" s="295"/>
      <c r="GR192" s="295"/>
      <c r="GS192" s="295"/>
      <c r="GT192" s="295"/>
      <c r="GU192" s="295"/>
      <c r="GV192" s="295"/>
      <c r="GW192" s="295"/>
      <c r="GX192" s="295"/>
      <c r="GY192" s="295"/>
      <c r="GZ192" s="295"/>
      <c r="HA192" s="295"/>
      <c r="HB192" s="295"/>
      <c r="HC192" s="295"/>
      <c r="HD192" s="295"/>
      <c r="HE192" s="295"/>
      <c r="HF192" s="295"/>
      <c r="HG192" s="295"/>
      <c r="HH192" s="295"/>
      <c r="HI192" s="295"/>
      <c r="HJ192" s="295"/>
      <c r="HK192" s="295"/>
      <c r="HL192" s="295"/>
      <c r="HM192" s="295"/>
      <c r="HN192" s="295"/>
      <c r="HO192" s="295"/>
      <c r="HP192" s="295"/>
      <c r="HQ192" s="295"/>
      <c r="HR192" s="295"/>
      <c r="HS192" s="295"/>
      <c r="HT192" s="295"/>
      <c r="HU192" s="295"/>
      <c r="HV192" s="295"/>
      <c r="HW192" s="295"/>
      <c r="HX192" s="295"/>
      <c r="HY192" s="295"/>
      <c r="HZ192" s="295"/>
      <c r="IA192" s="295"/>
      <c r="IB192" s="295"/>
      <c r="IC192" s="295"/>
      <c r="ID192" s="295"/>
      <c r="IE192" s="295"/>
      <c r="IF192" s="295"/>
      <c r="IG192" s="295"/>
      <c r="IH192" s="295"/>
      <c r="II192" s="295"/>
      <c r="IJ192" s="295"/>
      <c r="IK192" s="295"/>
      <c r="IL192" s="295"/>
      <c r="IM192" s="295"/>
      <c r="IN192" s="295"/>
      <c r="IO192" s="295"/>
      <c r="IP192" s="295"/>
      <c r="IQ192" s="295"/>
      <c r="IR192" s="295"/>
      <c r="IS192" s="295"/>
      <c r="IT192" s="295"/>
      <c r="IU192" s="295"/>
      <c r="IV192" s="295"/>
    </row>
    <row r="193" spans="2:13" s="292" customFormat="1" x14ac:dyDescent="0.25">
      <c r="B193" s="868" t="s">
        <v>166</v>
      </c>
      <c r="C193" s="868"/>
      <c r="D193" s="868"/>
      <c r="E193" s="868"/>
      <c r="F193" s="868"/>
      <c r="G193" s="868"/>
      <c r="H193" s="293"/>
      <c r="I193" s="294"/>
      <c r="J193" s="294"/>
      <c r="K193" s="294"/>
      <c r="L193" s="294"/>
      <c r="M193" s="294"/>
    </row>
    <row r="194" spans="2:13" s="292" customFormat="1" x14ac:dyDescent="0.25">
      <c r="B194" s="296" t="s">
        <v>167</v>
      </c>
      <c r="C194" s="236"/>
      <c r="D194" s="236"/>
      <c r="E194" s="236"/>
      <c r="F194" s="236"/>
      <c r="G194" s="236"/>
      <c r="H194" s="236"/>
      <c r="I194" s="294"/>
      <c r="J194" s="294"/>
      <c r="K194" s="294"/>
      <c r="L194" s="294"/>
      <c r="M194" s="294"/>
    </row>
    <row r="195" spans="2:13" s="292" customFormat="1" x14ac:dyDescent="0.25">
      <c r="B195" s="234" t="s">
        <v>168</v>
      </c>
      <c r="C195" s="234"/>
      <c r="D195" s="234"/>
      <c r="E195" s="234"/>
      <c r="F195" s="234"/>
      <c r="G195" s="234"/>
      <c r="H195" s="234"/>
      <c r="I195" s="290"/>
      <c r="J195" s="290"/>
      <c r="K195" s="291"/>
      <c r="L195" s="291"/>
      <c r="M195" s="291"/>
    </row>
    <row r="196" spans="2:13" x14ac:dyDescent="0.25">
      <c r="B196" s="231" t="s">
        <v>169</v>
      </c>
      <c r="C196" s="243"/>
      <c r="D196" s="243"/>
      <c r="E196" s="243"/>
      <c r="F196" s="243"/>
      <c r="G196" s="243"/>
      <c r="H196" s="243"/>
      <c r="I196" s="244"/>
      <c r="J196" s="244"/>
      <c r="K196" s="218"/>
      <c r="L196" s="218"/>
      <c r="M196" s="218"/>
    </row>
    <row r="197" spans="2:13" x14ac:dyDescent="0.25">
      <c r="B197" s="866" t="s">
        <v>170</v>
      </c>
      <c r="C197" s="866"/>
      <c r="D197" s="866"/>
      <c r="E197" s="866"/>
      <c r="F197" s="866"/>
      <c r="G197" s="866"/>
      <c r="H197" s="866"/>
      <c r="I197" s="218"/>
      <c r="J197" s="218"/>
      <c r="K197" s="218"/>
      <c r="L197" s="218"/>
      <c r="M197" s="218"/>
    </row>
    <row r="198" spans="2:13" x14ac:dyDescent="0.25">
      <c r="B198" s="221" t="s">
        <v>171</v>
      </c>
      <c r="C198" s="218"/>
      <c r="D198" s="218"/>
      <c r="E198" s="218"/>
      <c r="F198" s="218"/>
      <c r="G198" s="218"/>
      <c r="H198" s="218"/>
      <c r="I198" s="218"/>
      <c r="J198" s="218"/>
      <c r="K198" s="218"/>
      <c r="L198" s="218"/>
      <c r="M198" s="218"/>
    </row>
    <row r="199" spans="2:13" x14ac:dyDescent="0.25">
      <c r="B199" s="840" t="s">
        <v>172</v>
      </c>
      <c r="C199" s="865"/>
      <c r="D199" s="865"/>
      <c r="E199" s="865"/>
      <c r="F199" s="865"/>
      <c r="G199" s="865"/>
      <c r="H199" s="865"/>
      <c r="I199" s="246"/>
      <c r="J199" s="246"/>
      <c r="K199" s="246"/>
      <c r="L199" s="246"/>
      <c r="M199" s="246"/>
    </row>
    <row r="200" spans="2:13" x14ac:dyDescent="0.25">
      <c r="B200" s="245" t="s">
        <v>173</v>
      </c>
      <c r="C200" s="227"/>
      <c r="D200" s="218"/>
      <c r="E200" s="218"/>
      <c r="F200" s="218"/>
      <c r="G200" s="218"/>
      <c r="H200" s="218"/>
      <c r="I200" s="218"/>
      <c r="J200" s="218"/>
      <c r="K200" s="218"/>
      <c r="L200" s="218"/>
      <c r="M200" s="218"/>
    </row>
  </sheetData>
  <mergeCells count="8">
    <mergeCell ref="B199:H199"/>
    <mergeCell ref="B197:H197"/>
    <mergeCell ref="B191:H191"/>
    <mergeCell ref="B2:H3"/>
    <mergeCell ref="C5:D5"/>
    <mergeCell ref="E5:F5"/>
    <mergeCell ref="G5:H5"/>
    <mergeCell ref="B193:G193"/>
  </mergeCell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2:IV189"/>
  <sheetViews>
    <sheetView zoomScale="80" zoomScaleNormal="80" zoomScalePageLayoutView="80" workbookViewId="0">
      <selection activeCell="R46" sqref="R46"/>
    </sheetView>
  </sheetViews>
  <sheetFormatPr defaultColWidth="8.85546875" defaultRowHeight="15" x14ac:dyDescent="0.25"/>
  <cols>
    <col min="1" max="1" width="56" style="252" customWidth="1"/>
    <col min="2" max="2" width="12.42578125" style="141" customWidth="1"/>
    <col min="3" max="3" width="14.42578125" style="141" customWidth="1"/>
    <col min="4" max="4" width="11.7109375" style="141" customWidth="1"/>
    <col min="5" max="5" width="12.28515625" style="141" customWidth="1"/>
    <col min="6" max="6" width="13.85546875" style="141" customWidth="1"/>
    <col min="7" max="7" width="12" style="141" customWidth="1"/>
    <col min="257" max="257" width="56" customWidth="1"/>
    <col min="258" max="258" width="12.42578125" customWidth="1"/>
    <col min="259" max="259" width="14.42578125" customWidth="1"/>
    <col min="260" max="260" width="11.7109375" customWidth="1"/>
    <col min="261" max="261" width="12.28515625" customWidth="1"/>
    <col min="262" max="262" width="13.85546875" customWidth="1"/>
    <col min="263" max="263" width="12" customWidth="1"/>
    <col min="513" max="513" width="56" bestFit="1" customWidth="1"/>
    <col min="514" max="514" width="12.42578125" customWidth="1"/>
    <col min="515" max="515" width="14.42578125" customWidth="1"/>
    <col min="516" max="516" width="11.7109375" customWidth="1"/>
    <col min="517" max="517" width="12.28515625" customWidth="1"/>
    <col min="518" max="518" width="13.85546875" customWidth="1"/>
    <col min="519" max="519" width="12" customWidth="1"/>
    <col min="769" max="769" width="56" bestFit="1" customWidth="1"/>
    <col min="770" max="770" width="12.42578125" customWidth="1"/>
    <col min="771" max="771" width="14.42578125" customWidth="1"/>
    <col min="772" max="772" width="11.7109375" customWidth="1"/>
    <col min="773" max="773" width="12.28515625" customWidth="1"/>
    <col min="774" max="774" width="13.85546875" customWidth="1"/>
    <col min="775" max="775" width="12" customWidth="1"/>
    <col min="1025" max="1025" width="56" bestFit="1" customWidth="1"/>
    <col min="1026" max="1026" width="12.42578125" customWidth="1"/>
    <col min="1027" max="1027" width="14.42578125" customWidth="1"/>
    <col min="1028" max="1028" width="11.7109375" customWidth="1"/>
    <col min="1029" max="1029" width="12.28515625" customWidth="1"/>
    <col min="1030" max="1030" width="13.85546875" customWidth="1"/>
    <col min="1031" max="1031" width="12" customWidth="1"/>
    <col min="1281" max="1281" width="56" bestFit="1" customWidth="1"/>
    <col min="1282" max="1282" width="12.42578125" customWidth="1"/>
    <col min="1283" max="1283" width="14.42578125" customWidth="1"/>
    <col min="1284" max="1284" width="11.7109375" customWidth="1"/>
    <col min="1285" max="1285" width="12.28515625" customWidth="1"/>
    <col min="1286" max="1286" width="13.85546875" customWidth="1"/>
    <col min="1287" max="1287" width="12" customWidth="1"/>
    <col min="1537" max="1537" width="56" bestFit="1" customWidth="1"/>
    <col min="1538" max="1538" width="12.42578125" customWidth="1"/>
    <col min="1539" max="1539" width="14.42578125" customWidth="1"/>
    <col min="1540" max="1540" width="11.7109375" customWidth="1"/>
    <col min="1541" max="1541" width="12.28515625" customWidth="1"/>
    <col min="1542" max="1542" width="13.85546875" customWidth="1"/>
    <col min="1543" max="1543" width="12" customWidth="1"/>
    <col min="1793" max="1793" width="56" bestFit="1" customWidth="1"/>
    <col min="1794" max="1794" width="12.42578125" customWidth="1"/>
    <col min="1795" max="1795" width="14.42578125" customWidth="1"/>
    <col min="1796" max="1796" width="11.7109375" customWidth="1"/>
    <col min="1797" max="1797" width="12.28515625" customWidth="1"/>
    <col min="1798" max="1798" width="13.85546875" customWidth="1"/>
    <col min="1799" max="1799" width="12" customWidth="1"/>
    <col min="2049" max="2049" width="56" bestFit="1" customWidth="1"/>
    <col min="2050" max="2050" width="12.42578125" customWidth="1"/>
    <col min="2051" max="2051" width="14.42578125" customWidth="1"/>
    <col min="2052" max="2052" width="11.7109375" customWidth="1"/>
    <col min="2053" max="2053" width="12.28515625" customWidth="1"/>
    <col min="2054" max="2054" width="13.85546875" customWidth="1"/>
    <col min="2055" max="2055" width="12" customWidth="1"/>
    <col min="2305" max="2305" width="56" bestFit="1" customWidth="1"/>
    <col min="2306" max="2306" width="12.42578125" customWidth="1"/>
    <col min="2307" max="2307" width="14.42578125" customWidth="1"/>
    <col min="2308" max="2308" width="11.7109375" customWidth="1"/>
    <col min="2309" max="2309" width="12.28515625" customWidth="1"/>
    <col min="2310" max="2310" width="13.85546875" customWidth="1"/>
    <col min="2311" max="2311" width="12" customWidth="1"/>
    <col min="2561" max="2561" width="56" bestFit="1" customWidth="1"/>
    <col min="2562" max="2562" width="12.42578125" customWidth="1"/>
    <col min="2563" max="2563" width="14.42578125" customWidth="1"/>
    <col min="2564" max="2564" width="11.7109375" customWidth="1"/>
    <col min="2565" max="2565" width="12.28515625" customWidth="1"/>
    <col min="2566" max="2566" width="13.85546875" customWidth="1"/>
    <col min="2567" max="2567" width="12" customWidth="1"/>
    <col min="2817" max="2817" width="56" bestFit="1" customWidth="1"/>
    <col min="2818" max="2818" width="12.42578125" customWidth="1"/>
    <col min="2819" max="2819" width="14.42578125" customWidth="1"/>
    <col min="2820" max="2820" width="11.7109375" customWidth="1"/>
    <col min="2821" max="2821" width="12.28515625" customWidth="1"/>
    <col min="2822" max="2822" width="13.85546875" customWidth="1"/>
    <col min="2823" max="2823" width="12" customWidth="1"/>
    <col min="3073" max="3073" width="56" bestFit="1" customWidth="1"/>
    <col min="3074" max="3074" width="12.42578125" customWidth="1"/>
    <col min="3075" max="3075" width="14.42578125" customWidth="1"/>
    <col min="3076" max="3076" width="11.7109375" customWidth="1"/>
    <col min="3077" max="3077" width="12.28515625" customWidth="1"/>
    <col min="3078" max="3078" width="13.85546875" customWidth="1"/>
    <col min="3079" max="3079" width="12" customWidth="1"/>
    <col min="3329" max="3329" width="56" bestFit="1" customWidth="1"/>
    <col min="3330" max="3330" width="12.42578125" customWidth="1"/>
    <col min="3331" max="3331" width="14.42578125" customWidth="1"/>
    <col min="3332" max="3332" width="11.7109375" customWidth="1"/>
    <col min="3333" max="3333" width="12.28515625" customWidth="1"/>
    <col min="3334" max="3334" width="13.85546875" customWidth="1"/>
    <col min="3335" max="3335" width="12" customWidth="1"/>
    <col min="3585" max="3585" width="56" bestFit="1" customWidth="1"/>
    <col min="3586" max="3586" width="12.42578125" customWidth="1"/>
    <col min="3587" max="3587" width="14.42578125" customWidth="1"/>
    <col min="3588" max="3588" width="11.7109375" customWidth="1"/>
    <col min="3589" max="3589" width="12.28515625" customWidth="1"/>
    <col min="3590" max="3590" width="13.85546875" customWidth="1"/>
    <col min="3591" max="3591" width="12" customWidth="1"/>
    <col min="3841" max="3841" width="56" bestFit="1" customWidth="1"/>
    <col min="3842" max="3842" width="12.42578125" customWidth="1"/>
    <col min="3843" max="3843" width="14.42578125" customWidth="1"/>
    <col min="3844" max="3844" width="11.7109375" customWidth="1"/>
    <col min="3845" max="3845" width="12.28515625" customWidth="1"/>
    <col min="3846" max="3846" width="13.85546875" customWidth="1"/>
    <col min="3847" max="3847" width="12" customWidth="1"/>
    <col min="4097" max="4097" width="56" bestFit="1" customWidth="1"/>
    <col min="4098" max="4098" width="12.42578125" customWidth="1"/>
    <col min="4099" max="4099" width="14.42578125" customWidth="1"/>
    <col min="4100" max="4100" width="11.7109375" customWidth="1"/>
    <col min="4101" max="4101" width="12.28515625" customWidth="1"/>
    <col min="4102" max="4102" width="13.85546875" customWidth="1"/>
    <col min="4103" max="4103" width="12" customWidth="1"/>
    <col min="4353" max="4353" width="56" bestFit="1" customWidth="1"/>
    <col min="4354" max="4354" width="12.42578125" customWidth="1"/>
    <col min="4355" max="4355" width="14.42578125" customWidth="1"/>
    <col min="4356" max="4356" width="11.7109375" customWidth="1"/>
    <col min="4357" max="4357" width="12.28515625" customWidth="1"/>
    <col min="4358" max="4358" width="13.85546875" customWidth="1"/>
    <col min="4359" max="4359" width="12" customWidth="1"/>
    <col min="4609" max="4609" width="56" bestFit="1" customWidth="1"/>
    <col min="4610" max="4610" width="12.42578125" customWidth="1"/>
    <col min="4611" max="4611" width="14.42578125" customWidth="1"/>
    <col min="4612" max="4612" width="11.7109375" customWidth="1"/>
    <col min="4613" max="4613" width="12.28515625" customWidth="1"/>
    <col min="4614" max="4614" width="13.85546875" customWidth="1"/>
    <col min="4615" max="4615" width="12" customWidth="1"/>
    <col min="4865" max="4865" width="56" bestFit="1" customWidth="1"/>
    <col min="4866" max="4866" width="12.42578125" customWidth="1"/>
    <col min="4867" max="4867" width="14.42578125" customWidth="1"/>
    <col min="4868" max="4868" width="11.7109375" customWidth="1"/>
    <col min="4869" max="4869" width="12.28515625" customWidth="1"/>
    <col min="4870" max="4870" width="13.85546875" customWidth="1"/>
    <col min="4871" max="4871" width="12" customWidth="1"/>
    <col min="5121" max="5121" width="56" bestFit="1" customWidth="1"/>
    <col min="5122" max="5122" width="12.42578125" customWidth="1"/>
    <col min="5123" max="5123" width="14.42578125" customWidth="1"/>
    <col min="5124" max="5124" width="11.7109375" customWidth="1"/>
    <col min="5125" max="5125" width="12.28515625" customWidth="1"/>
    <col min="5126" max="5126" width="13.85546875" customWidth="1"/>
    <col min="5127" max="5127" width="12" customWidth="1"/>
    <col min="5377" max="5377" width="56" bestFit="1" customWidth="1"/>
    <col min="5378" max="5378" width="12.42578125" customWidth="1"/>
    <col min="5379" max="5379" width="14.42578125" customWidth="1"/>
    <col min="5380" max="5380" width="11.7109375" customWidth="1"/>
    <col min="5381" max="5381" width="12.28515625" customWidth="1"/>
    <col min="5382" max="5382" width="13.85546875" customWidth="1"/>
    <col min="5383" max="5383" width="12" customWidth="1"/>
    <col min="5633" max="5633" width="56" bestFit="1" customWidth="1"/>
    <col min="5634" max="5634" width="12.42578125" customWidth="1"/>
    <col min="5635" max="5635" width="14.42578125" customWidth="1"/>
    <col min="5636" max="5636" width="11.7109375" customWidth="1"/>
    <col min="5637" max="5637" width="12.28515625" customWidth="1"/>
    <col min="5638" max="5638" width="13.85546875" customWidth="1"/>
    <col min="5639" max="5639" width="12" customWidth="1"/>
    <col min="5889" max="5889" width="56" bestFit="1" customWidth="1"/>
    <col min="5890" max="5890" width="12.42578125" customWidth="1"/>
    <col min="5891" max="5891" width="14.42578125" customWidth="1"/>
    <col min="5892" max="5892" width="11.7109375" customWidth="1"/>
    <col min="5893" max="5893" width="12.28515625" customWidth="1"/>
    <col min="5894" max="5894" width="13.85546875" customWidth="1"/>
    <col min="5895" max="5895" width="12" customWidth="1"/>
    <col min="6145" max="6145" width="56" bestFit="1" customWidth="1"/>
    <col min="6146" max="6146" width="12.42578125" customWidth="1"/>
    <col min="6147" max="6147" width="14.42578125" customWidth="1"/>
    <col min="6148" max="6148" width="11.7109375" customWidth="1"/>
    <col min="6149" max="6149" width="12.28515625" customWidth="1"/>
    <col min="6150" max="6150" width="13.85546875" customWidth="1"/>
    <col min="6151" max="6151" width="12" customWidth="1"/>
    <col min="6401" max="6401" width="56" bestFit="1" customWidth="1"/>
    <col min="6402" max="6402" width="12.42578125" customWidth="1"/>
    <col min="6403" max="6403" width="14.42578125" customWidth="1"/>
    <col min="6404" max="6404" width="11.7109375" customWidth="1"/>
    <col min="6405" max="6405" width="12.28515625" customWidth="1"/>
    <col min="6406" max="6406" width="13.85546875" customWidth="1"/>
    <col min="6407" max="6407" width="12" customWidth="1"/>
    <col min="6657" max="6657" width="56" bestFit="1" customWidth="1"/>
    <col min="6658" max="6658" width="12.42578125" customWidth="1"/>
    <col min="6659" max="6659" width="14.42578125" customWidth="1"/>
    <col min="6660" max="6660" width="11.7109375" customWidth="1"/>
    <col min="6661" max="6661" width="12.28515625" customWidth="1"/>
    <col min="6662" max="6662" width="13.85546875" customWidth="1"/>
    <col min="6663" max="6663" width="12" customWidth="1"/>
    <col min="6913" max="6913" width="56" bestFit="1" customWidth="1"/>
    <col min="6914" max="6914" width="12.42578125" customWidth="1"/>
    <col min="6915" max="6915" width="14.42578125" customWidth="1"/>
    <col min="6916" max="6916" width="11.7109375" customWidth="1"/>
    <col min="6917" max="6917" width="12.28515625" customWidth="1"/>
    <col min="6918" max="6918" width="13.85546875" customWidth="1"/>
    <col min="6919" max="6919" width="12" customWidth="1"/>
    <col min="7169" max="7169" width="56" bestFit="1" customWidth="1"/>
    <col min="7170" max="7170" width="12.42578125" customWidth="1"/>
    <col min="7171" max="7171" width="14.42578125" customWidth="1"/>
    <col min="7172" max="7172" width="11.7109375" customWidth="1"/>
    <col min="7173" max="7173" width="12.28515625" customWidth="1"/>
    <col min="7174" max="7174" width="13.85546875" customWidth="1"/>
    <col min="7175" max="7175" width="12" customWidth="1"/>
    <col min="7425" max="7425" width="56" bestFit="1" customWidth="1"/>
    <col min="7426" max="7426" width="12.42578125" customWidth="1"/>
    <col min="7427" max="7427" width="14.42578125" customWidth="1"/>
    <col min="7428" max="7428" width="11.7109375" customWidth="1"/>
    <col min="7429" max="7429" width="12.28515625" customWidth="1"/>
    <col min="7430" max="7430" width="13.85546875" customWidth="1"/>
    <col min="7431" max="7431" width="12" customWidth="1"/>
    <col min="7681" max="7681" width="56" bestFit="1" customWidth="1"/>
    <col min="7682" max="7682" width="12.42578125" customWidth="1"/>
    <col min="7683" max="7683" width="14.42578125" customWidth="1"/>
    <col min="7684" max="7684" width="11.7109375" customWidth="1"/>
    <col min="7685" max="7685" width="12.28515625" customWidth="1"/>
    <col min="7686" max="7686" width="13.85546875" customWidth="1"/>
    <col min="7687" max="7687" width="12" customWidth="1"/>
    <col min="7937" max="7937" width="56" bestFit="1" customWidth="1"/>
    <col min="7938" max="7938" width="12.42578125" customWidth="1"/>
    <col min="7939" max="7939" width="14.42578125" customWidth="1"/>
    <col min="7940" max="7940" width="11.7109375" customWidth="1"/>
    <col min="7941" max="7941" width="12.28515625" customWidth="1"/>
    <col min="7942" max="7942" width="13.85546875" customWidth="1"/>
    <col min="7943" max="7943" width="12" customWidth="1"/>
    <col min="8193" max="8193" width="56" bestFit="1" customWidth="1"/>
    <col min="8194" max="8194" width="12.42578125" customWidth="1"/>
    <col min="8195" max="8195" width="14.42578125" customWidth="1"/>
    <col min="8196" max="8196" width="11.7109375" customWidth="1"/>
    <col min="8197" max="8197" width="12.28515625" customWidth="1"/>
    <col min="8198" max="8198" width="13.85546875" customWidth="1"/>
    <col min="8199" max="8199" width="12" customWidth="1"/>
    <col min="8449" max="8449" width="56" bestFit="1" customWidth="1"/>
    <col min="8450" max="8450" width="12.42578125" customWidth="1"/>
    <col min="8451" max="8451" width="14.42578125" customWidth="1"/>
    <col min="8452" max="8452" width="11.7109375" customWidth="1"/>
    <col min="8453" max="8453" width="12.28515625" customWidth="1"/>
    <col min="8454" max="8454" width="13.85546875" customWidth="1"/>
    <col min="8455" max="8455" width="12" customWidth="1"/>
    <col min="8705" max="8705" width="56" bestFit="1" customWidth="1"/>
    <col min="8706" max="8706" width="12.42578125" customWidth="1"/>
    <col min="8707" max="8707" width="14.42578125" customWidth="1"/>
    <col min="8708" max="8708" width="11.7109375" customWidth="1"/>
    <col min="8709" max="8709" width="12.28515625" customWidth="1"/>
    <col min="8710" max="8710" width="13.85546875" customWidth="1"/>
    <col min="8711" max="8711" width="12" customWidth="1"/>
    <col min="8961" max="8961" width="56" bestFit="1" customWidth="1"/>
    <col min="8962" max="8962" width="12.42578125" customWidth="1"/>
    <col min="8963" max="8963" width="14.42578125" customWidth="1"/>
    <col min="8964" max="8964" width="11.7109375" customWidth="1"/>
    <col min="8965" max="8965" width="12.28515625" customWidth="1"/>
    <col min="8966" max="8966" width="13.85546875" customWidth="1"/>
    <col min="8967" max="8967" width="12" customWidth="1"/>
    <col min="9217" max="9217" width="56" bestFit="1" customWidth="1"/>
    <col min="9218" max="9218" width="12.42578125" customWidth="1"/>
    <col min="9219" max="9219" width="14.42578125" customWidth="1"/>
    <col min="9220" max="9220" width="11.7109375" customWidth="1"/>
    <col min="9221" max="9221" width="12.28515625" customWidth="1"/>
    <col min="9222" max="9222" width="13.85546875" customWidth="1"/>
    <col min="9223" max="9223" width="12" customWidth="1"/>
    <col min="9473" max="9473" width="56" bestFit="1" customWidth="1"/>
    <col min="9474" max="9474" width="12.42578125" customWidth="1"/>
    <col min="9475" max="9475" width="14.42578125" customWidth="1"/>
    <col min="9476" max="9476" width="11.7109375" customWidth="1"/>
    <col min="9477" max="9477" width="12.28515625" customWidth="1"/>
    <col min="9478" max="9478" width="13.85546875" customWidth="1"/>
    <col min="9479" max="9479" width="12" customWidth="1"/>
    <col min="9729" max="9729" width="56" bestFit="1" customWidth="1"/>
    <col min="9730" max="9730" width="12.42578125" customWidth="1"/>
    <col min="9731" max="9731" width="14.42578125" customWidth="1"/>
    <col min="9732" max="9732" width="11.7109375" customWidth="1"/>
    <col min="9733" max="9733" width="12.28515625" customWidth="1"/>
    <col min="9734" max="9734" width="13.85546875" customWidth="1"/>
    <col min="9735" max="9735" width="12" customWidth="1"/>
    <col min="9985" max="9985" width="56" bestFit="1" customWidth="1"/>
    <col min="9986" max="9986" width="12.42578125" customWidth="1"/>
    <col min="9987" max="9987" width="14.42578125" customWidth="1"/>
    <col min="9988" max="9988" width="11.7109375" customWidth="1"/>
    <col min="9989" max="9989" width="12.28515625" customWidth="1"/>
    <col min="9990" max="9990" width="13.85546875" customWidth="1"/>
    <col min="9991" max="9991" width="12" customWidth="1"/>
    <col min="10241" max="10241" width="56" bestFit="1" customWidth="1"/>
    <col min="10242" max="10242" width="12.42578125" customWidth="1"/>
    <col min="10243" max="10243" width="14.42578125" customWidth="1"/>
    <col min="10244" max="10244" width="11.7109375" customWidth="1"/>
    <col min="10245" max="10245" width="12.28515625" customWidth="1"/>
    <col min="10246" max="10246" width="13.85546875" customWidth="1"/>
    <col min="10247" max="10247" width="12" customWidth="1"/>
    <col min="10497" max="10497" width="56" bestFit="1" customWidth="1"/>
    <col min="10498" max="10498" width="12.42578125" customWidth="1"/>
    <col min="10499" max="10499" width="14.42578125" customWidth="1"/>
    <col min="10500" max="10500" width="11.7109375" customWidth="1"/>
    <col min="10501" max="10501" width="12.28515625" customWidth="1"/>
    <col min="10502" max="10502" width="13.85546875" customWidth="1"/>
    <col min="10503" max="10503" width="12" customWidth="1"/>
    <col min="10753" max="10753" width="56" bestFit="1" customWidth="1"/>
    <col min="10754" max="10754" width="12.42578125" customWidth="1"/>
    <col min="10755" max="10755" width="14.42578125" customWidth="1"/>
    <col min="10756" max="10756" width="11.7109375" customWidth="1"/>
    <col min="10757" max="10757" width="12.28515625" customWidth="1"/>
    <col min="10758" max="10758" width="13.85546875" customWidth="1"/>
    <col min="10759" max="10759" width="12" customWidth="1"/>
    <col min="11009" max="11009" width="56" bestFit="1" customWidth="1"/>
    <col min="11010" max="11010" width="12.42578125" customWidth="1"/>
    <col min="11011" max="11011" width="14.42578125" customWidth="1"/>
    <col min="11012" max="11012" width="11.7109375" customWidth="1"/>
    <col min="11013" max="11013" width="12.28515625" customWidth="1"/>
    <col min="11014" max="11014" width="13.85546875" customWidth="1"/>
    <col min="11015" max="11015" width="12" customWidth="1"/>
    <col min="11265" max="11265" width="56" bestFit="1" customWidth="1"/>
    <col min="11266" max="11266" width="12.42578125" customWidth="1"/>
    <col min="11267" max="11267" width="14.42578125" customWidth="1"/>
    <col min="11268" max="11268" width="11.7109375" customWidth="1"/>
    <col min="11269" max="11269" width="12.28515625" customWidth="1"/>
    <col min="11270" max="11270" width="13.85546875" customWidth="1"/>
    <col min="11271" max="11271" width="12" customWidth="1"/>
    <col min="11521" max="11521" width="56" bestFit="1" customWidth="1"/>
    <col min="11522" max="11522" width="12.42578125" customWidth="1"/>
    <col min="11523" max="11523" width="14.42578125" customWidth="1"/>
    <col min="11524" max="11524" width="11.7109375" customWidth="1"/>
    <col min="11525" max="11525" width="12.28515625" customWidth="1"/>
    <col min="11526" max="11526" width="13.85546875" customWidth="1"/>
    <col min="11527" max="11527" width="12" customWidth="1"/>
    <col min="11777" max="11777" width="56" bestFit="1" customWidth="1"/>
    <col min="11778" max="11778" width="12.42578125" customWidth="1"/>
    <col min="11779" max="11779" width="14.42578125" customWidth="1"/>
    <col min="11780" max="11780" width="11.7109375" customWidth="1"/>
    <col min="11781" max="11781" width="12.28515625" customWidth="1"/>
    <col min="11782" max="11782" width="13.85546875" customWidth="1"/>
    <col min="11783" max="11783" width="12" customWidth="1"/>
    <col min="12033" max="12033" width="56" bestFit="1" customWidth="1"/>
    <col min="12034" max="12034" width="12.42578125" customWidth="1"/>
    <col min="12035" max="12035" width="14.42578125" customWidth="1"/>
    <col min="12036" max="12036" width="11.7109375" customWidth="1"/>
    <col min="12037" max="12037" width="12.28515625" customWidth="1"/>
    <col min="12038" max="12038" width="13.85546875" customWidth="1"/>
    <col min="12039" max="12039" width="12" customWidth="1"/>
    <col min="12289" max="12289" width="56" bestFit="1" customWidth="1"/>
    <col min="12290" max="12290" width="12.42578125" customWidth="1"/>
    <col min="12291" max="12291" width="14.42578125" customWidth="1"/>
    <col min="12292" max="12292" width="11.7109375" customWidth="1"/>
    <col min="12293" max="12293" width="12.28515625" customWidth="1"/>
    <col min="12294" max="12294" width="13.85546875" customWidth="1"/>
    <col min="12295" max="12295" width="12" customWidth="1"/>
    <col min="12545" max="12545" width="56" bestFit="1" customWidth="1"/>
    <col min="12546" max="12546" width="12.42578125" customWidth="1"/>
    <col min="12547" max="12547" width="14.42578125" customWidth="1"/>
    <col min="12548" max="12548" width="11.7109375" customWidth="1"/>
    <col min="12549" max="12549" width="12.28515625" customWidth="1"/>
    <col min="12550" max="12550" width="13.85546875" customWidth="1"/>
    <col min="12551" max="12551" width="12" customWidth="1"/>
    <col min="12801" max="12801" width="56" bestFit="1" customWidth="1"/>
    <col min="12802" max="12802" width="12.42578125" customWidth="1"/>
    <col min="12803" max="12803" width="14.42578125" customWidth="1"/>
    <col min="12804" max="12804" width="11.7109375" customWidth="1"/>
    <col min="12805" max="12805" width="12.28515625" customWidth="1"/>
    <col min="12806" max="12806" width="13.85546875" customWidth="1"/>
    <col min="12807" max="12807" width="12" customWidth="1"/>
    <col min="13057" max="13057" width="56" bestFit="1" customWidth="1"/>
    <col min="13058" max="13058" width="12.42578125" customWidth="1"/>
    <col min="13059" max="13059" width="14.42578125" customWidth="1"/>
    <col min="13060" max="13060" width="11.7109375" customWidth="1"/>
    <col min="13061" max="13061" width="12.28515625" customWidth="1"/>
    <col min="13062" max="13062" width="13.85546875" customWidth="1"/>
    <col min="13063" max="13063" width="12" customWidth="1"/>
    <col min="13313" max="13313" width="56" bestFit="1" customWidth="1"/>
    <col min="13314" max="13314" width="12.42578125" customWidth="1"/>
    <col min="13315" max="13315" width="14.42578125" customWidth="1"/>
    <col min="13316" max="13316" width="11.7109375" customWidth="1"/>
    <col min="13317" max="13317" width="12.28515625" customWidth="1"/>
    <col min="13318" max="13318" width="13.85546875" customWidth="1"/>
    <col min="13319" max="13319" width="12" customWidth="1"/>
    <col min="13569" max="13569" width="56" bestFit="1" customWidth="1"/>
    <col min="13570" max="13570" width="12.42578125" customWidth="1"/>
    <col min="13571" max="13571" width="14.42578125" customWidth="1"/>
    <col min="13572" max="13572" width="11.7109375" customWidth="1"/>
    <col min="13573" max="13573" width="12.28515625" customWidth="1"/>
    <col min="13574" max="13574" width="13.85546875" customWidth="1"/>
    <col min="13575" max="13575" width="12" customWidth="1"/>
    <col min="13825" max="13825" width="56" bestFit="1" customWidth="1"/>
    <col min="13826" max="13826" width="12.42578125" customWidth="1"/>
    <col min="13827" max="13827" width="14.42578125" customWidth="1"/>
    <col min="13828" max="13828" width="11.7109375" customWidth="1"/>
    <col min="13829" max="13829" width="12.28515625" customWidth="1"/>
    <col min="13830" max="13830" width="13.85546875" customWidth="1"/>
    <col min="13831" max="13831" width="12" customWidth="1"/>
    <col min="14081" max="14081" width="56" bestFit="1" customWidth="1"/>
    <col min="14082" max="14082" width="12.42578125" customWidth="1"/>
    <col min="14083" max="14083" width="14.42578125" customWidth="1"/>
    <col min="14084" max="14084" width="11.7109375" customWidth="1"/>
    <col min="14085" max="14085" width="12.28515625" customWidth="1"/>
    <col min="14086" max="14086" width="13.85546875" customWidth="1"/>
    <col min="14087" max="14087" width="12" customWidth="1"/>
    <col min="14337" max="14337" width="56" bestFit="1" customWidth="1"/>
    <col min="14338" max="14338" width="12.42578125" customWidth="1"/>
    <col min="14339" max="14339" width="14.42578125" customWidth="1"/>
    <col min="14340" max="14340" width="11.7109375" customWidth="1"/>
    <col min="14341" max="14341" width="12.28515625" customWidth="1"/>
    <col min="14342" max="14342" width="13.85546875" customWidth="1"/>
    <col min="14343" max="14343" width="12" customWidth="1"/>
    <col min="14593" max="14593" width="56" bestFit="1" customWidth="1"/>
    <col min="14594" max="14594" width="12.42578125" customWidth="1"/>
    <col min="14595" max="14595" width="14.42578125" customWidth="1"/>
    <col min="14596" max="14596" width="11.7109375" customWidth="1"/>
    <col min="14597" max="14597" width="12.28515625" customWidth="1"/>
    <col min="14598" max="14598" width="13.85546875" customWidth="1"/>
    <col min="14599" max="14599" width="12" customWidth="1"/>
    <col min="14849" max="14849" width="56" bestFit="1" customWidth="1"/>
    <col min="14850" max="14850" width="12.42578125" customWidth="1"/>
    <col min="14851" max="14851" width="14.42578125" customWidth="1"/>
    <col min="14852" max="14852" width="11.7109375" customWidth="1"/>
    <col min="14853" max="14853" width="12.28515625" customWidth="1"/>
    <col min="14854" max="14854" width="13.85546875" customWidth="1"/>
    <col min="14855" max="14855" width="12" customWidth="1"/>
    <col min="15105" max="15105" width="56" bestFit="1" customWidth="1"/>
    <col min="15106" max="15106" width="12.42578125" customWidth="1"/>
    <col min="15107" max="15107" width="14.42578125" customWidth="1"/>
    <col min="15108" max="15108" width="11.7109375" customWidth="1"/>
    <col min="15109" max="15109" width="12.28515625" customWidth="1"/>
    <col min="15110" max="15110" width="13.85546875" customWidth="1"/>
    <col min="15111" max="15111" width="12" customWidth="1"/>
    <col min="15361" max="15361" width="56" bestFit="1" customWidth="1"/>
    <col min="15362" max="15362" width="12.42578125" customWidth="1"/>
    <col min="15363" max="15363" width="14.42578125" customWidth="1"/>
    <col min="15364" max="15364" width="11.7109375" customWidth="1"/>
    <col min="15365" max="15365" width="12.28515625" customWidth="1"/>
    <col min="15366" max="15366" width="13.85546875" customWidth="1"/>
    <col min="15367" max="15367" width="12" customWidth="1"/>
    <col min="15617" max="15617" width="56" bestFit="1" customWidth="1"/>
    <col min="15618" max="15618" width="12.42578125" customWidth="1"/>
    <col min="15619" max="15619" width="14.42578125" customWidth="1"/>
    <col min="15620" max="15620" width="11.7109375" customWidth="1"/>
    <col min="15621" max="15621" width="12.28515625" customWidth="1"/>
    <col min="15622" max="15622" width="13.85546875" customWidth="1"/>
    <col min="15623" max="15623" width="12" customWidth="1"/>
    <col min="15873" max="15873" width="56" bestFit="1" customWidth="1"/>
    <col min="15874" max="15874" width="12.42578125" customWidth="1"/>
    <col min="15875" max="15875" width="14.42578125" customWidth="1"/>
    <col min="15876" max="15876" width="11.7109375" customWidth="1"/>
    <col min="15877" max="15877" width="12.28515625" customWidth="1"/>
    <col min="15878" max="15878" width="13.85546875" customWidth="1"/>
    <col min="15879" max="15879" width="12" customWidth="1"/>
    <col min="16129" max="16129" width="56" bestFit="1" customWidth="1"/>
    <col min="16130" max="16130" width="12.42578125" customWidth="1"/>
    <col min="16131" max="16131" width="14.42578125" customWidth="1"/>
    <col min="16132" max="16132" width="11.7109375" customWidth="1"/>
    <col min="16133" max="16133" width="12.28515625" customWidth="1"/>
    <col min="16134" max="16134" width="13.85546875" customWidth="1"/>
    <col min="16135" max="16135" width="12" customWidth="1"/>
  </cols>
  <sheetData>
    <row r="2" spans="1:7" ht="12.75" customHeight="1" x14ac:dyDescent="0.25">
      <c r="A2" s="869" t="s">
        <v>426</v>
      </c>
      <c r="B2" s="869"/>
      <c r="C2" s="869"/>
      <c r="D2" s="869"/>
      <c r="E2" s="869"/>
      <c r="F2" s="869"/>
      <c r="G2" s="869"/>
    </row>
    <row r="3" spans="1:7" ht="12.75" customHeight="1" x14ac:dyDescent="0.25">
      <c r="A3" s="869"/>
      <c r="B3" s="869"/>
      <c r="C3" s="869"/>
      <c r="D3" s="869"/>
      <c r="E3" s="869"/>
      <c r="F3" s="869"/>
      <c r="G3" s="869"/>
    </row>
    <row r="4" spans="1:7" x14ac:dyDescent="0.25">
      <c r="A4" s="250"/>
      <c r="B4" s="251"/>
      <c r="C4" s="251"/>
      <c r="D4" s="251"/>
      <c r="E4" s="251"/>
      <c r="F4" s="251"/>
      <c r="G4" s="251"/>
    </row>
    <row r="5" spans="1:7" x14ac:dyDescent="0.25">
      <c r="B5" s="870" t="s">
        <v>174</v>
      </c>
      <c r="C5" s="871"/>
      <c r="D5" s="872" t="s">
        <v>175</v>
      </c>
      <c r="E5" s="872"/>
      <c r="F5" s="873" t="s">
        <v>116</v>
      </c>
      <c r="G5" s="872"/>
    </row>
    <row r="6" spans="1:7" s="255" customFormat="1" ht="26.25" x14ac:dyDescent="0.25">
      <c r="A6" s="253"/>
      <c r="B6" s="254" t="s">
        <v>0</v>
      </c>
      <c r="C6" s="254" t="s">
        <v>1</v>
      </c>
      <c r="D6" s="254" t="s">
        <v>0</v>
      </c>
      <c r="E6" s="254" t="s">
        <v>1</v>
      </c>
      <c r="F6" s="254" t="s">
        <v>0</v>
      </c>
      <c r="G6" s="254" t="s">
        <v>1</v>
      </c>
    </row>
    <row r="7" spans="1:7" x14ac:dyDescent="0.25">
      <c r="B7" s="256"/>
      <c r="C7" s="256"/>
      <c r="D7" s="256"/>
      <c r="E7" s="256"/>
      <c r="F7" s="256"/>
      <c r="G7" s="256"/>
    </row>
    <row r="8" spans="1:7" x14ac:dyDescent="0.25">
      <c r="A8" s="257" t="s">
        <v>117</v>
      </c>
      <c r="B8" s="258"/>
      <c r="C8" s="258"/>
      <c r="D8" s="258"/>
      <c r="E8" s="258"/>
      <c r="F8" s="258"/>
      <c r="G8" s="258"/>
    </row>
    <row r="9" spans="1:7" x14ac:dyDescent="0.25">
      <c r="A9" s="259" t="s">
        <v>2</v>
      </c>
      <c r="B9" s="258">
        <v>8880</v>
      </c>
      <c r="C9" s="258">
        <v>8240</v>
      </c>
      <c r="D9" s="258">
        <v>8590</v>
      </c>
      <c r="E9" s="258">
        <v>7980</v>
      </c>
      <c r="F9" s="260">
        <v>290</v>
      </c>
      <c r="G9" s="260">
        <v>260</v>
      </c>
    </row>
    <row r="10" spans="1:7" x14ac:dyDescent="0.25">
      <c r="A10" s="259" t="s">
        <v>3</v>
      </c>
      <c r="B10" s="258">
        <v>40</v>
      </c>
      <c r="C10" s="258">
        <v>40</v>
      </c>
      <c r="D10" s="258">
        <v>50</v>
      </c>
      <c r="E10" s="258">
        <v>50</v>
      </c>
      <c r="F10" s="260">
        <v>-10</v>
      </c>
      <c r="G10" s="260" t="s">
        <v>8</v>
      </c>
    </row>
    <row r="11" spans="1:7" x14ac:dyDescent="0.25">
      <c r="A11" s="259" t="s">
        <v>4</v>
      </c>
      <c r="B11" s="258">
        <v>50</v>
      </c>
      <c r="C11" s="258">
        <v>50</v>
      </c>
      <c r="D11" s="258">
        <v>50</v>
      </c>
      <c r="E11" s="258">
        <v>50</v>
      </c>
      <c r="F11" s="260">
        <v>10</v>
      </c>
      <c r="G11" s="260">
        <v>10</v>
      </c>
    </row>
    <row r="12" spans="1:7" x14ac:dyDescent="0.25">
      <c r="A12" s="259" t="s">
        <v>6</v>
      </c>
      <c r="B12" s="258">
        <v>320</v>
      </c>
      <c r="C12" s="258">
        <v>320</v>
      </c>
      <c r="D12" s="258">
        <v>300</v>
      </c>
      <c r="E12" s="258">
        <v>300</v>
      </c>
      <c r="F12" s="260">
        <v>20</v>
      </c>
      <c r="G12" s="260">
        <v>20</v>
      </c>
    </row>
    <row r="13" spans="1:7" x14ac:dyDescent="0.25">
      <c r="A13" s="259" t="s">
        <v>7</v>
      </c>
      <c r="B13" s="258">
        <v>870</v>
      </c>
      <c r="C13" s="258">
        <v>830</v>
      </c>
      <c r="D13" s="258">
        <v>860</v>
      </c>
      <c r="E13" s="258">
        <v>820</v>
      </c>
      <c r="F13" s="260">
        <v>10</v>
      </c>
      <c r="G13" s="260">
        <v>10</v>
      </c>
    </row>
    <row r="14" spans="1:7" x14ac:dyDescent="0.25">
      <c r="A14" s="259" t="s">
        <v>118</v>
      </c>
      <c r="B14" s="258">
        <v>170</v>
      </c>
      <c r="C14" s="258">
        <v>170</v>
      </c>
      <c r="D14" s="258">
        <v>330</v>
      </c>
      <c r="E14" s="258">
        <v>320</v>
      </c>
      <c r="F14" s="260">
        <v>-150</v>
      </c>
      <c r="G14" s="260">
        <v>-150</v>
      </c>
    </row>
    <row r="15" spans="1:7" x14ac:dyDescent="0.25">
      <c r="A15" s="259"/>
      <c r="B15" s="258"/>
      <c r="C15" s="258"/>
      <c r="D15" s="258"/>
      <c r="E15" s="258"/>
      <c r="F15" s="260"/>
      <c r="G15" s="260"/>
    </row>
    <row r="16" spans="1:7" x14ac:dyDescent="0.25">
      <c r="A16" s="257" t="s">
        <v>176</v>
      </c>
      <c r="B16" s="258"/>
      <c r="C16" s="258"/>
      <c r="D16" s="258"/>
      <c r="E16" s="258"/>
      <c r="F16" s="260"/>
      <c r="G16" s="260"/>
    </row>
    <row r="17" spans="1:7" x14ac:dyDescent="0.25">
      <c r="A17" s="259" t="s">
        <v>177</v>
      </c>
      <c r="B17" s="258">
        <v>4100</v>
      </c>
      <c r="C17" s="258">
        <v>3960</v>
      </c>
      <c r="D17" s="258">
        <v>4000</v>
      </c>
      <c r="E17" s="258">
        <v>3870</v>
      </c>
      <c r="F17" s="260">
        <v>110</v>
      </c>
      <c r="G17" s="260">
        <v>90</v>
      </c>
    </row>
    <row r="18" spans="1:7" x14ac:dyDescent="0.25">
      <c r="A18" s="259" t="s">
        <v>9</v>
      </c>
      <c r="B18" s="258">
        <v>950</v>
      </c>
      <c r="C18" s="258">
        <v>890</v>
      </c>
      <c r="D18" s="258">
        <v>940</v>
      </c>
      <c r="E18" s="258">
        <v>880</v>
      </c>
      <c r="F18" s="260">
        <v>10</v>
      </c>
      <c r="G18" s="260">
        <v>10</v>
      </c>
    </row>
    <row r="19" spans="1:7" x14ac:dyDescent="0.25">
      <c r="A19" s="259" t="s">
        <v>10</v>
      </c>
      <c r="B19" s="258">
        <v>1170</v>
      </c>
      <c r="C19" s="258">
        <v>1060</v>
      </c>
      <c r="D19" s="258">
        <v>1160</v>
      </c>
      <c r="E19" s="258">
        <v>1050</v>
      </c>
      <c r="F19" s="260">
        <v>10</v>
      </c>
      <c r="G19" s="260">
        <v>10</v>
      </c>
    </row>
    <row r="20" spans="1:7" x14ac:dyDescent="0.25">
      <c r="A20" s="259" t="s">
        <v>11</v>
      </c>
      <c r="B20" s="258">
        <v>2810</v>
      </c>
      <c r="C20" s="258">
        <v>2680</v>
      </c>
      <c r="D20" s="258">
        <v>2760</v>
      </c>
      <c r="E20" s="258">
        <v>2620</v>
      </c>
      <c r="F20" s="260">
        <v>50</v>
      </c>
      <c r="G20" s="260">
        <v>60</v>
      </c>
    </row>
    <row r="21" spans="1:7" x14ac:dyDescent="0.25">
      <c r="A21" s="259" t="s">
        <v>12</v>
      </c>
      <c r="B21" s="258">
        <v>590</v>
      </c>
      <c r="C21" s="258">
        <v>570</v>
      </c>
      <c r="D21" s="258">
        <v>590</v>
      </c>
      <c r="E21" s="258">
        <v>580</v>
      </c>
      <c r="F21" s="260" t="s">
        <v>8</v>
      </c>
      <c r="G21" s="260" t="s">
        <v>8</v>
      </c>
    </row>
    <row r="22" spans="1:7" x14ac:dyDescent="0.25">
      <c r="A22" s="259" t="s">
        <v>13</v>
      </c>
      <c r="B22" s="258">
        <v>360</v>
      </c>
      <c r="C22" s="258">
        <v>350</v>
      </c>
      <c r="D22" s="258">
        <v>350</v>
      </c>
      <c r="E22" s="258">
        <v>350</v>
      </c>
      <c r="F22" s="260">
        <v>10</v>
      </c>
      <c r="G22" s="260">
        <v>10</v>
      </c>
    </row>
    <row r="23" spans="1:7" x14ac:dyDescent="0.25">
      <c r="A23" s="259" t="s">
        <v>14</v>
      </c>
      <c r="B23" s="258">
        <v>50</v>
      </c>
      <c r="C23" s="258">
        <v>50</v>
      </c>
      <c r="D23" s="258">
        <v>50</v>
      </c>
      <c r="E23" s="258">
        <v>50</v>
      </c>
      <c r="F23" s="260" t="s">
        <v>8</v>
      </c>
      <c r="G23" s="260" t="s">
        <v>8</v>
      </c>
    </row>
    <row r="24" spans="1:7" x14ac:dyDescent="0.25">
      <c r="A24" s="259" t="s">
        <v>15</v>
      </c>
      <c r="B24" s="258">
        <v>70</v>
      </c>
      <c r="C24" s="258">
        <v>60</v>
      </c>
      <c r="D24" s="258">
        <v>70</v>
      </c>
      <c r="E24" s="258">
        <v>70</v>
      </c>
      <c r="F24" s="260">
        <v>0</v>
      </c>
      <c r="G24" s="260" t="s">
        <v>8</v>
      </c>
    </row>
    <row r="25" spans="1:7" x14ac:dyDescent="0.25">
      <c r="A25" s="259" t="s">
        <v>16</v>
      </c>
      <c r="B25" s="258">
        <v>910</v>
      </c>
      <c r="C25" s="258">
        <v>860</v>
      </c>
      <c r="D25" s="258">
        <v>930</v>
      </c>
      <c r="E25" s="258">
        <v>880</v>
      </c>
      <c r="F25" s="260">
        <v>-20</v>
      </c>
      <c r="G25" s="260">
        <v>-20</v>
      </c>
    </row>
    <row r="26" spans="1:7" x14ac:dyDescent="0.25">
      <c r="A26" s="259"/>
      <c r="B26" s="258"/>
      <c r="C26" s="258"/>
      <c r="D26" s="258"/>
      <c r="E26" s="258"/>
      <c r="F26" s="260"/>
      <c r="G26" s="260"/>
    </row>
    <row r="27" spans="1:7" x14ac:dyDescent="0.25">
      <c r="A27" s="257" t="s">
        <v>17</v>
      </c>
      <c r="B27" s="258"/>
      <c r="C27" s="261"/>
      <c r="D27" s="258"/>
      <c r="E27" s="261"/>
      <c r="F27" s="260"/>
      <c r="G27" s="260"/>
    </row>
    <row r="28" spans="1:7" x14ac:dyDescent="0.25">
      <c r="A28" s="259" t="s">
        <v>124</v>
      </c>
      <c r="B28" s="258">
        <v>1300</v>
      </c>
      <c r="C28" s="258">
        <v>1270</v>
      </c>
      <c r="D28" s="258">
        <v>1310</v>
      </c>
      <c r="E28" s="258">
        <v>1270</v>
      </c>
      <c r="F28" s="260" t="s">
        <v>8</v>
      </c>
      <c r="G28" s="260" t="s">
        <v>8</v>
      </c>
    </row>
    <row r="29" spans="1:7" x14ac:dyDescent="0.25">
      <c r="A29" s="259"/>
      <c r="B29" s="258"/>
      <c r="C29" s="258"/>
      <c r="D29" s="258"/>
      <c r="E29" s="258"/>
      <c r="F29" s="260"/>
      <c r="G29" s="260"/>
    </row>
    <row r="30" spans="1:7" x14ac:dyDescent="0.25">
      <c r="A30" s="257" t="s">
        <v>18</v>
      </c>
      <c r="B30" s="258"/>
      <c r="C30" s="258"/>
      <c r="D30" s="258"/>
      <c r="E30" s="258"/>
      <c r="F30" s="260"/>
      <c r="G30" s="260"/>
    </row>
    <row r="31" spans="1:7" x14ac:dyDescent="0.25">
      <c r="A31" s="259" t="s">
        <v>19</v>
      </c>
      <c r="B31" s="258">
        <v>1000</v>
      </c>
      <c r="C31" s="258">
        <v>970</v>
      </c>
      <c r="D31" s="258">
        <v>970</v>
      </c>
      <c r="E31" s="258">
        <v>950</v>
      </c>
      <c r="F31" s="260">
        <v>20</v>
      </c>
      <c r="G31" s="260">
        <v>20</v>
      </c>
    </row>
    <row r="32" spans="1:7" x14ac:dyDescent="0.25">
      <c r="A32" s="259" t="s">
        <v>20</v>
      </c>
      <c r="B32" s="258">
        <v>250</v>
      </c>
      <c r="C32" s="258">
        <v>230</v>
      </c>
      <c r="D32" s="258">
        <v>260</v>
      </c>
      <c r="E32" s="258">
        <v>240</v>
      </c>
      <c r="F32" s="260">
        <v>-10</v>
      </c>
      <c r="G32" s="260">
        <v>-10</v>
      </c>
    </row>
    <row r="33" spans="1:7" x14ac:dyDescent="0.25">
      <c r="A33" s="259" t="s">
        <v>125</v>
      </c>
      <c r="B33" s="258">
        <v>70</v>
      </c>
      <c r="C33" s="258">
        <v>70</v>
      </c>
      <c r="D33" s="258">
        <v>70</v>
      </c>
      <c r="E33" s="258">
        <v>70</v>
      </c>
      <c r="F33" s="260" t="s">
        <v>8</v>
      </c>
      <c r="G33" s="260" t="s">
        <v>8</v>
      </c>
    </row>
    <row r="34" spans="1:7" x14ac:dyDescent="0.25">
      <c r="A34" s="262"/>
      <c r="B34" s="258"/>
      <c r="C34" s="258"/>
      <c r="D34" s="258"/>
      <c r="E34" s="258"/>
      <c r="F34" s="260"/>
      <c r="G34" s="260"/>
    </row>
    <row r="35" spans="1:7" x14ac:dyDescent="0.25">
      <c r="A35" s="257" t="s">
        <v>31</v>
      </c>
      <c r="B35" s="258"/>
      <c r="C35" s="258"/>
      <c r="D35" s="258"/>
      <c r="E35" s="258"/>
      <c r="F35" s="260"/>
      <c r="G35" s="260"/>
    </row>
    <row r="36" spans="1:7" x14ac:dyDescent="0.25">
      <c r="A36" s="259" t="s">
        <v>32</v>
      </c>
      <c r="B36" s="258">
        <v>490</v>
      </c>
      <c r="C36" s="258">
        <v>450</v>
      </c>
      <c r="D36" s="258">
        <v>500</v>
      </c>
      <c r="E36" s="258">
        <v>460</v>
      </c>
      <c r="F36" s="260">
        <v>-10</v>
      </c>
      <c r="G36" s="260">
        <v>-10</v>
      </c>
    </row>
    <row r="37" spans="1:7" x14ac:dyDescent="0.25">
      <c r="A37" s="259"/>
      <c r="B37" s="258"/>
      <c r="C37" s="258"/>
      <c r="D37" s="258"/>
      <c r="E37" s="258"/>
      <c r="F37" s="260"/>
      <c r="G37" s="260"/>
    </row>
    <row r="38" spans="1:7" x14ac:dyDescent="0.25">
      <c r="A38" s="263" t="s">
        <v>33</v>
      </c>
      <c r="B38" s="258"/>
      <c r="C38" s="258"/>
      <c r="D38" s="258"/>
      <c r="E38" s="258"/>
      <c r="F38" s="260"/>
      <c r="G38" s="260"/>
    </row>
    <row r="39" spans="1:7" x14ac:dyDescent="0.25">
      <c r="A39" s="259" t="s">
        <v>178</v>
      </c>
      <c r="B39" s="258">
        <v>3320</v>
      </c>
      <c r="C39" s="258">
        <v>3180</v>
      </c>
      <c r="D39" s="258">
        <v>3390</v>
      </c>
      <c r="E39" s="258">
        <v>3240</v>
      </c>
      <c r="F39" s="260">
        <v>-70</v>
      </c>
      <c r="G39" s="260">
        <v>-60</v>
      </c>
    </row>
    <row r="40" spans="1:7" x14ac:dyDescent="0.25">
      <c r="A40" s="259"/>
      <c r="B40" s="258"/>
      <c r="C40" s="258"/>
      <c r="D40" s="258"/>
      <c r="E40" s="258"/>
      <c r="F40" s="260"/>
      <c r="G40" s="260"/>
    </row>
    <row r="41" spans="1:7" x14ac:dyDescent="0.25">
      <c r="A41" s="257" t="s">
        <v>35</v>
      </c>
      <c r="B41" s="258"/>
      <c r="C41" s="258"/>
      <c r="D41" s="258"/>
      <c r="E41" s="258"/>
      <c r="F41" s="260"/>
      <c r="G41" s="260"/>
    </row>
    <row r="42" spans="1:7" x14ac:dyDescent="0.25">
      <c r="A42" s="259" t="s">
        <v>179</v>
      </c>
      <c r="B42" s="258">
        <v>2720</v>
      </c>
      <c r="C42" s="258">
        <v>2630</v>
      </c>
      <c r="D42" s="258">
        <v>2740</v>
      </c>
      <c r="E42" s="258">
        <v>2660</v>
      </c>
      <c r="F42" s="260">
        <v>-30</v>
      </c>
      <c r="G42" s="260">
        <v>-30</v>
      </c>
    </row>
    <row r="43" spans="1:7" x14ac:dyDescent="0.25">
      <c r="A43" s="259" t="s">
        <v>36</v>
      </c>
      <c r="B43" s="258">
        <v>210</v>
      </c>
      <c r="C43" s="258">
        <v>200</v>
      </c>
      <c r="D43" s="258">
        <v>220</v>
      </c>
      <c r="E43" s="258">
        <v>210</v>
      </c>
      <c r="F43" s="260">
        <v>-10</v>
      </c>
      <c r="G43" s="260">
        <v>-10</v>
      </c>
    </row>
    <row r="44" spans="1:7" x14ac:dyDescent="0.25">
      <c r="A44" s="259" t="s">
        <v>37</v>
      </c>
      <c r="B44" s="258">
        <v>1270</v>
      </c>
      <c r="C44" s="258">
        <v>1240</v>
      </c>
      <c r="D44" s="258">
        <v>1390</v>
      </c>
      <c r="E44" s="258">
        <v>1350</v>
      </c>
      <c r="F44" s="260">
        <v>-120</v>
      </c>
      <c r="G44" s="260">
        <v>-110</v>
      </c>
    </row>
    <row r="45" spans="1:7" x14ac:dyDescent="0.25">
      <c r="A45" s="259" t="s">
        <v>38</v>
      </c>
      <c r="B45" s="258">
        <v>840</v>
      </c>
      <c r="C45" s="258">
        <v>730</v>
      </c>
      <c r="D45" s="258">
        <v>840</v>
      </c>
      <c r="E45" s="258">
        <v>730</v>
      </c>
      <c r="F45" s="260" t="s">
        <v>8</v>
      </c>
      <c r="G45" s="260" t="s">
        <v>8</v>
      </c>
    </row>
    <row r="46" spans="1:7" x14ac:dyDescent="0.25">
      <c r="A46" s="259" t="s">
        <v>39</v>
      </c>
      <c r="B46" s="258">
        <v>50</v>
      </c>
      <c r="C46" s="258">
        <v>50</v>
      </c>
      <c r="D46" s="258">
        <v>50</v>
      </c>
      <c r="E46" s="258">
        <v>50</v>
      </c>
      <c r="F46" s="260" t="s">
        <v>8</v>
      </c>
      <c r="G46" s="260" t="s">
        <v>8</v>
      </c>
    </row>
    <row r="47" spans="1:7" x14ac:dyDescent="0.25">
      <c r="A47" s="259"/>
      <c r="B47" s="258"/>
      <c r="C47" s="258"/>
      <c r="D47" s="258"/>
      <c r="E47" s="258"/>
      <c r="F47" s="260"/>
      <c r="G47" s="260"/>
    </row>
    <row r="48" spans="1:7" x14ac:dyDescent="0.25">
      <c r="A48" s="257" t="s">
        <v>40</v>
      </c>
      <c r="B48" s="258"/>
      <c r="C48" s="258"/>
      <c r="D48" s="258"/>
      <c r="E48" s="258"/>
      <c r="F48" s="260"/>
      <c r="G48" s="260"/>
    </row>
    <row r="49" spans="1:7" x14ac:dyDescent="0.25">
      <c r="A49" s="259" t="s">
        <v>180</v>
      </c>
      <c r="B49" s="258">
        <v>480</v>
      </c>
      <c r="C49" s="258">
        <v>460</v>
      </c>
      <c r="D49" s="258">
        <v>480</v>
      </c>
      <c r="E49" s="258">
        <v>460</v>
      </c>
      <c r="F49" s="260" t="s">
        <v>8</v>
      </c>
      <c r="G49" s="260" t="s">
        <v>8</v>
      </c>
    </row>
    <row r="50" spans="1:7" x14ac:dyDescent="0.25">
      <c r="A50" s="259" t="s">
        <v>42</v>
      </c>
      <c r="B50" s="258">
        <v>120</v>
      </c>
      <c r="C50" s="258">
        <v>120</v>
      </c>
      <c r="D50" s="258">
        <v>110</v>
      </c>
      <c r="E50" s="258">
        <v>110</v>
      </c>
      <c r="F50" s="260" t="s">
        <v>8</v>
      </c>
      <c r="G50" s="260" t="s">
        <v>8</v>
      </c>
    </row>
    <row r="51" spans="1:7" x14ac:dyDescent="0.25">
      <c r="A51" s="259"/>
      <c r="B51" s="258"/>
      <c r="C51" s="258"/>
      <c r="D51" s="258"/>
      <c r="E51" s="258"/>
      <c r="F51" s="260"/>
      <c r="G51" s="260"/>
    </row>
    <row r="52" spans="1:7" x14ac:dyDescent="0.25">
      <c r="A52" s="257" t="s">
        <v>43</v>
      </c>
      <c r="B52" s="258"/>
      <c r="C52" s="258"/>
      <c r="D52" s="258"/>
      <c r="E52" s="258"/>
      <c r="F52" s="260"/>
      <c r="G52" s="260"/>
    </row>
    <row r="53" spans="1:7" x14ac:dyDescent="0.25">
      <c r="A53" s="259" t="s">
        <v>44</v>
      </c>
      <c r="B53" s="258">
        <v>67930</v>
      </c>
      <c r="C53" s="258">
        <v>65900</v>
      </c>
      <c r="D53" s="258">
        <v>67880</v>
      </c>
      <c r="E53" s="258">
        <v>65870</v>
      </c>
      <c r="F53" s="260">
        <v>50</v>
      </c>
      <c r="G53" s="260">
        <v>30</v>
      </c>
    </row>
    <row r="54" spans="1:7" x14ac:dyDescent="0.25">
      <c r="A54" s="259" t="s">
        <v>129</v>
      </c>
      <c r="B54" s="258">
        <v>3380</v>
      </c>
      <c r="C54" s="258">
        <v>3340</v>
      </c>
      <c r="D54" s="258">
        <v>3400</v>
      </c>
      <c r="E54" s="258">
        <v>3370</v>
      </c>
      <c r="F54" s="260">
        <v>-20</v>
      </c>
      <c r="G54" s="260">
        <v>-30</v>
      </c>
    </row>
    <row r="55" spans="1:7" x14ac:dyDescent="0.25">
      <c r="A55" s="259" t="s">
        <v>45</v>
      </c>
      <c r="B55" s="258">
        <v>3730</v>
      </c>
      <c r="C55" s="258">
        <v>3620</v>
      </c>
      <c r="D55" s="258">
        <v>3730</v>
      </c>
      <c r="E55" s="258">
        <v>3610</v>
      </c>
      <c r="F55" s="260">
        <v>0</v>
      </c>
      <c r="G55" s="260">
        <v>10</v>
      </c>
    </row>
    <row r="56" spans="1:7" x14ac:dyDescent="0.25">
      <c r="A56" s="259" t="s">
        <v>130</v>
      </c>
      <c r="B56" s="258">
        <v>1920</v>
      </c>
      <c r="C56" s="258">
        <v>1860</v>
      </c>
      <c r="D56" s="258">
        <v>1910</v>
      </c>
      <c r="E56" s="258">
        <v>1850</v>
      </c>
      <c r="F56" s="260">
        <v>10</v>
      </c>
      <c r="G56" s="260">
        <v>10</v>
      </c>
    </row>
    <row r="57" spans="1:7" x14ac:dyDescent="0.25">
      <c r="A57" s="259" t="s">
        <v>46</v>
      </c>
      <c r="B57" s="258">
        <v>1010</v>
      </c>
      <c r="C57" s="258">
        <v>980</v>
      </c>
      <c r="D57" s="258">
        <v>1000</v>
      </c>
      <c r="E57" s="258">
        <v>970</v>
      </c>
      <c r="F57" s="260">
        <v>10</v>
      </c>
      <c r="G57" s="260">
        <v>10</v>
      </c>
    </row>
    <row r="58" spans="1:7" x14ac:dyDescent="0.25">
      <c r="A58" s="259"/>
      <c r="B58" s="258"/>
      <c r="C58" s="258"/>
      <c r="D58" s="258"/>
      <c r="E58" s="258"/>
      <c r="F58" s="260"/>
      <c r="G58" s="260"/>
    </row>
    <row r="59" spans="1:7" x14ac:dyDescent="0.25">
      <c r="A59" s="263" t="s">
        <v>47</v>
      </c>
    </row>
    <row r="60" spans="1:7" x14ac:dyDescent="0.25">
      <c r="A60" s="259" t="s">
        <v>181</v>
      </c>
      <c r="B60" s="258">
        <v>1020</v>
      </c>
      <c r="C60" s="258">
        <v>990</v>
      </c>
      <c r="D60" s="258">
        <v>990</v>
      </c>
      <c r="E60" s="258">
        <v>970</v>
      </c>
      <c r="F60" s="260">
        <v>30</v>
      </c>
      <c r="G60" s="260">
        <v>20</v>
      </c>
    </row>
    <row r="62" spans="1:7" x14ac:dyDescent="0.25">
      <c r="A62" s="257" t="s">
        <v>49</v>
      </c>
      <c r="B62" s="258"/>
      <c r="C62" s="258"/>
      <c r="D62" s="258"/>
      <c r="E62" s="258"/>
      <c r="F62" s="260"/>
      <c r="G62" s="260"/>
    </row>
    <row r="63" spans="1:7" x14ac:dyDescent="0.25">
      <c r="A63" s="259" t="s">
        <v>182</v>
      </c>
      <c r="B63" s="258">
        <v>2660</v>
      </c>
      <c r="C63" s="258">
        <v>2570</v>
      </c>
      <c r="D63" s="258">
        <v>2630</v>
      </c>
      <c r="E63" s="258">
        <v>2540</v>
      </c>
      <c r="F63" s="260">
        <v>30</v>
      </c>
      <c r="G63" s="260">
        <v>30</v>
      </c>
    </row>
    <row r="64" spans="1:7" x14ac:dyDescent="0.25">
      <c r="A64" s="259" t="s">
        <v>50</v>
      </c>
      <c r="B64" s="258">
        <v>560</v>
      </c>
      <c r="C64" s="258">
        <v>530</v>
      </c>
      <c r="D64" s="258">
        <v>560</v>
      </c>
      <c r="E64" s="258">
        <v>530</v>
      </c>
      <c r="F64" s="260">
        <v>0</v>
      </c>
      <c r="G64" s="260">
        <v>0</v>
      </c>
    </row>
    <row r="65" spans="1:7" x14ac:dyDescent="0.25">
      <c r="A65" s="259" t="s">
        <v>183</v>
      </c>
      <c r="B65" s="258">
        <v>850</v>
      </c>
      <c r="C65" s="258">
        <v>810</v>
      </c>
      <c r="D65" s="258">
        <v>890</v>
      </c>
      <c r="E65" s="258">
        <v>840</v>
      </c>
      <c r="F65" s="260">
        <v>-40</v>
      </c>
      <c r="G65" s="260">
        <v>-30</v>
      </c>
    </row>
    <row r="66" spans="1:7" x14ac:dyDescent="0.25">
      <c r="A66" s="259" t="s">
        <v>134</v>
      </c>
      <c r="B66" s="258">
        <v>250</v>
      </c>
      <c r="C66" s="258">
        <v>240</v>
      </c>
      <c r="D66" s="258">
        <v>200</v>
      </c>
      <c r="E66" s="258">
        <v>190</v>
      </c>
      <c r="F66" s="260">
        <v>50</v>
      </c>
      <c r="G66" s="260">
        <v>50</v>
      </c>
    </row>
    <row r="67" spans="1:7" x14ac:dyDescent="0.25">
      <c r="A67" s="259" t="s">
        <v>135</v>
      </c>
      <c r="B67" s="258">
        <v>240</v>
      </c>
      <c r="C67" s="258">
        <v>220</v>
      </c>
      <c r="D67" s="258">
        <v>230</v>
      </c>
      <c r="E67" s="258">
        <v>220</v>
      </c>
      <c r="F67" s="260">
        <v>10</v>
      </c>
      <c r="G67" s="260">
        <v>10</v>
      </c>
    </row>
    <row r="68" spans="1:7" x14ac:dyDescent="0.25">
      <c r="A68" s="259" t="s">
        <v>52</v>
      </c>
      <c r="B68" s="258">
        <v>3240</v>
      </c>
      <c r="C68" s="258">
        <v>3040</v>
      </c>
      <c r="D68" s="258">
        <v>3310</v>
      </c>
      <c r="E68" s="258">
        <v>3130</v>
      </c>
      <c r="F68" s="260">
        <v>-70</v>
      </c>
      <c r="G68" s="260">
        <v>-80</v>
      </c>
    </row>
    <row r="69" spans="1:7" x14ac:dyDescent="0.25">
      <c r="A69" s="259" t="s">
        <v>53</v>
      </c>
      <c r="B69" s="258">
        <v>1730</v>
      </c>
      <c r="C69" s="258">
        <v>1630</v>
      </c>
      <c r="D69" s="258">
        <v>1720</v>
      </c>
      <c r="E69" s="258">
        <v>1620</v>
      </c>
      <c r="F69" s="260">
        <v>10</v>
      </c>
      <c r="G69" s="260">
        <v>10</v>
      </c>
    </row>
    <row r="70" spans="1:7" x14ac:dyDescent="0.25">
      <c r="A70" s="259" t="s">
        <v>54</v>
      </c>
      <c r="B70" s="258">
        <v>1310</v>
      </c>
      <c r="C70" s="258">
        <v>1220</v>
      </c>
      <c r="D70" s="258">
        <v>1310</v>
      </c>
      <c r="E70" s="258">
        <v>1220</v>
      </c>
      <c r="F70" s="260" t="s">
        <v>8</v>
      </c>
      <c r="G70" s="260">
        <v>0</v>
      </c>
    </row>
    <row r="71" spans="1:7" x14ac:dyDescent="0.25">
      <c r="A71" s="259" t="s">
        <v>55</v>
      </c>
      <c r="B71" s="258">
        <v>160</v>
      </c>
      <c r="C71" s="258">
        <v>150</v>
      </c>
      <c r="D71" s="258">
        <v>160</v>
      </c>
      <c r="E71" s="258">
        <v>150</v>
      </c>
      <c r="F71" s="260">
        <v>10</v>
      </c>
      <c r="G71" s="260">
        <v>10</v>
      </c>
    </row>
    <row r="72" spans="1:7" x14ac:dyDescent="0.25">
      <c r="A72" s="259"/>
      <c r="B72" s="258"/>
      <c r="C72" s="258"/>
      <c r="D72" s="258"/>
      <c r="E72" s="258"/>
      <c r="F72" s="260"/>
      <c r="G72" s="260"/>
    </row>
    <row r="73" spans="1:7" x14ac:dyDescent="0.25">
      <c r="A73" s="257" t="s">
        <v>56</v>
      </c>
      <c r="B73" s="258"/>
      <c r="C73" s="258"/>
      <c r="D73" s="258"/>
      <c r="E73" s="258"/>
      <c r="F73" s="260"/>
      <c r="G73" s="260"/>
    </row>
    <row r="74" spans="1:7" x14ac:dyDescent="0.25">
      <c r="A74" s="259" t="s">
        <v>57</v>
      </c>
      <c r="B74" s="258">
        <v>210</v>
      </c>
      <c r="C74" s="258">
        <v>210</v>
      </c>
      <c r="D74" s="258">
        <v>210</v>
      </c>
      <c r="E74" s="258">
        <v>210</v>
      </c>
      <c r="F74" s="260" t="s">
        <v>8</v>
      </c>
      <c r="G74" s="260" t="s">
        <v>8</v>
      </c>
    </row>
    <row r="75" spans="1:7" x14ac:dyDescent="0.25">
      <c r="A75" s="259"/>
      <c r="B75" s="258"/>
      <c r="C75" s="258"/>
      <c r="D75" s="258"/>
      <c r="E75" s="258"/>
      <c r="F75" s="260"/>
      <c r="G75" s="260"/>
    </row>
    <row r="76" spans="1:7" x14ac:dyDescent="0.25">
      <c r="A76" s="257" t="s">
        <v>58</v>
      </c>
      <c r="B76" s="258"/>
      <c r="C76" s="258"/>
      <c r="D76" s="258"/>
      <c r="E76" s="258"/>
      <c r="F76" s="260"/>
      <c r="G76" s="260"/>
    </row>
    <row r="77" spans="1:7" x14ac:dyDescent="0.25">
      <c r="A77" s="259" t="s">
        <v>59</v>
      </c>
      <c r="B77" s="258">
        <v>6190</v>
      </c>
      <c r="C77" s="258">
        <v>6120</v>
      </c>
      <c r="D77" s="258">
        <v>6080</v>
      </c>
      <c r="E77" s="258">
        <v>6020</v>
      </c>
      <c r="F77" s="260">
        <v>110</v>
      </c>
      <c r="G77" s="260">
        <v>100</v>
      </c>
    </row>
    <row r="78" spans="1:7" x14ac:dyDescent="0.25">
      <c r="A78" s="259" t="s">
        <v>60</v>
      </c>
      <c r="B78" s="258">
        <v>70</v>
      </c>
      <c r="C78" s="258">
        <v>70</v>
      </c>
      <c r="D78" s="258">
        <v>80</v>
      </c>
      <c r="E78" s="258">
        <v>70</v>
      </c>
      <c r="F78" s="260" t="s">
        <v>8</v>
      </c>
      <c r="G78" s="260" t="s">
        <v>8</v>
      </c>
    </row>
    <row r="79" spans="1:7" x14ac:dyDescent="0.25">
      <c r="A79" s="259"/>
      <c r="B79" s="258"/>
      <c r="C79" s="258"/>
      <c r="D79" s="258"/>
      <c r="E79" s="258"/>
      <c r="F79" s="260"/>
      <c r="G79" s="260"/>
    </row>
    <row r="80" spans="1:7" x14ac:dyDescent="0.25">
      <c r="A80" s="263" t="s">
        <v>34</v>
      </c>
      <c r="B80" s="258"/>
      <c r="C80" s="258"/>
      <c r="D80" s="258"/>
      <c r="E80" s="258"/>
      <c r="F80" s="260"/>
      <c r="G80" s="260"/>
    </row>
    <row r="81" spans="1:7" x14ac:dyDescent="0.25">
      <c r="A81" s="259" t="s">
        <v>34</v>
      </c>
      <c r="B81" s="258">
        <v>90</v>
      </c>
      <c r="C81" s="258">
        <v>90</v>
      </c>
      <c r="D81" s="258">
        <v>100</v>
      </c>
      <c r="E81" s="258">
        <v>100</v>
      </c>
      <c r="F81" s="260">
        <v>-10</v>
      </c>
      <c r="G81" s="260">
        <v>-10</v>
      </c>
    </row>
    <row r="82" spans="1:7" x14ac:dyDescent="0.25">
      <c r="A82" s="259"/>
      <c r="B82" s="258"/>
      <c r="C82" s="258"/>
      <c r="D82" s="258"/>
      <c r="E82" s="258"/>
      <c r="F82" s="260"/>
      <c r="G82" s="260"/>
    </row>
    <row r="83" spans="1:7" x14ac:dyDescent="0.25">
      <c r="A83" s="257" t="s">
        <v>61</v>
      </c>
      <c r="B83" s="258"/>
      <c r="C83" s="258"/>
      <c r="D83" s="258"/>
      <c r="E83" s="258"/>
      <c r="F83" s="260"/>
      <c r="G83" s="260"/>
    </row>
    <row r="84" spans="1:7" x14ac:dyDescent="0.25">
      <c r="A84" s="259" t="s">
        <v>184</v>
      </c>
      <c r="B84" s="258">
        <v>2420</v>
      </c>
      <c r="C84" s="258">
        <v>2360</v>
      </c>
      <c r="D84" s="258">
        <v>2390</v>
      </c>
      <c r="E84" s="258">
        <v>2330</v>
      </c>
      <c r="F84" s="260">
        <v>30</v>
      </c>
      <c r="G84" s="260">
        <v>30</v>
      </c>
    </row>
    <row r="85" spans="1:7" x14ac:dyDescent="0.25">
      <c r="A85" s="259" t="s">
        <v>63</v>
      </c>
      <c r="B85" s="258">
        <v>740</v>
      </c>
      <c r="C85" s="258">
        <v>710</v>
      </c>
      <c r="D85" s="258">
        <v>740</v>
      </c>
      <c r="E85" s="258">
        <v>720</v>
      </c>
      <c r="F85" s="260">
        <v>-10</v>
      </c>
      <c r="G85" s="260">
        <v>-10</v>
      </c>
    </row>
    <row r="86" spans="1:7" x14ac:dyDescent="0.25">
      <c r="A86" s="259" t="s">
        <v>64</v>
      </c>
      <c r="B86" s="258">
        <v>930</v>
      </c>
      <c r="C86" s="258">
        <v>920</v>
      </c>
      <c r="D86" s="258">
        <v>970</v>
      </c>
      <c r="E86" s="258">
        <v>960</v>
      </c>
      <c r="F86" s="260">
        <v>-40</v>
      </c>
      <c r="G86" s="260">
        <v>-40</v>
      </c>
    </row>
    <row r="87" spans="1:7" x14ac:dyDescent="0.25">
      <c r="A87" s="259" t="s">
        <v>65</v>
      </c>
      <c r="B87" s="258">
        <v>1010</v>
      </c>
      <c r="C87" s="258">
        <v>970</v>
      </c>
      <c r="D87" s="258">
        <v>1010</v>
      </c>
      <c r="E87" s="258">
        <v>950</v>
      </c>
      <c r="F87" s="260">
        <v>0</v>
      </c>
      <c r="G87" s="260">
        <v>20</v>
      </c>
    </row>
    <row r="88" spans="1:7" x14ac:dyDescent="0.25">
      <c r="A88" s="259" t="s">
        <v>66</v>
      </c>
      <c r="B88" s="258">
        <v>140</v>
      </c>
      <c r="C88" s="258">
        <v>130</v>
      </c>
      <c r="D88" s="258">
        <v>250</v>
      </c>
      <c r="E88" s="258">
        <v>240</v>
      </c>
      <c r="F88" s="260">
        <v>-120</v>
      </c>
      <c r="G88" s="260">
        <v>-110</v>
      </c>
    </row>
    <row r="89" spans="1:7" x14ac:dyDescent="0.25">
      <c r="A89" s="259" t="s">
        <v>136</v>
      </c>
      <c r="B89" s="258">
        <v>230</v>
      </c>
      <c r="C89" s="258">
        <v>200</v>
      </c>
      <c r="D89" s="258">
        <v>230</v>
      </c>
      <c r="E89" s="258">
        <v>200</v>
      </c>
      <c r="F89" s="260" t="s">
        <v>8</v>
      </c>
      <c r="G89" s="260" t="s">
        <v>8</v>
      </c>
    </row>
    <row r="90" spans="1:7" x14ac:dyDescent="0.25">
      <c r="A90" s="259"/>
      <c r="B90" s="258"/>
      <c r="C90" s="258"/>
      <c r="D90" s="258"/>
      <c r="E90" s="258"/>
      <c r="F90" s="260"/>
      <c r="G90" s="260"/>
    </row>
    <row r="91" spans="1:7" x14ac:dyDescent="0.25">
      <c r="A91" s="257" t="s">
        <v>23</v>
      </c>
      <c r="B91" s="258"/>
      <c r="C91" s="258"/>
      <c r="D91" s="258"/>
      <c r="E91" s="258"/>
      <c r="F91" s="260"/>
      <c r="G91" s="260"/>
    </row>
    <row r="92" spans="1:7" x14ac:dyDescent="0.25">
      <c r="A92" s="259" t="s">
        <v>23</v>
      </c>
      <c r="B92" s="258">
        <v>84420</v>
      </c>
      <c r="C92" s="258">
        <v>76780</v>
      </c>
      <c r="D92" s="258">
        <v>86050</v>
      </c>
      <c r="E92" s="258">
        <v>78420</v>
      </c>
      <c r="F92" s="260">
        <v>-1630</v>
      </c>
      <c r="G92" s="260">
        <v>-1650</v>
      </c>
    </row>
    <row r="93" spans="1:7" x14ac:dyDescent="0.25">
      <c r="A93" s="259" t="s">
        <v>185</v>
      </c>
      <c r="B93" s="258">
        <v>4290</v>
      </c>
      <c r="C93" s="258">
        <v>3980</v>
      </c>
      <c r="D93" s="258">
        <v>4420</v>
      </c>
      <c r="E93" s="258">
        <v>4090</v>
      </c>
      <c r="F93" s="260">
        <v>-130</v>
      </c>
      <c r="G93" s="260">
        <v>-110</v>
      </c>
    </row>
    <row r="94" spans="1:7" x14ac:dyDescent="0.25">
      <c r="A94" s="259"/>
      <c r="B94" s="258"/>
      <c r="C94" s="258"/>
      <c r="D94" s="258"/>
      <c r="E94" s="258"/>
      <c r="F94" s="260"/>
      <c r="G94" s="260"/>
    </row>
    <row r="95" spans="1:7" x14ac:dyDescent="0.25">
      <c r="A95" s="257" t="s">
        <v>22</v>
      </c>
      <c r="B95" s="258"/>
      <c r="C95" s="258"/>
      <c r="D95" s="258"/>
      <c r="E95" s="258"/>
      <c r="F95" s="260"/>
      <c r="G95" s="260"/>
    </row>
    <row r="96" spans="1:7" x14ac:dyDescent="0.25">
      <c r="A96" s="259" t="s">
        <v>22</v>
      </c>
      <c r="B96" s="258">
        <v>1380</v>
      </c>
      <c r="C96" s="258">
        <v>1350</v>
      </c>
      <c r="D96" s="258">
        <v>1400</v>
      </c>
      <c r="E96" s="258">
        <v>1370</v>
      </c>
      <c r="F96" s="260">
        <v>-20</v>
      </c>
      <c r="G96" s="260">
        <v>-20</v>
      </c>
    </row>
    <row r="97" spans="1:7" x14ac:dyDescent="0.25">
      <c r="A97" s="259"/>
      <c r="B97" s="258"/>
      <c r="C97" s="258"/>
      <c r="D97" s="258"/>
      <c r="E97" s="258"/>
      <c r="F97" s="260"/>
      <c r="G97" s="260"/>
    </row>
    <row r="98" spans="1:7" x14ac:dyDescent="0.25">
      <c r="A98" s="257" t="s">
        <v>25</v>
      </c>
      <c r="B98" s="258"/>
      <c r="C98" s="258"/>
      <c r="D98" s="258"/>
      <c r="E98" s="258"/>
      <c r="F98" s="260"/>
      <c r="G98" s="260"/>
    </row>
    <row r="99" spans="1:7" x14ac:dyDescent="0.25">
      <c r="A99" s="259" t="s">
        <v>26</v>
      </c>
      <c r="B99" s="258">
        <v>100</v>
      </c>
      <c r="C99" s="258">
        <v>90</v>
      </c>
      <c r="D99" s="258">
        <v>100</v>
      </c>
      <c r="E99" s="258">
        <v>90</v>
      </c>
      <c r="F99" s="260" t="s">
        <v>8</v>
      </c>
      <c r="G99" s="260" t="s">
        <v>8</v>
      </c>
    </row>
    <row r="100" spans="1:7" x14ac:dyDescent="0.25">
      <c r="A100" s="259" t="s">
        <v>27</v>
      </c>
      <c r="B100" s="258">
        <v>140</v>
      </c>
      <c r="C100" s="258">
        <v>130</v>
      </c>
      <c r="D100" s="258">
        <v>140</v>
      </c>
      <c r="E100" s="258">
        <v>130</v>
      </c>
      <c r="F100" s="260" t="s">
        <v>8</v>
      </c>
      <c r="G100" s="260" t="s">
        <v>8</v>
      </c>
    </row>
    <row r="101" spans="1:7" x14ac:dyDescent="0.25">
      <c r="A101" s="259" t="s">
        <v>28</v>
      </c>
      <c r="B101" s="258">
        <v>150</v>
      </c>
      <c r="C101" s="258">
        <v>150</v>
      </c>
      <c r="D101" s="258">
        <v>150</v>
      </c>
      <c r="E101" s="258">
        <v>140</v>
      </c>
      <c r="F101" s="260" t="s">
        <v>8</v>
      </c>
      <c r="G101" s="260" t="s">
        <v>8</v>
      </c>
    </row>
    <row r="102" spans="1:7" x14ac:dyDescent="0.25">
      <c r="A102" s="259" t="s">
        <v>29</v>
      </c>
      <c r="B102" s="258">
        <v>320</v>
      </c>
      <c r="C102" s="258">
        <v>310</v>
      </c>
      <c r="D102" s="258">
        <v>280</v>
      </c>
      <c r="E102" s="258">
        <v>270</v>
      </c>
      <c r="F102" s="260">
        <v>40</v>
      </c>
      <c r="G102" s="260">
        <v>40</v>
      </c>
    </row>
    <row r="103" spans="1:7" x14ac:dyDescent="0.25">
      <c r="A103" s="259" t="s">
        <v>30</v>
      </c>
      <c r="B103" s="258">
        <v>380</v>
      </c>
      <c r="C103" s="258">
        <v>370</v>
      </c>
      <c r="D103" s="258">
        <v>320</v>
      </c>
      <c r="E103" s="258">
        <v>310</v>
      </c>
      <c r="F103" s="260">
        <v>60</v>
      </c>
      <c r="G103" s="260">
        <v>60</v>
      </c>
    </row>
    <row r="104" spans="1:7" x14ac:dyDescent="0.25">
      <c r="A104" s="259" t="s">
        <v>138</v>
      </c>
      <c r="B104" s="258">
        <v>850</v>
      </c>
      <c r="C104" s="258">
        <v>840</v>
      </c>
      <c r="D104" s="258">
        <v>840</v>
      </c>
      <c r="E104" s="258">
        <v>820</v>
      </c>
      <c r="F104" s="260">
        <v>10</v>
      </c>
      <c r="G104" s="260">
        <v>10</v>
      </c>
    </row>
    <row r="105" spans="1:7" x14ac:dyDescent="0.25">
      <c r="A105" s="259"/>
      <c r="B105" s="258"/>
      <c r="C105" s="258"/>
      <c r="D105" s="258"/>
      <c r="E105" s="258"/>
      <c r="F105" s="260"/>
      <c r="G105" s="260"/>
    </row>
    <row r="106" spans="1:7" x14ac:dyDescent="0.25">
      <c r="A106" s="257" t="s">
        <v>67</v>
      </c>
      <c r="B106" s="258"/>
      <c r="C106" s="258"/>
      <c r="D106" s="258"/>
      <c r="E106" s="258"/>
      <c r="F106" s="260"/>
      <c r="G106" s="260"/>
    </row>
    <row r="107" spans="1:7" x14ac:dyDescent="0.25">
      <c r="A107" s="259" t="s">
        <v>186</v>
      </c>
      <c r="B107" s="258">
        <v>3180</v>
      </c>
      <c r="C107" s="258">
        <v>3070</v>
      </c>
      <c r="D107" s="258">
        <v>3190</v>
      </c>
      <c r="E107" s="258">
        <v>3080</v>
      </c>
      <c r="F107" s="260">
        <v>-10</v>
      </c>
      <c r="G107" s="260">
        <v>-20</v>
      </c>
    </row>
    <row r="108" spans="1:7" x14ac:dyDescent="0.25">
      <c r="A108" s="259" t="s">
        <v>69</v>
      </c>
      <c r="B108" s="258">
        <v>640</v>
      </c>
      <c r="C108" s="258">
        <v>610</v>
      </c>
      <c r="D108" s="258">
        <v>600</v>
      </c>
      <c r="E108" s="258">
        <v>570</v>
      </c>
      <c r="F108" s="260">
        <v>40</v>
      </c>
      <c r="G108" s="260">
        <v>40</v>
      </c>
    </row>
    <row r="109" spans="1:7" x14ac:dyDescent="0.25">
      <c r="A109" s="259" t="s">
        <v>70</v>
      </c>
      <c r="B109" s="258">
        <v>4160</v>
      </c>
      <c r="C109" s="258">
        <v>3790</v>
      </c>
      <c r="D109" s="258">
        <v>4430</v>
      </c>
      <c r="E109" s="258">
        <v>3970</v>
      </c>
      <c r="F109" s="260">
        <v>-280</v>
      </c>
      <c r="G109" s="260">
        <v>-180</v>
      </c>
    </row>
    <row r="110" spans="1:7" x14ac:dyDescent="0.25">
      <c r="A110" s="259" t="s">
        <v>68</v>
      </c>
      <c r="B110" s="258">
        <v>18460</v>
      </c>
      <c r="C110" s="258">
        <v>17330</v>
      </c>
      <c r="D110" s="258">
        <v>18270</v>
      </c>
      <c r="E110" s="258">
        <v>17160</v>
      </c>
      <c r="F110" s="260">
        <v>190</v>
      </c>
      <c r="G110" s="260">
        <v>170</v>
      </c>
    </row>
    <row r="111" spans="1:7" x14ac:dyDescent="0.25">
      <c r="A111" s="259"/>
      <c r="B111" s="258"/>
      <c r="C111" s="258"/>
      <c r="D111" s="258"/>
      <c r="E111" s="258"/>
      <c r="F111" s="260"/>
      <c r="G111" s="260"/>
    </row>
    <row r="112" spans="1:7" x14ac:dyDescent="0.25">
      <c r="A112" s="257" t="s">
        <v>80</v>
      </c>
      <c r="B112" s="258"/>
      <c r="C112" s="258"/>
      <c r="D112" s="258"/>
      <c r="E112" s="258"/>
      <c r="F112" s="260"/>
      <c r="G112" s="260"/>
    </row>
    <row r="113" spans="1:7" x14ac:dyDescent="0.25">
      <c r="A113" s="259" t="s">
        <v>81</v>
      </c>
      <c r="B113" s="258">
        <v>1610</v>
      </c>
      <c r="C113" s="258">
        <v>1570</v>
      </c>
      <c r="D113" s="258">
        <v>1680</v>
      </c>
      <c r="E113" s="258">
        <v>1630</v>
      </c>
      <c r="F113" s="260">
        <v>-60</v>
      </c>
      <c r="G113" s="260">
        <v>-60</v>
      </c>
    </row>
    <row r="114" spans="1:7" x14ac:dyDescent="0.25">
      <c r="A114" s="259"/>
      <c r="B114" s="258"/>
      <c r="C114" s="258"/>
      <c r="D114" s="258"/>
      <c r="E114" s="258"/>
      <c r="F114" s="260"/>
      <c r="G114" s="260"/>
    </row>
    <row r="115" spans="1:7" x14ac:dyDescent="0.25">
      <c r="A115" s="257" t="s">
        <v>71</v>
      </c>
      <c r="B115" s="258"/>
      <c r="C115" s="258"/>
      <c r="D115" s="258"/>
      <c r="E115" s="258"/>
      <c r="F115" s="260"/>
      <c r="G115" s="260"/>
    </row>
    <row r="116" spans="1:7" x14ac:dyDescent="0.25">
      <c r="A116" s="259" t="s">
        <v>187</v>
      </c>
      <c r="B116" s="258">
        <v>3200</v>
      </c>
      <c r="C116" s="258">
        <v>3110</v>
      </c>
      <c r="D116" s="258">
        <v>3220</v>
      </c>
      <c r="E116" s="258">
        <v>3130</v>
      </c>
      <c r="F116" s="260">
        <v>-20</v>
      </c>
      <c r="G116" s="260">
        <v>-20</v>
      </c>
    </row>
    <row r="117" spans="1:7" x14ac:dyDescent="0.25">
      <c r="A117" s="259" t="s">
        <v>72</v>
      </c>
      <c r="B117" s="258">
        <v>20740</v>
      </c>
      <c r="C117" s="258">
        <v>18640</v>
      </c>
      <c r="D117" s="258">
        <v>20790</v>
      </c>
      <c r="E117" s="258">
        <v>18660</v>
      </c>
      <c r="F117" s="260">
        <v>-50</v>
      </c>
      <c r="G117" s="260">
        <v>-20</v>
      </c>
    </row>
    <row r="118" spans="1:7" x14ac:dyDescent="0.25">
      <c r="A118" s="259" t="s">
        <v>73</v>
      </c>
      <c r="B118" s="258">
        <v>6220</v>
      </c>
      <c r="C118" s="258">
        <v>5640</v>
      </c>
      <c r="D118" s="258">
        <v>6310</v>
      </c>
      <c r="E118" s="258">
        <v>5730</v>
      </c>
      <c r="F118" s="260">
        <v>-90</v>
      </c>
      <c r="G118" s="260">
        <v>-100</v>
      </c>
    </row>
    <row r="119" spans="1:7" x14ac:dyDescent="0.25">
      <c r="A119" s="259" t="s">
        <v>74</v>
      </c>
      <c r="B119" s="258">
        <v>650</v>
      </c>
      <c r="C119" s="258">
        <v>620</v>
      </c>
      <c r="D119" s="258">
        <v>660</v>
      </c>
      <c r="E119" s="258">
        <v>620</v>
      </c>
      <c r="F119" s="260">
        <v>-10</v>
      </c>
      <c r="G119" s="260" t="s">
        <v>8</v>
      </c>
    </row>
    <row r="120" spans="1:7" x14ac:dyDescent="0.25">
      <c r="A120" s="252" t="s">
        <v>143</v>
      </c>
      <c r="B120" s="258">
        <v>400</v>
      </c>
      <c r="C120" s="258">
        <v>380</v>
      </c>
      <c r="D120" s="258">
        <v>370</v>
      </c>
      <c r="E120" s="258">
        <v>360</v>
      </c>
      <c r="F120" s="260">
        <v>30</v>
      </c>
      <c r="G120" s="260">
        <v>30</v>
      </c>
    </row>
    <row r="121" spans="1:7" x14ac:dyDescent="0.25">
      <c r="A121" s="259" t="s">
        <v>75</v>
      </c>
      <c r="B121" s="258">
        <v>3190</v>
      </c>
      <c r="C121" s="258">
        <v>2940</v>
      </c>
      <c r="D121" s="258">
        <v>3100</v>
      </c>
      <c r="E121" s="258">
        <v>2870</v>
      </c>
      <c r="F121" s="260">
        <v>90</v>
      </c>
      <c r="G121" s="260">
        <v>70</v>
      </c>
    </row>
    <row r="122" spans="1:7" x14ac:dyDescent="0.25">
      <c r="A122" s="259" t="s">
        <v>76</v>
      </c>
      <c r="B122" s="258">
        <v>100</v>
      </c>
      <c r="C122" s="258">
        <v>100</v>
      </c>
      <c r="D122" s="258">
        <v>100</v>
      </c>
      <c r="E122" s="258">
        <v>100</v>
      </c>
      <c r="F122" s="260" t="s">
        <v>8</v>
      </c>
      <c r="G122" s="260" t="s">
        <v>8</v>
      </c>
    </row>
    <row r="123" spans="1:7" x14ac:dyDescent="0.25">
      <c r="A123" s="259" t="s">
        <v>77</v>
      </c>
      <c r="B123" s="258">
        <v>60</v>
      </c>
      <c r="C123" s="258">
        <v>60</v>
      </c>
      <c r="D123" s="258">
        <v>70</v>
      </c>
      <c r="E123" s="258">
        <v>60</v>
      </c>
      <c r="F123" s="260">
        <v>-10</v>
      </c>
      <c r="G123" s="260">
        <v>-10</v>
      </c>
    </row>
    <row r="124" spans="1:7" x14ac:dyDescent="0.25">
      <c r="A124" s="259" t="s">
        <v>78</v>
      </c>
      <c r="B124" s="258">
        <v>51710</v>
      </c>
      <c r="C124" s="258">
        <v>49740</v>
      </c>
      <c r="D124" s="258">
        <v>52130</v>
      </c>
      <c r="E124" s="258">
        <v>50180</v>
      </c>
      <c r="F124" s="260">
        <v>-420</v>
      </c>
      <c r="G124" s="260">
        <v>-450</v>
      </c>
    </row>
    <row r="125" spans="1:7" x14ac:dyDescent="0.25">
      <c r="A125" s="259"/>
      <c r="B125" s="258"/>
      <c r="C125" s="258"/>
      <c r="D125" s="258"/>
      <c r="E125" s="258"/>
      <c r="F125" s="260"/>
      <c r="G125" s="260"/>
    </row>
    <row r="126" spans="1:7" x14ac:dyDescent="0.25">
      <c r="A126" s="257" t="s">
        <v>82</v>
      </c>
      <c r="B126" s="258"/>
      <c r="C126" s="258"/>
      <c r="D126" s="258"/>
      <c r="E126" s="258"/>
      <c r="F126" s="260"/>
      <c r="G126" s="260"/>
    </row>
    <row r="127" spans="1:7" x14ac:dyDescent="0.25">
      <c r="A127" s="259" t="s">
        <v>82</v>
      </c>
      <c r="B127" s="258">
        <v>120</v>
      </c>
      <c r="C127" s="258">
        <v>110</v>
      </c>
      <c r="D127" s="258">
        <v>110</v>
      </c>
      <c r="E127" s="258">
        <v>110</v>
      </c>
      <c r="F127" s="260">
        <v>10</v>
      </c>
      <c r="G127" s="260" t="s">
        <v>8</v>
      </c>
    </row>
    <row r="128" spans="1:7" x14ac:dyDescent="0.25">
      <c r="A128" s="259"/>
      <c r="B128" s="258"/>
      <c r="C128" s="258"/>
      <c r="D128" s="258"/>
      <c r="E128" s="258"/>
      <c r="F128" s="260"/>
      <c r="G128" s="260"/>
    </row>
    <row r="129" spans="1:7" x14ac:dyDescent="0.25">
      <c r="A129" s="257" t="s">
        <v>144</v>
      </c>
      <c r="B129" s="258"/>
      <c r="C129" s="258"/>
      <c r="D129" s="258"/>
      <c r="E129" s="258"/>
      <c r="F129" s="260"/>
      <c r="G129" s="260"/>
    </row>
    <row r="130" spans="1:7" x14ac:dyDescent="0.25">
      <c r="A130" s="264" t="s">
        <v>144</v>
      </c>
      <c r="B130" s="258">
        <v>2170</v>
      </c>
      <c r="C130" s="258">
        <v>2070</v>
      </c>
      <c r="D130" s="258">
        <v>2250</v>
      </c>
      <c r="E130" s="258">
        <v>2150</v>
      </c>
      <c r="F130" s="260">
        <v>-80</v>
      </c>
      <c r="G130" s="260">
        <v>-80</v>
      </c>
    </row>
    <row r="131" spans="1:7" x14ac:dyDescent="0.25">
      <c r="A131" s="264"/>
      <c r="B131" s="258"/>
      <c r="C131" s="258"/>
      <c r="D131" s="258"/>
      <c r="E131" s="258"/>
      <c r="F131" s="260"/>
      <c r="G131" s="260"/>
    </row>
    <row r="132" spans="1:7" x14ac:dyDescent="0.25">
      <c r="A132" s="257" t="s">
        <v>83</v>
      </c>
      <c r="B132" s="258"/>
      <c r="C132" s="258"/>
      <c r="D132" s="258"/>
      <c r="E132" s="258"/>
      <c r="F132" s="260"/>
      <c r="G132" s="260"/>
    </row>
    <row r="133" spans="1:7" x14ac:dyDescent="0.25">
      <c r="A133" s="259" t="s">
        <v>83</v>
      </c>
      <c r="B133" s="258">
        <v>5890</v>
      </c>
      <c r="C133" s="258">
        <v>5640</v>
      </c>
      <c r="D133" s="258">
        <v>5860</v>
      </c>
      <c r="E133" s="258">
        <v>5600</v>
      </c>
      <c r="F133" s="260">
        <v>30</v>
      </c>
      <c r="G133" s="260">
        <v>40</v>
      </c>
    </row>
    <row r="134" spans="1:7" x14ac:dyDescent="0.25">
      <c r="A134" s="259"/>
      <c r="B134" s="258"/>
      <c r="C134" s="258"/>
      <c r="D134" s="258"/>
      <c r="E134" s="258"/>
      <c r="F134" s="260"/>
      <c r="G134" s="260"/>
    </row>
    <row r="135" spans="1:7" x14ac:dyDescent="0.25">
      <c r="A135" s="257" t="s">
        <v>84</v>
      </c>
      <c r="B135" s="258"/>
      <c r="C135" s="258"/>
      <c r="D135" s="258"/>
      <c r="E135" s="258"/>
      <c r="F135" s="260"/>
      <c r="G135" s="260"/>
    </row>
    <row r="136" spans="1:7" x14ac:dyDescent="0.25">
      <c r="A136" s="259" t="s">
        <v>188</v>
      </c>
      <c r="B136" s="258">
        <v>2130</v>
      </c>
      <c r="C136" s="258">
        <v>2080</v>
      </c>
      <c r="D136" s="258">
        <v>2120</v>
      </c>
      <c r="E136" s="258">
        <v>2060</v>
      </c>
      <c r="F136" s="260">
        <v>20</v>
      </c>
      <c r="G136" s="260">
        <v>10</v>
      </c>
    </row>
    <row r="137" spans="1:7" x14ac:dyDescent="0.25">
      <c r="A137" s="259" t="s">
        <v>85</v>
      </c>
      <c r="B137" s="258">
        <v>6500</v>
      </c>
      <c r="C137" s="258">
        <v>5980</v>
      </c>
      <c r="D137" s="258">
        <v>6540</v>
      </c>
      <c r="E137" s="258">
        <v>6010</v>
      </c>
      <c r="F137" s="260">
        <v>-40</v>
      </c>
      <c r="G137" s="260">
        <v>-30</v>
      </c>
    </row>
    <row r="138" spans="1:7" x14ac:dyDescent="0.25">
      <c r="A138" s="259" t="s">
        <v>86</v>
      </c>
      <c r="B138" s="258">
        <v>2700</v>
      </c>
      <c r="C138" s="258">
        <v>2530</v>
      </c>
      <c r="D138" s="258">
        <v>2710</v>
      </c>
      <c r="E138" s="258">
        <v>2540</v>
      </c>
      <c r="F138" s="260">
        <v>-10</v>
      </c>
      <c r="G138" s="260">
        <v>-10</v>
      </c>
    </row>
    <row r="139" spans="1:7" x14ac:dyDescent="0.25">
      <c r="A139" s="259" t="s">
        <v>87</v>
      </c>
      <c r="B139" s="258">
        <v>340</v>
      </c>
      <c r="C139" s="258">
        <v>320</v>
      </c>
      <c r="D139" s="258">
        <v>320</v>
      </c>
      <c r="E139" s="258">
        <v>320</v>
      </c>
      <c r="F139" s="260">
        <v>20</v>
      </c>
      <c r="G139" s="260">
        <v>10</v>
      </c>
    </row>
    <row r="140" spans="1:7" x14ac:dyDescent="0.25">
      <c r="A140" s="259" t="s">
        <v>88</v>
      </c>
      <c r="B140" s="258">
        <v>3780</v>
      </c>
      <c r="C140" s="258">
        <v>3690</v>
      </c>
      <c r="D140" s="258">
        <v>3730</v>
      </c>
      <c r="E140" s="258">
        <v>3660</v>
      </c>
      <c r="F140" s="260">
        <v>40</v>
      </c>
      <c r="G140" s="260">
        <v>40</v>
      </c>
    </row>
    <row r="141" spans="1:7" x14ac:dyDescent="0.25">
      <c r="A141" s="259" t="s">
        <v>89</v>
      </c>
      <c r="B141" s="258">
        <v>1230</v>
      </c>
      <c r="C141" s="258">
        <v>1180</v>
      </c>
      <c r="D141" s="258">
        <v>1200</v>
      </c>
      <c r="E141" s="258">
        <v>1150</v>
      </c>
      <c r="F141" s="260">
        <v>30</v>
      </c>
      <c r="G141" s="260">
        <v>30</v>
      </c>
    </row>
    <row r="142" spans="1:7" x14ac:dyDescent="0.25">
      <c r="A142" s="259" t="s">
        <v>90</v>
      </c>
      <c r="B142" s="258">
        <v>310</v>
      </c>
      <c r="C142" s="258">
        <v>300</v>
      </c>
      <c r="D142" s="258">
        <v>310</v>
      </c>
      <c r="E142" s="258">
        <v>300</v>
      </c>
      <c r="F142" s="260">
        <v>-10</v>
      </c>
      <c r="G142" s="260">
        <v>-10</v>
      </c>
    </row>
    <row r="143" spans="1:7" x14ac:dyDescent="0.25">
      <c r="A143" s="259" t="s">
        <v>91</v>
      </c>
      <c r="B143" s="258">
        <v>140</v>
      </c>
      <c r="C143" s="258">
        <v>140</v>
      </c>
      <c r="D143" s="258">
        <v>150</v>
      </c>
      <c r="E143" s="258">
        <v>140</v>
      </c>
      <c r="F143" s="260">
        <v>-10</v>
      </c>
      <c r="G143" s="260">
        <v>-10</v>
      </c>
    </row>
    <row r="144" spans="1:7" x14ac:dyDescent="0.25">
      <c r="A144" s="259" t="s">
        <v>92</v>
      </c>
      <c r="B144" s="258">
        <v>2680</v>
      </c>
      <c r="C144" s="258">
        <v>2590</v>
      </c>
      <c r="D144" s="258">
        <v>2700</v>
      </c>
      <c r="E144" s="258">
        <v>2610</v>
      </c>
      <c r="F144" s="260">
        <v>-20</v>
      </c>
      <c r="G144" s="260">
        <v>-20</v>
      </c>
    </row>
    <row r="145" spans="1:9" x14ac:dyDescent="0.25">
      <c r="A145" s="259"/>
      <c r="B145" s="258"/>
      <c r="C145" s="258"/>
      <c r="D145" s="258"/>
      <c r="E145" s="258"/>
      <c r="F145" s="260"/>
      <c r="G145" s="260"/>
    </row>
    <row r="146" spans="1:9" x14ac:dyDescent="0.25">
      <c r="A146" s="263" t="s">
        <v>146</v>
      </c>
      <c r="B146" s="258"/>
      <c r="C146" s="258"/>
      <c r="D146" s="258"/>
      <c r="E146" s="258"/>
      <c r="F146" s="260"/>
      <c r="G146" s="260"/>
      <c r="I146" s="259"/>
    </row>
    <row r="147" spans="1:9" x14ac:dyDescent="0.25">
      <c r="A147" s="265" t="s">
        <v>147</v>
      </c>
      <c r="B147" s="258">
        <v>4040</v>
      </c>
      <c r="C147" s="258">
        <v>3290</v>
      </c>
      <c r="D147" s="258">
        <v>4010</v>
      </c>
      <c r="E147" s="258">
        <v>3270</v>
      </c>
      <c r="F147" s="260">
        <v>30</v>
      </c>
      <c r="G147" s="260">
        <v>20</v>
      </c>
      <c r="I147" s="259"/>
    </row>
    <row r="148" spans="1:9" x14ac:dyDescent="0.25">
      <c r="A148" s="265"/>
      <c r="B148" s="258"/>
      <c r="C148" s="258"/>
      <c r="D148" s="258"/>
      <c r="E148" s="258"/>
      <c r="F148" s="260"/>
      <c r="G148" s="260"/>
      <c r="I148" s="259"/>
    </row>
    <row r="149" spans="1:9" x14ac:dyDescent="0.25">
      <c r="A149" s="257" t="s">
        <v>148</v>
      </c>
      <c r="B149" s="258"/>
      <c r="C149" s="258"/>
      <c r="D149" s="258"/>
      <c r="E149" s="258"/>
      <c r="F149" s="260"/>
      <c r="G149" s="260"/>
      <c r="I149" s="259"/>
    </row>
    <row r="150" spans="1:9" x14ac:dyDescent="0.25">
      <c r="A150" s="259" t="s">
        <v>189</v>
      </c>
      <c r="B150" s="258">
        <v>12960</v>
      </c>
      <c r="C150" s="258">
        <v>12140</v>
      </c>
      <c r="D150" s="258">
        <v>12880</v>
      </c>
      <c r="E150" s="258">
        <v>12060</v>
      </c>
      <c r="F150" s="260">
        <v>80</v>
      </c>
      <c r="G150" s="260">
        <v>70</v>
      </c>
      <c r="I150" s="259"/>
    </row>
    <row r="151" spans="1:9" x14ac:dyDescent="0.25">
      <c r="A151" s="259" t="s">
        <v>94</v>
      </c>
      <c r="B151" s="258">
        <v>92820</v>
      </c>
      <c r="C151" s="258">
        <v>84180</v>
      </c>
      <c r="D151" s="258">
        <v>90320</v>
      </c>
      <c r="E151" s="258">
        <v>81930</v>
      </c>
      <c r="F151" s="260">
        <v>2500</v>
      </c>
      <c r="G151" s="260">
        <v>2250</v>
      </c>
      <c r="I151" s="259"/>
    </row>
    <row r="152" spans="1:9" x14ac:dyDescent="0.25">
      <c r="A152" s="259" t="s">
        <v>150</v>
      </c>
      <c r="B152" s="258">
        <v>16050</v>
      </c>
      <c r="C152" s="258">
        <v>14440</v>
      </c>
      <c r="D152" s="258">
        <v>16430</v>
      </c>
      <c r="E152" s="258">
        <v>14780</v>
      </c>
      <c r="F152" s="260">
        <v>-380</v>
      </c>
      <c r="G152" s="260">
        <v>-340</v>
      </c>
    </row>
    <row r="153" spans="1:9" x14ac:dyDescent="0.25">
      <c r="A153" s="259" t="s">
        <v>190</v>
      </c>
      <c r="B153" s="258">
        <v>9670</v>
      </c>
      <c r="C153" s="258">
        <v>8570</v>
      </c>
      <c r="D153" s="258">
        <v>9810</v>
      </c>
      <c r="E153" s="258">
        <v>8700</v>
      </c>
      <c r="F153" s="260">
        <v>-140</v>
      </c>
      <c r="G153" s="260">
        <v>-130</v>
      </c>
    </row>
    <row r="154" spans="1:9" x14ac:dyDescent="0.25">
      <c r="A154" s="259" t="s">
        <v>95</v>
      </c>
      <c r="B154" s="258">
        <v>3840</v>
      </c>
      <c r="C154" s="258">
        <v>3590</v>
      </c>
      <c r="D154" s="258">
        <v>3840</v>
      </c>
      <c r="E154" s="258">
        <v>3590</v>
      </c>
      <c r="F154" s="260" t="s">
        <v>8</v>
      </c>
      <c r="G154" s="260" t="s">
        <v>8</v>
      </c>
    </row>
    <row r="155" spans="1:9" x14ac:dyDescent="0.25">
      <c r="A155" s="259"/>
      <c r="B155" s="258"/>
      <c r="C155" s="258"/>
      <c r="D155" s="258"/>
      <c r="E155" s="258"/>
      <c r="F155" s="260"/>
      <c r="G155" s="260"/>
    </row>
    <row r="156" spans="1:9" x14ac:dyDescent="0.25">
      <c r="A156" s="266" t="s">
        <v>153</v>
      </c>
      <c r="B156" s="258"/>
      <c r="C156" s="258"/>
      <c r="D156" s="258"/>
      <c r="E156" s="258"/>
      <c r="F156" s="260"/>
      <c r="G156" s="260"/>
    </row>
    <row r="157" spans="1:9" x14ac:dyDescent="0.25">
      <c r="A157" s="259" t="s">
        <v>191</v>
      </c>
      <c r="B157" s="258">
        <v>5740</v>
      </c>
      <c r="C157" s="258">
        <v>5480</v>
      </c>
      <c r="D157" s="258">
        <v>5710</v>
      </c>
      <c r="E157" s="258">
        <v>5460</v>
      </c>
      <c r="F157" s="260">
        <v>30</v>
      </c>
      <c r="G157" s="260">
        <v>20</v>
      </c>
    </row>
    <row r="158" spans="1:9" x14ac:dyDescent="0.25">
      <c r="A158" s="259" t="s">
        <v>107</v>
      </c>
      <c r="B158" s="258">
        <v>70</v>
      </c>
      <c r="C158" s="258">
        <v>60</v>
      </c>
      <c r="D158" s="258">
        <v>70</v>
      </c>
      <c r="E158" s="258">
        <v>60</v>
      </c>
      <c r="F158" s="260">
        <v>0</v>
      </c>
      <c r="G158" s="260">
        <v>0</v>
      </c>
    </row>
    <row r="159" spans="1:9" x14ac:dyDescent="0.25">
      <c r="A159" s="259" t="s">
        <v>96</v>
      </c>
      <c r="B159" s="258">
        <v>1870</v>
      </c>
      <c r="C159" s="258">
        <v>1760</v>
      </c>
      <c r="D159" s="258">
        <v>1860</v>
      </c>
      <c r="E159" s="258">
        <v>1760</v>
      </c>
      <c r="F159" s="260">
        <v>10</v>
      </c>
      <c r="G159" s="260">
        <v>10</v>
      </c>
    </row>
    <row r="160" spans="1:9" x14ac:dyDescent="0.25">
      <c r="A160" s="259" t="s">
        <v>156</v>
      </c>
      <c r="B160" s="258">
        <v>320</v>
      </c>
      <c r="C160" s="258">
        <v>300</v>
      </c>
      <c r="D160" s="258">
        <v>320</v>
      </c>
      <c r="E160" s="258">
        <v>310</v>
      </c>
      <c r="F160" s="260" t="s">
        <v>8</v>
      </c>
      <c r="G160" s="260" t="s">
        <v>8</v>
      </c>
    </row>
    <row r="161" spans="1:255" x14ac:dyDescent="0.25">
      <c r="A161" s="259" t="s">
        <v>97</v>
      </c>
      <c r="B161" s="258">
        <v>220</v>
      </c>
      <c r="C161" s="258">
        <v>210</v>
      </c>
      <c r="D161" s="258">
        <v>220</v>
      </c>
      <c r="E161" s="258">
        <v>210</v>
      </c>
      <c r="F161" s="260" t="s">
        <v>8</v>
      </c>
      <c r="G161" s="260" t="s">
        <v>8</v>
      </c>
    </row>
    <row r="162" spans="1:255" x14ac:dyDescent="0.25">
      <c r="A162" s="259" t="s">
        <v>98</v>
      </c>
      <c r="B162" s="258">
        <v>960</v>
      </c>
      <c r="C162" s="258">
        <v>910</v>
      </c>
      <c r="D162" s="258">
        <v>1060</v>
      </c>
      <c r="E162" s="258">
        <v>990</v>
      </c>
      <c r="F162" s="260">
        <v>-100</v>
      </c>
      <c r="G162" s="260">
        <v>-80</v>
      </c>
    </row>
    <row r="163" spans="1:255" x14ac:dyDescent="0.25">
      <c r="A163" s="259" t="s">
        <v>99</v>
      </c>
      <c r="B163" s="258">
        <v>160</v>
      </c>
      <c r="C163" s="258">
        <v>150</v>
      </c>
      <c r="D163" s="258">
        <v>160</v>
      </c>
      <c r="E163" s="258">
        <v>150</v>
      </c>
      <c r="F163" s="260" t="s">
        <v>8</v>
      </c>
      <c r="G163" s="260" t="s">
        <v>8</v>
      </c>
    </row>
    <row r="164" spans="1:255" x14ac:dyDescent="0.25">
      <c r="A164" s="259" t="s">
        <v>100</v>
      </c>
      <c r="B164" s="258">
        <v>160</v>
      </c>
      <c r="C164" s="258">
        <v>160</v>
      </c>
      <c r="D164" s="258">
        <v>160</v>
      </c>
      <c r="E164" s="258">
        <v>160</v>
      </c>
      <c r="F164" s="260" t="s">
        <v>8</v>
      </c>
      <c r="G164" s="260" t="s">
        <v>8</v>
      </c>
    </row>
    <row r="165" spans="1:255" x14ac:dyDescent="0.25">
      <c r="A165" s="259" t="s">
        <v>101</v>
      </c>
      <c r="B165" s="258">
        <v>1360</v>
      </c>
      <c r="C165" s="258">
        <v>1270</v>
      </c>
      <c r="D165" s="258">
        <v>1390</v>
      </c>
      <c r="E165" s="258">
        <v>1300</v>
      </c>
      <c r="F165" s="260">
        <v>-30</v>
      </c>
      <c r="G165" s="260">
        <v>-20</v>
      </c>
    </row>
    <row r="166" spans="1:255" x14ac:dyDescent="0.25">
      <c r="A166" s="259" t="s">
        <v>102</v>
      </c>
      <c r="B166" s="258">
        <v>1610</v>
      </c>
      <c r="C166" s="258">
        <v>1480</v>
      </c>
      <c r="D166" s="258">
        <v>1580</v>
      </c>
      <c r="E166" s="258">
        <v>1450</v>
      </c>
      <c r="F166" s="260">
        <v>30</v>
      </c>
      <c r="G166" s="260">
        <v>30</v>
      </c>
    </row>
    <row r="167" spans="1:255" x14ac:dyDescent="0.25">
      <c r="A167" s="259" t="s">
        <v>158</v>
      </c>
      <c r="B167" s="258">
        <v>4060</v>
      </c>
      <c r="C167" s="258">
        <v>3960</v>
      </c>
      <c r="D167" s="258">
        <v>4050</v>
      </c>
      <c r="E167" s="258">
        <v>3950</v>
      </c>
      <c r="F167" s="260">
        <v>20</v>
      </c>
      <c r="G167" s="260">
        <v>10</v>
      </c>
    </row>
    <row r="168" spans="1:255" x14ac:dyDescent="0.25">
      <c r="A168" s="259" t="s">
        <v>103</v>
      </c>
      <c r="B168" s="258">
        <v>260</v>
      </c>
      <c r="C168" s="258">
        <v>250</v>
      </c>
      <c r="D168" s="258">
        <v>260</v>
      </c>
      <c r="E168" s="258">
        <v>250</v>
      </c>
      <c r="F168" s="260" t="s">
        <v>8</v>
      </c>
      <c r="G168" s="260" t="s">
        <v>8</v>
      </c>
    </row>
    <row r="169" spans="1:255" x14ac:dyDescent="0.25">
      <c r="A169" s="259" t="s">
        <v>104</v>
      </c>
      <c r="B169" s="258">
        <v>50</v>
      </c>
      <c r="C169" s="258">
        <v>40</v>
      </c>
      <c r="D169" s="258">
        <v>50</v>
      </c>
      <c r="E169" s="258">
        <v>40</v>
      </c>
      <c r="F169" s="260" t="s">
        <v>8</v>
      </c>
      <c r="G169" s="260" t="s">
        <v>8</v>
      </c>
      <c r="H169" s="267"/>
      <c r="I169" s="259"/>
      <c r="J169" s="267"/>
      <c r="K169" s="259"/>
      <c r="L169" s="267"/>
      <c r="M169" s="259"/>
      <c r="N169" s="267"/>
      <c r="O169" s="259"/>
      <c r="P169" s="267"/>
      <c r="Q169" s="259"/>
      <c r="R169" s="267"/>
      <c r="S169" s="259"/>
      <c r="T169" s="267"/>
      <c r="U169" s="259"/>
      <c r="V169" s="267"/>
      <c r="W169" s="259"/>
      <c r="X169" s="267"/>
      <c r="Y169" s="259"/>
      <c r="Z169" s="267"/>
      <c r="AA169" s="259"/>
      <c r="AB169" s="267"/>
      <c r="AC169" s="259"/>
      <c r="AD169" s="267"/>
      <c r="AE169" s="259"/>
      <c r="AF169" s="267"/>
      <c r="AG169" s="259"/>
      <c r="AH169" s="267"/>
      <c r="AI169" s="259"/>
      <c r="AJ169" s="267"/>
      <c r="AK169" s="259"/>
      <c r="AL169" s="267"/>
      <c r="AM169" s="259"/>
      <c r="AN169" s="267"/>
      <c r="AO169" s="259"/>
      <c r="AP169" s="267"/>
      <c r="AQ169" s="259"/>
      <c r="AR169" s="267"/>
      <c r="AS169" s="259"/>
      <c r="AT169" s="267"/>
      <c r="AU169" s="259"/>
      <c r="AV169" s="267"/>
      <c r="AW169" s="259"/>
      <c r="AX169" s="267"/>
      <c r="AY169" s="259"/>
      <c r="AZ169" s="267"/>
      <c r="BA169" s="259"/>
      <c r="BB169" s="267"/>
      <c r="BC169" s="259"/>
      <c r="BD169" s="267"/>
      <c r="BE169" s="259"/>
      <c r="BF169" s="267"/>
      <c r="BG169" s="259"/>
      <c r="BH169" s="267"/>
      <c r="BI169" s="259"/>
      <c r="BJ169" s="267"/>
      <c r="BK169" s="259"/>
      <c r="BL169" s="267"/>
      <c r="BM169" s="259"/>
      <c r="BN169" s="267"/>
      <c r="BO169" s="259"/>
      <c r="BP169" s="267"/>
      <c r="BQ169" s="259"/>
      <c r="BR169" s="267"/>
      <c r="BS169" s="259"/>
      <c r="BT169" s="267"/>
      <c r="BU169" s="259"/>
      <c r="BV169" s="267"/>
      <c r="BW169" s="259"/>
      <c r="BX169" s="267"/>
      <c r="BY169" s="259"/>
      <c r="BZ169" s="267"/>
      <c r="CA169" s="259"/>
      <c r="CB169" s="267"/>
      <c r="CC169" s="259"/>
      <c r="CD169" s="267"/>
      <c r="CE169" s="259"/>
      <c r="CF169" s="267"/>
      <c r="CG169" s="259"/>
      <c r="CH169" s="267"/>
      <c r="CI169" s="259"/>
      <c r="CJ169" s="267"/>
      <c r="CK169" s="259"/>
      <c r="CL169" s="267"/>
      <c r="CM169" s="259"/>
      <c r="CN169" s="267"/>
      <c r="CO169" s="259"/>
      <c r="CP169" s="267"/>
      <c r="CQ169" s="259"/>
      <c r="CR169" s="267"/>
      <c r="CS169" s="259"/>
      <c r="CT169" s="267"/>
      <c r="CU169" s="259"/>
      <c r="CV169" s="267"/>
      <c r="CW169" s="259"/>
      <c r="CX169" s="267"/>
      <c r="CY169" s="259"/>
      <c r="CZ169" s="267"/>
      <c r="DA169" s="259"/>
      <c r="DB169" s="267"/>
      <c r="DC169" s="259"/>
      <c r="DD169" s="267"/>
      <c r="DE169" s="259"/>
      <c r="DF169" s="267"/>
      <c r="DG169" s="259"/>
      <c r="DH169" s="267"/>
      <c r="DI169" s="259"/>
      <c r="DJ169" s="267"/>
      <c r="DK169" s="259"/>
      <c r="DL169" s="267"/>
      <c r="DM169" s="259"/>
      <c r="DN169" s="267"/>
      <c r="DO169" s="259"/>
      <c r="DP169" s="267"/>
      <c r="DQ169" s="259"/>
      <c r="DR169" s="267"/>
      <c r="DS169" s="259"/>
      <c r="DT169" s="267"/>
      <c r="DU169" s="259"/>
      <c r="DV169" s="267"/>
      <c r="DW169" s="259"/>
      <c r="DX169" s="267"/>
      <c r="DY169" s="259"/>
      <c r="DZ169" s="267"/>
      <c r="EA169" s="259"/>
      <c r="EB169" s="267"/>
      <c r="EC169" s="259"/>
      <c r="ED169" s="267"/>
      <c r="EE169" s="259"/>
      <c r="EF169" s="267"/>
      <c r="EG169" s="259"/>
      <c r="EH169" s="267"/>
      <c r="EI169" s="259"/>
      <c r="EJ169" s="267"/>
      <c r="EK169" s="259"/>
      <c r="EL169" s="267"/>
      <c r="EM169" s="259"/>
      <c r="EN169" s="267"/>
      <c r="EO169" s="259"/>
      <c r="EP169" s="267"/>
      <c r="EQ169" s="259"/>
      <c r="ER169" s="267"/>
      <c r="ES169" s="259"/>
      <c r="ET169" s="267"/>
      <c r="EU169" s="259"/>
      <c r="EV169" s="267"/>
      <c r="EW169" s="259"/>
      <c r="EX169" s="267"/>
      <c r="EY169" s="259"/>
      <c r="EZ169" s="267"/>
      <c r="FA169" s="259"/>
      <c r="FB169" s="267"/>
      <c r="FC169" s="259"/>
      <c r="FD169" s="267"/>
      <c r="FE169" s="259"/>
      <c r="FF169" s="267"/>
      <c r="FG169" s="259"/>
      <c r="FH169" s="267"/>
      <c r="FI169" s="259"/>
      <c r="FJ169" s="267"/>
      <c r="FK169" s="259"/>
      <c r="FL169" s="267"/>
      <c r="FM169" s="259"/>
      <c r="FN169" s="267"/>
      <c r="FO169" s="259"/>
      <c r="FP169" s="267"/>
      <c r="FQ169" s="259"/>
      <c r="FR169" s="267"/>
      <c r="FS169" s="259"/>
      <c r="FT169" s="267"/>
      <c r="FU169" s="259"/>
      <c r="FV169" s="267"/>
      <c r="FW169" s="259"/>
      <c r="FX169" s="267"/>
      <c r="FY169" s="259"/>
      <c r="FZ169" s="267"/>
      <c r="GA169" s="259"/>
      <c r="GB169" s="267"/>
      <c r="GC169" s="259"/>
      <c r="GD169" s="267"/>
      <c r="GE169" s="259"/>
      <c r="GF169" s="267"/>
      <c r="GG169" s="259"/>
      <c r="GH169" s="267"/>
      <c r="GI169" s="259"/>
      <c r="GJ169" s="267"/>
      <c r="GK169" s="259"/>
      <c r="GL169" s="267"/>
      <c r="GM169" s="259"/>
      <c r="GN169" s="267"/>
      <c r="GO169" s="259"/>
      <c r="GP169" s="267"/>
      <c r="GQ169" s="259"/>
      <c r="GR169" s="267"/>
      <c r="GS169" s="259"/>
      <c r="GT169" s="267"/>
      <c r="GU169" s="259"/>
      <c r="GV169" s="267"/>
      <c r="GW169" s="259"/>
      <c r="GX169" s="267"/>
      <c r="GY169" s="259"/>
      <c r="GZ169" s="267"/>
      <c r="HA169" s="259"/>
      <c r="HB169" s="267"/>
      <c r="HC169" s="259"/>
      <c r="HD169" s="267"/>
      <c r="HE169" s="259"/>
      <c r="HF169" s="267"/>
      <c r="HG169" s="259"/>
      <c r="HH169" s="267"/>
      <c r="HI169" s="259"/>
      <c r="HJ169" s="267"/>
      <c r="HK169" s="259"/>
      <c r="HL169" s="267"/>
      <c r="HM169" s="259"/>
      <c r="HN169" s="267"/>
      <c r="HO169" s="259"/>
      <c r="HP169" s="267"/>
      <c r="HQ169" s="259"/>
      <c r="HR169" s="267"/>
      <c r="HS169" s="259"/>
      <c r="HT169" s="267"/>
      <c r="HU169" s="259"/>
      <c r="HV169" s="267"/>
      <c r="HW169" s="259"/>
      <c r="HX169" s="267"/>
      <c r="HY169" s="259"/>
      <c r="HZ169" s="267"/>
      <c r="IA169" s="259"/>
      <c r="IB169" s="267"/>
      <c r="IC169" s="259"/>
      <c r="ID169" s="267"/>
      <c r="IE169" s="259"/>
      <c r="IF169" s="267"/>
      <c r="IG169" s="259"/>
      <c r="IH169" s="267"/>
      <c r="II169" s="259"/>
      <c r="IJ169" s="267"/>
      <c r="IK169" s="259"/>
      <c r="IL169" s="267"/>
      <c r="IM169" s="259"/>
      <c r="IN169" s="267"/>
      <c r="IO169" s="259"/>
      <c r="IP169" s="267"/>
      <c r="IQ169" s="259"/>
      <c r="IR169" s="267"/>
      <c r="IS169" s="259"/>
      <c r="IT169" s="267"/>
      <c r="IU169" s="259"/>
    </row>
    <row r="170" spans="1:255" x14ac:dyDescent="0.25">
      <c r="A170" s="259" t="s">
        <v>105</v>
      </c>
      <c r="B170" s="258">
        <v>170</v>
      </c>
      <c r="C170" s="258">
        <v>160</v>
      </c>
      <c r="D170" s="258">
        <v>170</v>
      </c>
      <c r="E170" s="258">
        <v>160</v>
      </c>
      <c r="F170" s="260">
        <v>0</v>
      </c>
      <c r="G170" s="260" t="s">
        <v>8</v>
      </c>
      <c r="H170" s="267"/>
      <c r="I170" s="259"/>
      <c r="J170" s="267"/>
      <c r="K170" s="259"/>
      <c r="L170" s="267"/>
      <c r="M170" s="259"/>
      <c r="N170" s="267"/>
      <c r="O170" s="259"/>
      <c r="P170" s="267"/>
      <c r="Q170" s="259"/>
      <c r="R170" s="267"/>
      <c r="S170" s="259"/>
      <c r="T170" s="267"/>
      <c r="U170" s="259"/>
      <c r="V170" s="267"/>
      <c r="W170" s="259"/>
      <c r="X170" s="267"/>
      <c r="Y170" s="259"/>
      <c r="Z170" s="267"/>
      <c r="AA170" s="259"/>
      <c r="AB170" s="267"/>
      <c r="AC170" s="259"/>
      <c r="AD170" s="267"/>
      <c r="AE170" s="259"/>
      <c r="AF170" s="267"/>
      <c r="AG170" s="259"/>
      <c r="AH170" s="267"/>
      <c r="AI170" s="259"/>
      <c r="AJ170" s="267"/>
      <c r="AK170" s="259"/>
      <c r="AL170" s="267"/>
      <c r="AM170" s="259"/>
      <c r="AN170" s="267"/>
      <c r="AO170" s="259"/>
      <c r="AP170" s="267"/>
      <c r="AQ170" s="259"/>
      <c r="AR170" s="267"/>
      <c r="AS170" s="259"/>
      <c r="AT170" s="267"/>
      <c r="AU170" s="259"/>
      <c r="AV170" s="267"/>
      <c r="AW170" s="259"/>
      <c r="AX170" s="267"/>
      <c r="AY170" s="259"/>
      <c r="AZ170" s="267"/>
      <c r="BA170" s="259"/>
      <c r="BB170" s="267"/>
      <c r="BC170" s="259"/>
      <c r="BD170" s="267"/>
      <c r="BE170" s="259"/>
      <c r="BF170" s="267"/>
      <c r="BG170" s="259"/>
      <c r="BH170" s="267"/>
      <c r="BI170" s="259"/>
      <c r="BJ170" s="267"/>
      <c r="BK170" s="259"/>
      <c r="BL170" s="267"/>
      <c r="BM170" s="259"/>
      <c r="BN170" s="267"/>
      <c r="BO170" s="259"/>
      <c r="BP170" s="267"/>
      <c r="BQ170" s="259"/>
      <c r="BR170" s="267"/>
      <c r="BS170" s="259"/>
      <c r="BT170" s="267"/>
      <c r="BU170" s="259"/>
      <c r="BV170" s="267"/>
      <c r="BW170" s="259"/>
      <c r="BX170" s="267"/>
      <c r="BY170" s="259"/>
      <c r="BZ170" s="267"/>
      <c r="CA170" s="259"/>
      <c r="CB170" s="267"/>
      <c r="CC170" s="259"/>
      <c r="CD170" s="267"/>
      <c r="CE170" s="259"/>
      <c r="CF170" s="267"/>
      <c r="CG170" s="259"/>
      <c r="CH170" s="267"/>
      <c r="CI170" s="259"/>
      <c r="CJ170" s="267"/>
      <c r="CK170" s="259"/>
      <c r="CL170" s="267"/>
      <c r="CM170" s="259"/>
      <c r="CN170" s="267"/>
      <c r="CO170" s="259"/>
      <c r="CP170" s="267"/>
      <c r="CQ170" s="259"/>
      <c r="CR170" s="267"/>
      <c r="CS170" s="259"/>
      <c r="CT170" s="267"/>
      <c r="CU170" s="259"/>
      <c r="CV170" s="267"/>
      <c r="CW170" s="259"/>
      <c r="CX170" s="267"/>
      <c r="CY170" s="259"/>
      <c r="CZ170" s="267"/>
      <c r="DA170" s="259"/>
      <c r="DB170" s="267"/>
      <c r="DC170" s="259"/>
      <c r="DD170" s="267"/>
      <c r="DE170" s="259"/>
      <c r="DF170" s="267"/>
      <c r="DG170" s="259"/>
      <c r="DH170" s="267"/>
      <c r="DI170" s="259"/>
      <c r="DJ170" s="267"/>
      <c r="DK170" s="259"/>
      <c r="DL170" s="267"/>
      <c r="DM170" s="259"/>
      <c r="DN170" s="267"/>
      <c r="DO170" s="259"/>
      <c r="DP170" s="267"/>
      <c r="DQ170" s="259"/>
      <c r="DR170" s="267"/>
      <c r="DS170" s="259"/>
      <c r="DT170" s="267"/>
      <c r="DU170" s="259"/>
      <c r="DV170" s="267"/>
      <c r="DW170" s="259"/>
      <c r="DX170" s="267"/>
      <c r="DY170" s="259"/>
      <c r="DZ170" s="267"/>
      <c r="EA170" s="259"/>
      <c r="EB170" s="267"/>
      <c r="EC170" s="259"/>
      <c r="ED170" s="267"/>
      <c r="EE170" s="259"/>
      <c r="EF170" s="267"/>
      <c r="EG170" s="259"/>
      <c r="EH170" s="267"/>
      <c r="EI170" s="259"/>
      <c r="EJ170" s="267"/>
      <c r="EK170" s="259"/>
      <c r="EL170" s="267"/>
      <c r="EM170" s="259"/>
      <c r="EN170" s="267"/>
      <c r="EO170" s="259"/>
      <c r="EP170" s="267"/>
      <c r="EQ170" s="259"/>
      <c r="ER170" s="267"/>
      <c r="ES170" s="259"/>
      <c r="ET170" s="267"/>
      <c r="EU170" s="259"/>
      <c r="EV170" s="267"/>
      <c r="EW170" s="259"/>
      <c r="EX170" s="267"/>
      <c r="EY170" s="259"/>
      <c r="EZ170" s="267"/>
      <c r="FA170" s="259"/>
      <c r="FB170" s="267"/>
      <c r="FC170" s="259"/>
      <c r="FD170" s="267"/>
      <c r="FE170" s="259"/>
      <c r="FF170" s="267"/>
      <c r="FG170" s="259"/>
      <c r="FH170" s="267"/>
      <c r="FI170" s="259"/>
      <c r="FJ170" s="267"/>
      <c r="FK170" s="259"/>
      <c r="FL170" s="267"/>
      <c r="FM170" s="259"/>
      <c r="FN170" s="267"/>
      <c r="FO170" s="259"/>
      <c r="FP170" s="267"/>
      <c r="FQ170" s="259"/>
      <c r="FR170" s="267"/>
      <c r="FS170" s="259"/>
      <c r="FT170" s="267"/>
      <c r="FU170" s="259"/>
      <c r="FV170" s="267"/>
      <c r="FW170" s="259"/>
      <c r="FX170" s="267"/>
      <c r="FY170" s="259"/>
      <c r="FZ170" s="267"/>
      <c r="GA170" s="259"/>
      <c r="GB170" s="267"/>
      <c r="GC170" s="259"/>
      <c r="GD170" s="267"/>
      <c r="GE170" s="259"/>
      <c r="GF170" s="267"/>
      <c r="GG170" s="259"/>
      <c r="GH170" s="267"/>
      <c r="GI170" s="259"/>
      <c r="GJ170" s="267"/>
      <c r="GK170" s="259"/>
      <c r="GL170" s="267"/>
      <c r="GM170" s="259"/>
      <c r="GN170" s="267"/>
      <c r="GO170" s="259"/>
      <c r="GP170" s="267"/>
      <c r="GQ170" s="259"/>
      <c r="GR170" s="267"/>
      <c r="GS170" s="259"/>
      <c r="GT170" s="267"/>
      <c r="GU170" s="259"/>
      <c r="GV170" s="267"/>
      <c r="GW170" s="259"/>
      <c r="GX170" s="267"/>
      <c r="GY170" s="259"/>
      <c r="GZ170" s="267"/>
      <c r="HA170" s="259"/>
      <c r="HB170" s="267"/>
      <c r="HC170" s="259"/>
      <c r="HD170" s="267"/>
      <c r="HE170" s="259"/>
      <c r="HF170" s="267"/>
      <c r="HG170" s="259"/>
      <c r="HH170" s="267"/>
      <c r="HI170" s="259"/>
      <c r="HJ170" s="267"/>
      <c r="HK170" s="259"/>
      <c r="HL170" s="267"/>
      <c r="HM170" s="259"/>
      <c r="HN170" s="267"/>
      <c r="HO170" s="259"/>
      <c r="HP170" s="267"/>
      <c r="HQ170" s="259"/>
      <c r="HR170" s="267"/>
      <c r="HS170" s="259"/>
      <c r="HT170" s="267"/>
      <c r="HU170" s="259"/>
      <c r="HV170" s="267"/>
      <c r="HW170" s="259"/>
      <c r="HX170" s="267"/>
      <c r="HY170" s="259"/>
      <c r="HZ170" s="267"/>
      <c r="IA170" s="259"/>
      <c r="IB170" s="267"/>
      <c r="IC170" s="259"/>
      <c r="ID170" s="267"/>
      <c r="IE170" s="259"/>
      <c r="IF170" s="267"/>
      <c r="IG170" s="259"/>
      <c r="IH170" s="267"/>
      <c r="II170" s="259"/>
      <c r="IJ170" s="267"/>
      <c r="IK170" s="259"/>
      <c r="IL170" s="267"/>
      <c r="IM170" s="259"/>
      <c r="IN170" s="267"/>
      <c r="IO170" s="259"/>
      <c r="IP170" s="267"/>
      <c r="IQ170" s="259"/>
      <c r="IR170" s="267"/>
      <c r="IS170" s="259"/>
      <c r="IT170" s="267"/>
      <c r="IU170" s="259"/>
    </row>
    <row r="171" spans="1:255" x14ac:dyDescent="0.25">
      <c r="A171" s="259" t="s">
        <v>106</v>
      </c>
      <c r="B171" s="258">
        <v>310</v>
      </c>
      <c r="C171" s="258">
        <v>300</v>
      </c>
      <c r="D171" s="258">
        <v>310</v>
      </c>
      <c r="E171" s="258">
        <v>310</v>
      </c>
      <c r="F171" s="260">
        <v>-10</v>
      </c>
      <c r="G171" s="260">
        <v>-10</v>
      </c>
    </row>
    <row r="172" spans="1:255" x14ac:dyDescent="0.25">
      <c r="A172" s="259" t="s">
        <v>159</v>
      </c>
      <c r="B172" s="258">
        <v>50</v>
      </c>
      <c r="C172" s="258">
        <v>50</v>
      </c>
      <c r="D172" s="258">
        <v>50</v>
      </c>
      <c r="E172" s="258">
        <v>50</v>
      </c>
      <c r="F172" s="260">
        <v>0</v>
      </c>
      <c r="G172" s="260">
        <v>0</v>
      </c>
    </row>
    <row r="173" spans="1:255" x14ac:dyDescent="0.25">
      <c r="A173" s="259" t="s">
        <v>192</v>
      </c>
      <c r="B173" s="258">
        <v>170</v>
      </c>
      <c r="C173" s="258">
        <v>160</v>
      </c>
      <c r="D173" s="258">
        <v>180</v>
      </c>
      <c r="E173" s="258">
        <v>170</v>
      </c>
      <c r="F173" s="260">
        <v>-10</v>
      </c>
      <c r="G173" s="260">
        <v>-10</v>
      </c>
    </row>
    <row r="174" spans="1:255" x14ac:dyDescent="0.25">
      <c r="A174" s="259" t="s">
        <v>193</v>
      </c>
      <c r="B174" s="258">
        <v>10</v>
      </c>
      <c r="C174" s="258">
        <v>10</v>
      </c>
      <c r="D174" s="258">
        <v>10</v>
      </c>
      <c r="E174" s="258">
        <v>10</v>
      </c>
      <c r="F174" s="260">
        <v>0</v>
      </c>
      <c r="G174" s="260">
        <v>0</v>
      </c>
    </row>
    <row r="175" spans="1:255" x14ac:dyDescent="0.25">
      <c r="A175" s="259"/>
      <c r="B175" s="258"/>
      <c r="C175" s="258"/>
      <c r="D175" s="258"/>
      <c r="E175" s="258"/>
      <c r="F175" s="260"/>
      <c r="G175" s="260"/>
    </row>
    <row r="176" spans="1:255" s="268" customFormat="1" x14ac:dyDescent="0.25">
      <c r="A176" s="266" t="s">
        <v>109</v>
      </c>
      <c r="B176" s="258"/>
      <c r="C176" s="258"/>
      <c r="D176" s="258"/>
      <c r="E176" s="258"/>
      <c r="F176" s="260"/>
      <c r="G176" s="260"/>
    </row>
    <row r="177" spans="1:256" x14ac:dyDescent="0.25">
      <c r="A177" s="259" t="s">
        <v>110</v>
      </c>
      <c r="B177" s="258">
        <v>6210</v>
      </c>
      <c r="C177" s="258">
        <v>5920</v>
      </c>
      <c r="D177" s="258">
        <v>6230</v>
      </c>
      <c r="E177" s="258">
        <v>5940</v>
      </c>
      <c r="F177" s="260">
        <v>-20</v>
      </c>
      <c r="G177" s="260">
        <v>-20</v>
      </c>
    </row>
    <row r="178" spans="1:256" x14ac:dyDescent="0.25">
      <c r="A178" s="259" t="s">
        <v>111</v>
      </c>
      <c r="B178" s="258">
        <v>100</v>
      </c>
      <c r="C178" s="258">
        <v>100</v>
      </c>
      <c r="D178" s="258">
        <v>100</v>
      </c>
      <c r="E178" s="258">
        <v>100</v>
      </c>
      <c r="F178" s="260" t="s">
        <v>8</v>
      </c>
      <c r="G178" s="260">
        <v>0</v>
      </c>
    </row>
    <row r="179" spans="1:256" s="268" customFormat="1" ht="12.75" customHeight="1" x14ac:dyDescent="0.25">
      <c r="A179" s="259"/>
      <c r="B179" s="258"/>
      <c r="C179" s="258"/>
      <c r="D179" s="258"/>
      <c r="E179" s="258"/>
      <c r="F179" s="260"/>
      <c r="G179" s="260"/>
      <c r="H179" s="269"/>
      <c r="I179" s="269"/>
      <c r="J179" s="269"/>
      <c r="K179" s="269"/>
      <c r="L179" s="269"/>
    </row>
    <row r="180" spans="1:256" ht="12.75" customHeight="1" x14ac:dyDescent="0.25">
      <c r="A180" s="270" t="s">
        <v>162</v>
      </c>
      <c r="B180" s="256">
        <v>532930</v>
      </c>
      <c r="C180" s="256">
        <v>497740</v>
      </c>
      <c r="D180" s="256">
        <v>533140</v>
      </c>
      <c r="E180" s="256">
        <v>498080</v>
      </c>
      <c r="F180" s="271">
        <v>-210</v>
      </c>
      <c r="G180" s="271">
        <v>-340</v>
      </c>
      <c r="H180" s="272"/>
      <c r="I180" s="272"/>
    </row>
    <row r="181" spans="1:256" x14ac:dyDescent="0.25">
      <c r="A181" s="250"/>
      <c r="B181" s="251"/>
      <c r="C181" s="251"/>
      <c r="D181" s="251"/>
      <c r="E181" s="251"/>
      <c r="F181" s="251"/>
      <c r="G181" s="251"/>
      <c r="H181" s="272"/>
      <c r="I181" s="272"/>
    </row>
    <row r="182" spans="1:256" x14ac:dyDescent="0.25">
      <c r="G182" s="273" t="s">
        <v>163</v>
      </c>
      <c r="H182" s="272"/>
      <c r="I182" s="272"/>
    </row>
    <row r="183" spans="1:256" ht="12.75" customHeight="1" x14ac:dyDescent="0.25">
      <c r="A183" s="874" t="s">
        <v>194</v>
      </c>
      <c r="B183" s="874"/>
      <c r="C183" s="874"/>
      <c r="D183" s="874"/>
      <c r="E183" s="874"/>
      <c r="F183" s="874"/>
      <c r="G183" s="874"/>
    </row>
    <row r="184" spans="1:256" ht="12.75" customHeight="1" x14ac:dyDescent="0.25">
      <c r="A184" s="274" t="s">
        <v>195</v>
      </c>
      <c r="B184" s="274"/>
      <c r="C184" s="274"/>
      <c r="D184" s="274"/>
      <c r="E184" s="274"/>
      <c r="F184" s="274"/>
      <c r="G184" s="274"/>
    </row>
    <row r="185" spans="1:256" ht="12.75" customHeight="1" x14ac:dyDescent="0.25">
      <c r="A185" s="275" t="s">
        <v>196</v>
      </c>
      <c r="B185" s="275"/>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5"/>
      <c r="AJ185" s="275"/>
      <c r="AK185" s="275"/>
      <c r="AL185" s="275"/>
      <c r="AM185" s="275"/>
      <c r="AN185" s="275"/>
      <c r="AO185" s="275"/>
      <c r="AP185" s="275"/>
      <c r="AQ185" s="275"/>
      <c r="AR185" s="275"/>
      <c r="AS185" s="275"/>
      <c r="AT185" s="275"/>
      <c r="AU185" s="275"/>
      <c r="AV185" s="275"/>
      <c r="AW185" s="275"/>
      <c r="AX185" s="275"/>
      <c r="AY185" s="275"/>
      <c r="AZ185" s="275"/>
      <c r="BA185" s="275"/>
      <c r="BB185" s="275"/>
      <c r="BC185" s="275"/>
      <c r="BD185" s="275"/>
      <c r="BE185" s="275"/>
      <c r="BF185" s="275"/>
      <c r="BG185" s="275"/>
      <c r="BH185" s="275"/>
      <c r="BI185" s="275"/>
      <c r="BJ185" s="275"/>
      <c r="BK185" s="275"/>
      <c r="BL185" s="275"/>
      <c r="BM185" s="275"/>
      <c r="BN185" s="275"/>
      <c r="BO185" s="275"/>
      <c r="BP185" s="275"/>
      <c r="BQ185" s="275"/>
      <c r="BR185" s="275"/>
      <c r="BS185" s="275"/>
      <c r="BT185" s="275"/>
      <c r="BU185" s="275"/>
      <c r="BV185" s="275"/>
      <c r="BW185" s="275"/>
      <c r="BX185" s="275"/>
      <c r="BY185" s="275"/>
      <c r="BZ185" s="275"/>
      <c r="CA185" s="275"/>
      <c r="CB185" s="275"/>
      <c r="CC185" s="275"/>
      <c r="CD185" s="275"/>
      <c r="CE185" s="275"/>
      <c r="CF185" s="275"/>
      <c r="CG185" s="275"/>
      <c r="CH185" s="275"/>
      <c r="CI185" s="275"/>
      <c r="CJ185" s="275"/>
      <c r="CK185" s="275"/>
      <c r="CL185" s="275"/>
      <c r="CM185" s="275"/>
      <c r="CN185" s="275"/>
      <c r="CO185" s="275"/>
      <c r="CP185" s="275"/>
      <c r="CQ185" s="275"/>
      <c r="CR185" s="275"/>
      <c r="CS185" s="275"/>
      <c r="CT185" s="275"/>
      <c r="CU185" s="275"/>
      <c r="CV185" s="275"/>
      <c r="CW185" s="275"/>
      <c r="CX185" s="275"/>
      <c r="CY185" s="275"/>
      <c r="CZ185" s="275"/>
      <c r="DA185" s="275"/>
      <c r="DB185" s="275"/>
      <c r="DC185" s="275"/>
      <c r="DD185" s="275"/>
      <c r="DE185" s="275"/>
      <c r="DF185" s="275"/>
      <c r="DG185" s="275"/>
      <c r="DH185" s="275"/>
      <c r="DI185" s="275"/>
      <c r="DJ185" s="275"/>
      <c r="DK185" s="275"/>
      <c r="DL185" s="275"/>
      <c r="DM185" s="275"/>
      <c r="DN185" s="275"/>
      <c r="DO185" s="275"/>
      <c r="DP185" s="275"/>
      <c r="DQ185" s="275"/>
      <c r="DR185" s="275"/>
      <c r="DS185" s="275"/>
      <c r="DT185" s="275"/>
      <c r="DU185" s="275"/>
      <c r="DV185" s="275"/>
      <c r="DW185" s="275"/>
      <c r="DX185" s="275"/>
      <c r="DY185" s="275"/>
      <c r="DZ185" s="275"/>
      <c r="EA185" s="275"/>
      <c r="EB185" s="275"/>
      <c r="EC185" s="275"/>
      <c r="ED185" s="275"/>
      <c r="EE185" s="275"/>
      <c r="EF185" s="275"/>
      <c r="EG185" s="275"/>
      <c r="EH185" s="275"/>
      <c r="EI185" s="275"/>
      <c r="EJ185" s="275"/>
      <c r="EK185" s="275"/>
      <c r="EL185" s="275"/>
      <c r="EM185" s="275"/>
      <c r="EN185" s="275"/>
      <c r="EO185" s="275"/>
      <c r="EP185" s="275"/>
      <c r="EQ185" s="275"/>
      <c r="ER185" s="275"/>
      <c r="ES185" s="275"/>
      <c r="ET185" s="275"/>
      <c r="EU185" s="275"/>
      <c r="EV185" s="275"/>
      <c r="EW185" s="275"/>
      <c r="EX185" s="275"/>
      <c r="EY185" s="275"/>
      <c r="EZ185" s="275"/>
      <c r="FA185" s="275"/>
      <c r="FB185" s="275"/>
      <c r="FC185" s="275"/>
      <c r="FD185" s="275"/>
      <c r="FE185" s="275"/>
      <c r="FF185" s="275"/>
      <c r="FG185" s="275"/>
      <c r="FH185" s="275"/>
      <c r="FI185" s="275"/>
      <c r="FJ185" s="275"/>
      <c r="FK185" s="275"/>
      <c r="FL185" s="275"/>
      <c r="FM185" s="275"/>
      <c r="FN185" s="275"/>
      <c r="FO185" s="275"/>
      <c r="FP185" s="275"/>
      <c r="FQ185" s="275"/>
      <c r="FR185" s="275"/>
      <c r="FS185" s="275"/>
      <c r="FT185" s="275"/>
      <c r="FU185" s="275"/>
      <c r="FV185" s="275"/>
      <c r="FW185" s="275"/>
      <c r="FX185" s="275"/>
      <c r="FY185" s="275"/>
      <c r="FZ185" s="275"/>
      <c r="GA185" s="275"/>
      <c r="GB185" s="275"/>
      <c r="GC185" s="275"/>
      <c r="GD185" s="275"/>
      <c r="GE185" s="275"/>
      <c r="GF185" s="275"/>
      <c r="GG185" s="275"/>
      <c r="GH185" s="275"/>
      <c r="GI185" s="275"/>
      <c r="GJ185" s="275"/>
      <c r="GK185" s="275"/>
      <c r="GL185" s="275"/>
      <c r="GM185" s="275"/>
      <c r="GN185" s="275"/>
      <c r="GO185" s="275"/>
      <c r="GP185" s="275"/>
      <c r="GQ185" s="275"/>
      <c r="GR185" s="275"/>
      <c r="GS185" s="275"/>
      <c r="GT185" s="275"/>
      <c r="GU185" s="275"/>
      <c r="GV185" s="275"/>
      <c r="GW185" s="275"/>
      <c r="GX185" s="275"/>
      <c r="GY185" s="275"/>
      <c r="GZ185" s="275"/>
      <c r="HA185" s="275"/>
      <c r="HB185" s="275"/>
      <c r="HC185" s="275"/>
      <c r="HD185" s="275"/>
      <c r="HE185" s="275"/>
      <c r="HF185" s="275"/>
      <c r="HG185" s="275"/>
      <c r="HH185" s="275"/>
      <c r="HI185" s="275"/>
      <c r="HJ185" s="275"/>
      <c r="HK185" s="275"/>
      <c r="HL185" s="275"/>
      <c r="HM185" s="275"/>
      <c r="HN185" s="275"/>
      <c r="HO185" s="275"/>
      <c r="HP185" s="275"/>
      <c r="HQ185" s="275"/>
      <c r="HR185" s="275"/>
      <c r="HS185" s="275"/>
      <c r="HT185" s="275"/>
      <c r="HU185" s="275"/>
      <c r="HV185" s="275"/>
      <c r="HW185" s="275"/>
      <c r="HX185" s="275"/>
      <c r="HY185" s="275"/>
      <c r="HZ185" s="275"/>
      <c r="IA185" s="275"/>
      <c r="IB185" s="275"/>
      <c r="IC185" s="275"/>
      <c r="ID185" s="275"/>
      <c r="IE185" s="275"/>
      <c r="IF185" s="275"/>
      <c r="IG185" s="275"/>
      <c r="IH185" s="275"/>
      <c r="II185" s="275"/>
      <c r="IJ185" s="275"/>
      <c r="IK185" s="275"/>
      <c r="IL185" s="275"/>
      <c r="IM185" s="275"/>
      <c r="IN185" s="275"/>
      <c r="IO185" s="275"/>
      <c r="IP185" s="275"/>
      <c r="IQ185" s="275"/>
      <c r="IR185" s="275"/>
      <c r="IS185" s="275"/>
      <c r="IT185" s="275"/>
      <c r="IU185" s="275"/>
      <c r="IV185" s="275"/>
    </row>
    <row r="186" spans="1:256" x14ac:dyDescent="0.25">
      <c r="A186" s="141" t="s">
        <v>197</v>
      </c>
    </row>
    <row r="187" spans="1:256" x14ac:dyDescent="0.25">
      <c r="A187" s="262" t="s">
        <v>198</v>
      </c>
    </row>
    <row r="188" spans="1:256" x14ac:dyDescent="0.25">
      <c r="A188" s="262" t="s">
        <v>199</v>
      </c>
    </row>
    <row r="189" spans="1:256" x14ac:dyDescent="0.25">
      <c r="A189" s="252" t="s">
        <v>200</v>
      </c>
    </row>
  </sheetData>
  <mergeCells count="5">
    <mergeCell ref="A2:G3"/>
    <mergeCell ref="B5:C5"/>
    <mergeCell ref="D5:E5"/>
    <mergeCell ref="F5:G5"/>
    <mergeCell ref="A183:G183"/>
  </mergeCell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2:IV209"/>
  <sheetViews>
    <sheetView topLeftCell="B166" zoomScale="80" zoomScaleNormal="80" zoomScalePageLayoutView="80" workbookViewId="0">
      <selection activeCell="B194" sqref="B194"/>
    </sheetView>
  </sheetViews>
  <sheetFormatPr defaultColWidth="8.85546875" defaultRowHeight="15" x14ac:dyDescent="0.25"/>
  <cols>
    <col min="1" max="1" width="9.140625" style="267" hidden="1" customWidth="1"/>
    <col min="2" max="2" width="56" style="252" customWidth="1"/>
    <col min="3" max="3" width="12.42578125" style="141" customWidth="1"/>
    <col min="4" max="4" width="14.42578125" style="141" customWidth="1"/>
    <col min="5" max="5" width="11.7109375" style="141" customWidth="1"/>
    <col min="6" max="6" width="12.28515625" style="141" customWidth="1"/>
    <col min="7" max="7" width="13.85546875" style="141" customWidth="1"/>
    <col min="8" max="8" width="12.28515625" style="141" customWidth="1"/>
    <col min="257" max="257" width="0" hidden="1" customWidth="1"/>
    <col min="258" max="258" width="56" bestFit="1" customWidth="1"/>
    <col min="259" max="259" width="12.42578125" customWidth="1"/>
    <col min="260" max="260" width="14.42578125" customWidth="1"/>
    <col min="261" max="261" width="11.7109375" customWidth="1"/>
    <col min="262" max="262" width="12.28515625" customWidth="1"/>
    <col min="263" max="263" width="13.85546875" customWidth="1"/>
    <col min="264" max="264" width="12.28515625" customWidth="1"/>
    <col min="513" max="513" width="0" hidden="1" customWidth="1"/>
    <col min="514" max="514" width="56" bestFit="1" customWidth="1"/>
    <col min="515" max="515" width="12.42578125" customWidth="1"/>
    <col min="516" max="516" width="14.42578125" customWidth="1"/>
    <col min="517" max="517" width="11.7109375" customWidth="1"/>
    <col min="518" max="518" width="12.28515625" customWidth="1"/>
    <col min="519" max="519" width="13.85546875" customWidth="1"/>
    <col min="520" max="520" width="12.28515625" customWidth="1"/>
    <col min="769" max="769" width="0" hidden="1" customWidth="1"/>
    <col min="770" max="770" width="56" bestFit="1" customWidth="1"/>
    <col min="771" max="771" width="12.42578125" customWidth="1"/>
    <col min="772" max="772" width="14.42578125" customWidth="1"/>
    <col min="773" max="773" width="11.7109375" customWidth="1"/>
    <col min="774" max="774" width="12.28515625" customWidth="1"/>
    <col min="775" max="775" width="13.85546875" customWidth="1"/>
    <col min="776" max="776" width="12.28515625" customWidth="1"/>
    <col min="1025" max="1025" width="0" hidden="1" customWidth="1"/>
    <col min="1026" max="1026" width="56" bestFit="1" customWidth="1"/>
    <col min="1027" max="1027" width="12.42578125" customWidth="1"/>
    <col min="1028" max="1028" width="14.42578125" customWidth="1"/>
    <col min="1029" max="1029" width="11.7109375" customWidth="1"/>
    <col min="1030" max="1030" width="12.28515625" customWidth="1"/>
    <col min="1031" max="1031" width="13.85546875" customWidth="1"/>
    <col min="1032" max="1032" width="12.28515625" customWidth="1"/>
    <col min="1281" max="1281" width="0" hidden="1" customWidth="1"/>
    <col min="1282" max="1282" width="56" bestFit="1" customWidth="1"/>
    <col min="1283" max="1283" width="12.42578125" customWidth="1"/>
    <col min="1284" max="1284" width="14.42578125" customWidth="1"/>
    <col min="1285" max="1285" width="11.7109375" customWidth="1"/>
    <col min="1286" max="1286" width="12.28515625" customWidth="1"/>
    <col min="1287" max="1287" width="13.85546875" customWidth="1"/>
    <col min="1288" max="1288" width="12.28515625" customWidth="1"/>
    <col min="1537" max="1537" width="0" hidden="1" customWidth="1"/>
    <col min="1538" max="1538" width="56" bestFit="1" customWidth="1"/>
    <col min="1539" max="1539" width="12.42578125" customWidth="1"/>
    <col min="1540" max="1540" width="14.42578125" customWidth="1"/>
    <col min="1541" max="1541" width="11.7109375" customWidth="1"/>
    <col min="1542" max="1542" width="12.28515625" customWidth="1"/>
    <col min="1543" max="1543" width="13.85546875" customWidth="1"/>
    <col min="1544" max="1544" width="12.28515625" customWidth="1"/>
    <col min="1793" max="1793" width="0" hidden="1" customWidth="1"/>
    <col min="1794" max="1794" width="56" bestFit="1" customWidth="1"/>
    <col min="1795" max="1795" width="12.42578125" customWidth="1"/>
    <col min="1796" max="1796" width="14.42578125" customWidth="1"/>
    <col min="1797" max="1797" width="11.7109375" customWidth="1"/>
    <col min="1798" max="1798" width="12.28515625" customWidth="1"/>
    <col min="1799" max="1799" width="13.85546875" customWidth="1"/>
    <col min="1800" max="1800" width="12.28515625" customWidth="1"/>
    <col min="2049" max="2049" width="0" hidden="1" customWidth="1"/>
    <col min="2050" max="2050" width="56" bestFit="1" customWidth="1"/>
    <col min="2051" max="2051" width="12.42578125" customWidth="1"/>
    <col min="2052" max="2052" width="14.42578125" customWidth="1"/>
    <col min="2053" max="2053" width="11.7109375" customWidth="1"/>
    <col min="2054" max="2054" width="12.28515625" customWidth="1"/>
    <col min="2055" max="2055" width="13.85546875" customWidth="1"/>
    <col min="2056" max="2056" width="12.28515625" customWidth="1"/>
    <col min="2305" max="2305" width="0" hidden="1" customWidth="1"/>
    <col min="2306" max="2306" width="56" bestFit="1" customWidth="1"/>
    <col min="2307" max="2307" width="12.42578125" customWidth="1"/>
    <col min="2308" max="2308" width="14.42578125" customWidth="1"/>
    <col min="2309" max="2309" width="11.7109375" customWidth="1"/>
    <col min="2310" max="2310" width="12.28515625" customWidth="1"/>
    <col min="2311" max="2311" width="13.85546875" customWidth="1"/>
    <col min="2312" max="2312" width="12.28515625" customWidth="1"/>
    <col min="2561" max="2561" width="0" hidden="1" customWidth="1"/>
    <col min="2562" max="2562" width="56" bestFit="1" customWidth="1"/>
    <col min="2563" max="2563" width="12.42578125" customWidth="1"/>
    <col min="2564" max="2564" width="14.42578125" customWidth="1"/>
    <col min="2565" max="2565" width="11.7109375" customWidth="1"/>
    <col min="2566" max="2566" width="12.28515625" customWidth="1"/>
    <col min="2567" max="2567" width="13.85546875" customWidth="1"/>
    <col min="2568" max="2568" width="12.28515625" customWidth="1"/>
    <col min="2817" max="2817" width="0" hidden="1" customWidth="1"/>
    <col min="2818" max="2818" width="56" bestFit="1" customWidth="1"/>
    <col min="2819" max="2819" width="12.42578125" customWidth="1"/>
    <col min="2820" max="2820" width="14.42578125" customWidth="1"/>
    <col min="2821" max="2821" width="11.7109375" customWidth="1"/>
    <col min="2822" max="2822" width="12.28515625" customWidth="1"/>
    <col min="2823" max="2823" width="13.85546875" customWidth="1"/>
    <col min="2824" max="2824" width="12.28515625" customWidth="1"/>
    <col min="3073" max="3073" width="0" hidden="1" customWidth="1"/>
    <col min="3074" max="3074" width="56" bestFit="1" customWidth="1"/>
    <col min="3075" max="3075" width="12.42578125" customWidth="1"/>
    <col min="3076" max="3076" width="14.42578125" customWidth="1"/>
    <col min="3077" max="3077" width="11.7109375" customWidth="1"/>
    <col min="3078" max="3078" width="12.28515625" customWidth="1"/>
    <col min="3079" max="3079" width="13.85546875" customWidth="1"/>
    <col min="3080" max="3080" width="12.28515625" customWidth="1"/>
    <col min="3329" max="3329" width="0" hidden="1" customWidth="1"/>
    <col min="3330" max="3330" width="56" bestFit="1" customWidth="1"/>
    <col min="3331" max="3331" width="12.42578125" customWidth="1"/>
    <col min="3332" max="3332" width="14.42578125" customWidth="1"/>
    <col min="3333" max="3333" width="11.7109375" customWidth="1"/>
    <col min="3334" max="3334" width="12.28515625" customWidth="1"/>
    <col min="3335" max="3335" width="13.85546875" customWidth="1"/>
    <col min="3336" max="3336" width="12.28515625" customWidth="1"/>
    <col min="3585" max="3585" width="0" hidden="1" customWidth="1"/>
    <col min="3586" max="3586" width="56" bestFit="1" customWidth="1"/>
    <col min="3587" max="3587" width="12.42578125" customWidth="1"/>
    <col min="3588" max="3588" width="14.42578125" customWidth="1"/>
    <col min="3589" max="3589" width="11.7109375" customWidth="1"/>
    <col min="3590" max="3590" width="12.28515625" customWidth="1"/>
    <col min="3591" max="3591" width="13.85546875" customWidth="1"/>
    <col min="3592" max="3592" width="12.28515625" customWidth="1"/>
    <col min="3841" max="3841" width="0" hidden="1" customWidth="1"/>
    <col min="3842" max="3842" width="56" bestFit="1" customWidth="1"/>
    <col min="3843" max="3843" width="12.42578125" customWidth="1"/>
    <col min="3844" max="3844" width="14.42578125" customWidth="1"/>
    <col min="3845" max="3845" width="11.7109375" customWidth="1"/>
    <col min="3846" max="3846" width="12.28515625" customWidth="1"/>
    <col min="3847" max="3847" width="13.85546875" customWidth="1"/>
    <col min="3848" max="3848" width="12.28515625" customWidth="1"/>
    <col min="4097" max="4097" width="0" hidden="1" customWidth="1"/>
    <col min="4098" max="4098" width="56" bestFit="1" customWidth="1"/>
    <col min="4099" max="4099" width="12.42578125" customWidth="1"/>
    <col min="4100" max="4100" width="14.42578125" customWidth="1"/>
    <col min="4101" max="4101" width="11.7109375" customWidth="1"/>
    <col min="4102" max="4102" width="12.28515625" customWidth="1"/>
    <col min="4103" max="4103" width="13.85546875" customWidth="1"/>
    <col min="4104" max="4104" width="12.28515625" customWidth="1"/>
    <col min="4353" max="4353" width="0" hidden="1" customWidth="1"/>
    <col min="4354" max="4354" width="56" bestFit="1" customWidth="1"/>
    <col min="4355" max="4355" width="12.42578125" customWidth="1"/>
    <col min="4356" max="4356" width="14.42578125" customWidth="1"/>
    <col min="4357" max="4357" width="11.7109375" customWidth="1"/>
    <col min="4358" max="4358" width="12.28515625" customWidth="1"/>
    <col min="4359" max="4359" width="13.85546875" customWidth="1"/>
    <col min="4360" max="4360" width="12.28515625" customWidth="1"/>
    <col min="4609" max="4609" width="0" hidden="1" customWidth="1"/>
    <col min="4610" max="4610" width="56" bestFit="1" customWidth="1"/>
    <col min="4611" max="4611" width="12.42578125" customWidth="1"/>
    <col min="4612" max="4612" width="14.42578125" customWidth="1"/>
    <col min="4613" max="4613" width="11.7109375" customWidth="1"/>
    <col min="4614" max="4614" width="12.28515625" customWidth="1"/>
    <col min="4615" max="4615" width="13.85546875" customWidth="1"/>
    <col min="4616" max="4616" width="12.28515625" customWidth="1"/>
    <col min="4865" max="4865" width="0" hidden="1" customWidth="1"/>
    <col min="4866" max="4866" width="56" bestFit="1" customWidth="1"/>
    <col min="4867" max="4867" width="12.42578125" customWidth="1"/>
    <col min="4868" max="4868" width="14.42578125" customWidth="1"/>
    <col min="4869" max="4869" width="11.7109375" customWidth="1"/>
    <col min="4870" max="4870" width="12.28515625" customWidth="1"/>
    <col min="4871" max="4871" width="13.85546875" customWidth="1"/>
    <col min="4872" max="4872" width="12.28515625" customWidth="1"/>
    <col min="5121" max="5121" width="0" hidden="1" customWidth="1"/>
    <col min="5122" max="5122" width="56" bestFit="1" customWidth="1"/>
    <col min="5123" max="5123" width="12.42578125" customWidth="1"/>
    <col min="5124" max="5124" width="14.42578125" customWidth="1"/>
    <col min="5125" max="5125" width="11.7109375" customWidth="1"/>
    <col min="5126" max="5126" width="12.28515625" customWidth="1"/>
    <col min="5127" max="5127" width="13.85546875" customWidth="1"/>
    <col min="5128" max="5128" width="12.28515625" customWidth="1"/>
    <col min="5377" max="5377" width="0" hidden="1" customWidth="1"/>
    <col min="5378" max="5378" width="56" bestFit="1" customWidth="1"/>
    <col min="5379" max="5379" width="12.42578125" customWidth="1"/>
    <col min="5380" max="5380" width="14.42578125" customWidth="1"/>
    <col min="5381" max="5381" width="11.7109375" customWidth="1"/>
    <col min="5382" max="5382" width="12.28515625" customWidth="1"/>
    <col min="5383" max="5383" width="13.85546875" customWidth="1"/>
    <col min="5384" max="5384" width="12.28515625" customWidth="1"/>
    <col min="5633" max="5633" width="0" hidden="1" customWidth="1"/>
    <col min="5634" max="5634" width="56" bestFit="1" customWidth="1"/>
    <col min="5635" max="5635" width="12.42578125" customWidth="1"/>
    <col min="5636" max="5636" width="14.42578125" customWidth="1"/>
    <col min="5637" max="5637" width="11.7109375" customWidth="1"/>
    <col min="5638" max="5638" width="12.28515625" customWidth="1"/>
    <col min="5639" max="5639" width="13.85546875" customWidth="1"/>
    <col min="5640" max="5640" width="12.28515625" customWidth="1"/>
    <col min="5889" max="5889" width="0" hidden="1" customWidth="1"/>
    <col min="5890" max="5890" width="56" bestFit="1" customWidth="1"/>
    <col min="5891" max="5891" width="12.42578125" customWidth="1"/>
    <col min="5892" max="5892" width="14.42578125" customWidth="1"/>
    <col min="5893" max="5893" width="11.7109375" customWidth="1"/>
    <col min="5894" max="5894" width="12.28515625" customWidth="1"/>
    <col min="5895" max="5895" width="13.85546875" customWidth="1"/>
    <col min="5896" max="5896" width="12.28515625" customWidth="1"/>
    <col min="6145" max="6145" width="0" hidden="1" customWidth="1"/>
    <col min="6146" max="6146" width="56" bestFit="1" customWidth="1"/>
    <col min="6147" max="6147" width="12.42578125" customWidth="1"/>
    <col min="6148" max="6148" width="14.42578125" customWidth="1"/>
    <col min="6149" max="6149" width="11.7109375" customWidth="1"/>
    <col min="6150" max="6150" width="12.28515625" customWidth="1"/>
    <col min="6151" max="6151" width="13.85546875" customWidth="1"/>
    <col min="6152" max="6152" width="12.28515625" customWidth="1"/>
    <col min="6401" max="6401" width="0" hidden="1" customWidth="1"/>
    <col min="6402" max="6402" width="56" bestFit="1" customWidth="1"/>
    <col min="6403" max="6403" width="12.42578125" customWidth="1"/>
    <col min="6404" max="6404" width="14.42578125" customWidth="1"/>
    <col min="6405" max="6405" width="11.7109375" customWidth="1"/>
    <col min="6406" max="6406" width="12.28515625" customWidth="1"/>
    <col min="6407" max="6407" width="13.85546875" customWidth="1"/>
    <col min="6408" max="6408" width="12.28515625" customWidth="1"/>
    <col min="6657" max="6657" width="0" hidden="1" customWidth="1"/>
    <col min="6658" max="6658" width="56" bestFit="1" customWidth="1"/>
    <col min="6659" max="6659" width="12.42578125" customWidth="1"/>
    <col min="6660" max="6660" width="14.42578125" customWidth="1"/>
    <col min="6661" max="6661" width="11.7109375" customWidth="1"/>
    <col min="6662" max="6662" width="12.28515625" customWidth="1"/>
    <col min="6663" max="6663" width="13.85546875" customWidth="1"/>
    <col min="6664" max="6664" width="12.28515625" customWidth="1"/>
    <col min="6913" max="6913" width="0" hidden="1" customWidth="1"/>
    <col min="6914" max="6914" width="56" bestFit="1" customWidth="1"/>
    <col min="6915" max="6915" width="12.42578125" customWidth="1"/>
    <col min="6916" max="6916" width="14.42578125" customWidth="1"/>
    <col min="6917" max="6917" width="11.7109375" customWidth="1"/>
    <col min="6918" max="6918" width="12.28515625" customWidth="1"/>
    <col min="6919" max="6919" width="13.85546875" customWidth="1"/>
    <col min="6920" max="6920" width="12.28515625" customWidth="1"/>
    <col min="7169" max="7169" width="0" hidden="1" customWidth="1"/>
    <col min="7170" max="7170" width="56" bestFit="1" customWidth="1"/>
    <col min="7171" max="7171" width="12.42578125" customWidth="1"/>
    <col min="7172" max="7172" width="14.42578125" customWidth="1"/>
    <col min="7173" max="7173" width="11.7109375" customWidth="1"/>
    <col min="7174" max="7174" width="12.28515625" customWidth="1"/>
    <col min="7175" max="7175" width="13.85546875" customWidth="1"/>
    <col min="7176" max="7176" width="12.28515625" customWidth="1"/>
    <col min="7425" max="7425" width="0" hidden="1" customWidth="1"/>
    <col min="7426" max="7426" width="56" bestFit="1" customWidth="1"/>
    <col min="7427" max="7427" width="12.42578125" customWidth="1"/>
    <col min="7428" max="7428" width="14.42578125" customWidth="1"/>
    <col min="7429" max="7429" width="11.7109375" customWidth="1"/>
    <col min="7430" max="7430" width="12.28515625" customWidth="1"/>
    <col min="7431" max="7431" width="13.85546875" customWidth="1"/>
    <col min="7432" max="7432" width="12.28515625" customWidth="1"/>
    <col min="7681" max="7681" width="0" hidden="1" customWidth="1"/>
    <col min="7682" max="7682" width="56" bestFit="1" customWidth="1"/>
    <col min="7683" max="7683" width="12.42578125" customWidth="1"/>
    <col min="7684" max="7684" width="14.42578125" customWidth="1"/>
    <col min="7685" max="7685" width="11.7109375" customWidth="1"/>
    <col min="7686" max="7686" width="12.28515625" customWidth="1"/>
    <col min="7687" max="7687" width="13.85546875" customWidth="1"/>
    <col min="7688" max="7688" width="12.28515625" customWidth="1"/>
    <col min="7937" max="7937" width="0" hidden="1" customWidth="1"/>
    <col min="7938" max="7938" width="56" bestFit="1" customWidth="1"/>
    <col min="7939" max="7939" width="12.42578125" customWidth="1"/>
    <col min="7940" max="7940" width="14.42578125" customWidth="1"/>
    <col min="7941" max="7941" width="11.7109375" customWidth="1"/>
    <col min="7942" max="7942" width="12.28515625" customWidth="1"/>
    <col min="7943" max="7943" width="13.85546875" customWidth="1"/>
    <col min="7944" max="7944" width="12.28515625" customWidth="1"/>
    <col min="8193" max="8193" width="0" hidden="1" customWidth="1"/>
    <col min="8194" max="8194" width="56" bestFit="1" customWidth="1"/>
    <col min="8195" max="8195" width="12.42578125" customWidth="1"/>
    <col min="8196" max="8196" width="14.42578125" customWidth="1"/>
    <col min="8197" max="8197" width="11.7109375" customWidth="1"/>
    <col min="8198" max="8198" width="12.28515625" customWidth="1"/>
    <col min="8199" max="8199" width="13.85546875" customWidth="1"/>
    <col min="8200" max="8200" width="12.28515625" customWidth="1"/>
    <col min="8449" max="8449" width="0" hidden="1" customWidth="1"/>
    <col min="8450" max="8450" width="56" bestFit="1" customWidth="1"/>
    <col min="8451" max="8451" width="12.42578125" customWidth="1"/>
    <col min="8452" max="8452" width="14.42578125" customWidth="1"/>
    <col min="8453" max="8453" width="11.7109375" customWidth="1"/>
    <col min="8454" max="8454" width="12.28515625" customWidth="1"/>
    <col min="8455" max="8455" width="13.85546875" customWidth="1"/>
    <col min="8456" max="8456" width="12.28515625" customWidth="1"/>
    <col min="8705" max="8705" width="0" hidden="1" customWidth="1"/>
    <col min="8706" max="8706" width="56" bestFit="1" customWidth="1"/>
    <col min="8707" max="8707" width="12.42578125" customWidth="1"/>
    <col min="8708" max="8708" width="14.42578125" customWidth="1"/>
    <col min="8709" max="8709" width="11.7109375" customWidth="1"/>
    <col min="8710" max="8710" width="12.28515625" customWidth="1"/>
    <col min="8711" max="8711" width="13.85546875" customWidth="1"/>
    <col min="8712" max="8712" width="12.28515625" customWidth="1"/>
    <col min="8961" max="8961" width="0" hidden="1" customWidth="1"/>
    <col min="8962" max="8962" width="56" bestFit="1" customWidth="1"/>
    <col min="8963" max="8963" width="12.42578125" customWidth="1"/>
    <col min="8964" max="8964" width="14.42578125" customWidth="1"/>
    <col min="8965" max="8965" width="11.7109375" customWidth="1"/>
    <col min="8966" max="8966" width="12.28515625" customWidth="1"/>
    <col min="8967" max="8967" width="13.85546875" customWidth="1"/>
    <col min="8968" max="8968" width="12.28515625" customWidth="1"/>
    <col min="9217" max="9217" width="0" hidden="1" customWidth="1"/>
    <col min="9218" max="9218" width="56" bestFit="1" customWidth="1"/>
    <col min="9219" max="9219" width="12.42578125" customWidth="1"/>
    <col min="9220" max="9220" width="14.42578125" customWidth="1"/>
    <col min="9221" max="9221" width="11.7109375" customWidth="1"/>
    <col min="9222" max="9222" width="12.28515625" customWidth="1"/>
    <col min="9223" max="9223" width="13.85546875" customWidth="1"/>
    <col min="9224" max="9224" width="12.28515625" customWidth="1"/>
    <col min="9473" max="9473" width="0" hidden="1" customWidth="1"/>
    <col min="9474" max="9474" width="56" bestFit="1" customWidth="1"/>
    <col min="9475" max="9475" width="12.42578125" customWidth="1"/>
    <col min="9476" max="9476" width="14.42578125" customWidth="1"/>
    <col min="9477" max="9477" width="11.7109375" customWidth="1"/>
    <col min="9478" max="9478" width="12.28515625" customWidth="1"/>
    <col min="9479" max="9479" width="13.85546875" customWidth="1"/>
    <col min="9480" max="9480" width="12.28515625" customWidth="1"/>
    <col min="9729" max="9729" width="0" hidden="1" customWidth="1"/>
    <col min="9730" max="9730" width="56" bestFit="1" customWidth="1"/>
    <col min="9731" max="9731" width="12.42578125" customWidth="1"/>
    <col min="9732" max="9732" width="14.42578125" customWidth="1"/>
    <col min="9733" max="9733" width="11.7109375" customWidth="1"/>
    <col min="9734" max="9734" width="12.28515625" customWidth="1"/>
    <col min="9735" max="9735" width="13.85546875" customWidth="1"/>
    <col min="9736" max="9736" width="12.28515625" customWidth="1"/>
    <col min="9985" max="9985" width="0" hidden="1" customWidth="1"/>
    <col min="9986" max="9986" width="56" bestFit="1" customWidth="1"/>
    <col min="9987" max="9987" width="12.42578125" customWidth="1"/>
    <col min="9988" max="9988" width="14.42578125" customWidth="1"/>
    <col min="9989" max="9989" width="11.7109375" customWidth="1"/>
    <col min="9990" max="9990" width="12.28515625" customWidth="1"/>
    <col min="9991" max="9991" width="13.85546875" customWidth="1"/>
    <col min="9992" max="9992" width="12.28515625" customWidth="1"/>
    <col min="10241" max="10241" width="0" hidden="1" customWidth="1"/>
    <col min="10242" max="10242" width="56" bestFit="1" customWidth="1"/>
    <col min="10243" max="10243" width="12.42578125" customWidth="1"/>
    <col min="10244" max="10244" width="14.42578125" customWidth="1"/>
    <col min="10245" max="10245" width="11.7109375" customWidth="1"/>
    <col min="10246" max="10246" width="12.28515625" customWidth="1"/>
    <col min="10247" max="10247" width="13.85546875" customWidth="1"/>
    <col min="10248" max="10248" width="12.28515625" customWidth="1"/>
    <col min="10497" max="10497" width="0" hidden="1" customWidth="1"/>
    <col min="10498" max="10498" width="56" bestFit="1" customWidth="1"/>
    <col min="10499" max="10499" width="12.42578125" customWidth="1"/>
    <col min="10500" max="10500" width="14.42578125" customWidth="1"/>
    <col min="10501" max="10501" width="11.7109375" customWidth="1"/>
    <col min="10502" max="10502" width="12.28515625" customWidth="1"/>
    <col min="10503" max="10503" width="13.85546875" customWidth="1"/>
    <col min="10504" max="10504" width="12.28515625" customWidth="1"/>
    <col min="10753" max="10753" width="0" hidden="1" customWidth="1"/>
    <col min="10754" max="10754" width="56" bestFit="1" customWidth="1"/>
    <col min="10755" max="10755" width="12.42578125" customWidth="1"/>
    <col min="10756" max="10756" width="14.42578125" customWidth="1"/>
    <col min="10757" max="10757" width="11.7109375" customWidth="1"/>
    <col min="10758" max="10758" width="12.28515625" customWidth="1"/>
    <col min="10759" max="10759" width="13.85546875" customWidth="1"/>
    <col min="10760" max="10760" width="12.28515625" customWidth="1"/>
    <col min="11009" max="11009" width="0" hidden="1" customWidth="1"/>
    <col min="11010" max="11010" width="56" bestFit="1" customWidth="1"/>
    <col min="11011" max="11011" width="12.42578125" customWidth="1"/>
    <col min="11012" max="11012" width="14.42578125" customWidth="1"/>
    <col min="11013" max="11013" width="11.7109375" customWidth="1"/>
    <col min="11014" max="11014" width="12.28515625" customWidth="1"/>
    <col min="11015" max="11015" width="13.85546875" customWidth="1"/>
    <col min="11016" max="11016" width="12.28515625" customWidth="1"/>
    <col min="11265" max="11265" width="0" hidden="1" customWidth="1"/>
    <col min="11266" max="11266" width="56" bestFit="1" customWidth="1"/>
    <col min="11267" max="11267" width="12.42578125" customWidth="1"/>
    <col min="11268" max="11268" width="14.42578125" customWidth="1"/>
    <col min="11269" max="11269" width="11.7109375" customWidth="1"/>
    <col min="11270" max="11270" width="12.28515625" customWidth="1"/>
    <col min="11271" max="11271" width="13.85546875" customWidth="1"/>
    <col min="11272" max="11272" width="12.28515625" customWidth="1"/>
    <col min="11521" max="11521" width="0" hidden="1" customWidth="1"/>
    <col min="11522" max="11522" width="56" bestFit="1" customWidth="1"/>
    <col min="11523" max="11523" width="12.42578125" customWidth="1"/>
    <col min="11524" max="11524" width="14.42578125" customWidth="1"/>
    <col min="11525" max="11525" width="11.7109375" customWidth="1"/>
    <col min="11526" max="11526" width="12.28515625" customWidth="1"/>
    <col min="11527" max="11527" width="13.85546875" customWidth="1"/>
    <col min="11528" max="11528" width="12.28515625" customWidth="1"/>
    <col min="11777" max="11777" width="0" hidden="1" customWidth="1"/>
    <col min="11778" max="11778" width="56" bestFit="1" customWidth="1"/>
    <col min="11779" max="11779" width="12.42578125" customWidth="1"/>
    <col min="11780" max="11780" width="14.42578125" customWidth="1"/>
    <col min="11781" max="11781" width="11.7109375" customWidth="1"/>
    <col min="11782" max="11782" width="12.28515625" customWidth="1"/>
    <col min="11783" max="11783" width="13.85546875" customWidth="1"/>
    <col min="11784" max="11784" width="12.28515625" customWidth="1"/>
    <col min="12033" max="12033" width="0" hidden="1" customWidth="1"/>
    <col min="12034" max="12034" width="56" bestFit="1" customWidth="1"/>
    <col min="12035" max="12035" width="12.42578125" customWidth="1"/>
    <col min="12036" max="12036" width="14.42578125" customWidth="1"/>
    <col min="12037" max="12037" width="11.7109375" customWidth="1"/>
    <col min="12038" max="12038" width="12.28515625" customWidth="1"/>
    <col min="12039" max="12039" width="13.85546875" customWidth="1"/>
    <col min="12040" max="12040" width="12.28515625" customWidth="1"/>
    <col min="12289" max="12289" width="0" hidden="1" customWidth="1"/>
    <col min="12290" max="12290" width="56" bestFit="1" customWidth="1"/>
    <col min="12291" max="12291" width="12.42578125" customWidth="1"/>
    <col min="12292" max="12292" width="14.42578125" customWidth="1"/>
    <col min="12293" max="12293" width="11.7109375" customWidth="1"/>
    <col min="12294" max="12294" width="12.28515625" customWidth="1"/>
    <col min="12295" max="12295" width="13.85546875" customWidth="1"/>
    <col min="12296" max="12296" width="12.28515625" customWidth="1"/>
    <col min="12545" max="12545" width="0" hidden="1" customWidth="1"/>
    <col min="12546" max="12546" width="56" bestFit="1" customWidth="1"/>
    <col min="12547" max="12547" width="12.42578125" customWidth="1"/>
    <col min="12548" max="12548" width="14.42578125" customWidth="1"/>
    <col min="12549" max="12549" width="11.7109375" customWidth="1"/>
    <col min="12550" max="12550" width="12.28515625" customWidth="1"/>
    <col min="12551" max="12551" width="13.85546875" customWidth="1"/>
    <col min="12552" max="12552" width="12.28515625" customWidth="1"/>
    <col min="12801" max="12801" width="0" hidden="1" customWidth="1"/>
    <col min="12802" max="12802" width="56" bestFit="1" customWidth="1"/>
    <col min="12803" max="12803" width="12.42578125" customWidth="1"/>
    <col min="12804" max="12804" width="14.42578125" customWidth="1"/>
    <col min="12805" max="12805" width="11.7109375" customWidth="1"/>
    <col min="12806" max="12806" width="12.28515625" customWidth="1"/>
    <col min="12807" max="12807" width="13.85546875" customWidth="1"/>
    <col min="12808" max="12808" width="12.28515625" customWidth="1"/>
    <col min="13057" max="13057" width="0" hidden="1" customWidth="1"/>
    <col min="13058" max="13058" width="56" bestFit="1" customWidth="1"/>
    <col min="13059" max="13059" width="12.42578125" customWidth="1"/>
    <col min="13060" max="13060" width="14.42578125" customWidth="1"/>
    <col min="13061" max="13061" width="11.7109375" customWidth="1"/>
    <col min="13062" max="13062" width="12.28515625" customWidth="1"/>
    <col min="13063" max="13063" width="13.85546875" customWidth="1"/>
    <col min="13064" max="13064" width="12.28515625" customWidth="1"/>
    <col min="13313" max="13313" width="0" hidden="1" customWidth="1"/>
    <col min="13314" max="13314" width="56" bestFit="1" customWidth="1"/>
    <col min="13315" max="13315" width="12.42578125" customWidth="1"/>
    <col min="13316" max="13316" width="14.42578125" customWidth="1"/>
    <col min="13317" max="13317" width="11.7109375" customWidth="1"/>
    <col min="13318" max="13318" width="12.28515625" customWidth="1"/>
    <col min="13319" max="13319" width="13.85546875" customWidth="1"/>
    <col min="13320" max="13320" width="12.28515625" customWidth="1"/>
    <col min="13569" max="13569" width="0" hidden="1" customWidth="1"/>
    <col min="13570" max="13570" width="56" bestFit="1" customWidth="1"/>
    <col min="13571" max="13571" width="12.42578125" customWidth="1"/>
    <col min="13572" max="13572" width="14.42578125" customWidth="1"/>
    <col min="13573" max="13573" width="11.7109375" customWidth="1"/>
    <col min="13574" max="13574" width="12.28515625" customWidth="1"/>
    <col min="13575" max="13575" width="13.85546875" customWidth="1"/>
    <col min="13576" max="13576" width="12.28515625" customWidth="1"/>
    <col min="13825" max="13825" width="0" hidden="1" customWidth="1"/>
    <col min="13826" max="13826" width="56" bestFit="1" customWidth="1"/>
    <col min="13827" max="13827" width="12.42578125" customWidth="1"/>
    <col min="13828" max="13828" width="14.42578125" customWidth="1"/>
    <col min="13829" max="13829" width="11.7109375" customWidth="1"/>
    <col min="13830" max="13830" width="12.28515625" customWidth="1"/>
    <col min="13831" max="13831" width="13.85546875" customWidth="1"/>
    <col min="13832" max="13832" width="12.28515625" customWidth="1"/>
    <col min="14081" max="14081" width="0" hidden="1" customWidth="1"/>
    <col min="14082" max="14082" width="56" bestFit="1" customWidth="1"/>
    <col min="14083" max="14083" width="12.42578125" customWidth="1"/>
    <col min="14084" max="14084" width="14.42578125" customWidth="1"/>
    <col min="14085" max="14085" width="11.7109375" customWidth="1"/>
    <col min="14086" max="14086" width="12.28515625" customWidth="1"/>
    <col min="14087" max="14087" width="13.85546875" customWidth="1"/>
    <col min="14088" max="14088" width="12.28515625" customWidth="1"/>
    <col min="14337" max="14337" width="0" hidden="1" customWidth="1"/>
    <col min="14338" max="14338" width="56" bestFit="1" customWidth="1"/>
    <col min="14339" max="14339" width="12.42578125" customWidth="1"/>
    <col min="14340" max="14340" width="14.42578125" customWidth="1"/>
    <col min="14341" max="14341" width="11.7109375" customWidth="1"/>
    <col min="14342" max="14342" width="12.28515625" customWidth="1"/>
    <col min="14343" max="14343" width="13.85546875" customWidth="1"/>
    <col min="14344" max="14344" width="12.28515625" customWidth="1"/>
    <col min="14593" max="14593" width="0" hidden="1" customWidth="1"/>
    <col min="14594" max="14594" width="56" bestFit="1" customWidth="1"/>
    <col min="14595" max="14595" width="12.42578125" customWidth="1"/>
    <col min="14596" max="14596" width="14.42578125" customWidth="1"/>
    <col min="14597" max="14597" width="11.7109375" customWidth="1"/>
    <col min="14598" max="14598" width="12.28515625" customWidth="1"/>
    <col min="14599" max="14599" width="13.85546875" customWidth="1"/>
    <col min="14600" max="14600" width="12.28515625" customWidth="1"/>
    <col min="14849" max="14849" width="0" hidden="1" customWidth="1"/>
    <col min="14850" max="14850" width="56" bestFit="1" customWidth="1"/>
    <col min="14851" max="14851" width="12.42578125" customWidth="1"/>
    <col min="14852" max="14852" width="14.42578125" customWidth="1"/>
    <col min="14853" max="14853" width="11.7109375" customWidth="1"/>
    <col min="14854" max="14854" width="12.28515625" customWidth="1"/>
    <col min="14855" max="14855" width="13.85546875" customWidth="1"/>
    <col min="14856" max="14856" width="12.28515625" customWidth="1"/>
    <col min="15105" max="15105" width="0" hidden="1" customWidth="1"/>
    <col min="15106" max="15106" width="56" bestFit="1" customWidth="1"/>
    <col min="15107" max="15107" width="12.42578125" customWidth="1"/>
    <col min="15108" max="15108" width="14.42578125" customWidth="1"/>
    <col min="15109" max="15109" width="11.7109375" customWidth="1"/>
    <col min="15110" max="15110" width="12.28515625" customWidth="1"/>
    <col min="15111" max="15111" width="13.85546875" customWidth="1"/>
    <col min="15112" max="15112" width="12.28515625" customWidth="1"/>
    <col min="15361" max="15361" width="0" hidden="1" customWidth="1"/>
    <col min="15362" max="15362" width="56" bestFit="1" customWidth="1"/>
    <col min="15363" max="15363" width="12.42578125" customWidth="1"/>
    <col min="15364" max="15364" width="14.42578125" customWidth="1"/>
    <col min="15365" max="15365" width="11.7109375" customWidth="1"/>
    <col min="15366" max="15366" width="12.28515625" customWidth="1"/>
    <col min="15367" max="15367" width="13.85546875" customWidth="1"/>
    <col min="15368" max="15368" width="12.28515625" customWidth="1"/>
    <col min="15617" max="15617" width="0" hidden="1" customWidth="1"/>
    <col min="15618" max="15618" width="56" bestFit="1" customWidth="1"/>
    <col min="15619" max="15619" width="12.42578125" customWidth="1"/>
    <col min="15620" max="15620" width="14.42578125" customWidth="1"/>
    <col min="15621" max="15621" width="11.7109375" customWidth="1"/>
    <col min="15622" max="15622" width="12.28515625" customWidth="1"/>
    <col min="15623" max="15623" width="13.85546875" customWidth="1"/>
    <col min="15624" max="15624" width="12.28515625" customWidth="1"/>
    <col min="15873" max="15873" width="0" hidden="1" customWidth="1"/>
    <col min="15874" max="15874" width="56" bestFit="1" customWidth="1"/>
    <col min="15875" max="15875" width="12.42578125" customWidth="1"/>
    <col min="15876" max="15876" width="14.42578125" customWidth="1"/>
    <col min="15877" max="15877" width="11.7109375" customWidth="1"/>
    <col min="15878" max="15878" width="12.28515625" customWidth="1"/>
    <col min="15879" max="15879" width="13.85546875" customWidth="1"/>
    <col min="15880" max="15880" width="12.28515625" customWidth="1"/>
    <col min="16129" max="16129" width="0" hidden="1" customWidth="1"/>
    <col min="16130" max="16130" width="56" bestFit="1" customWidth="1"/>
    <col min="16131" max="16131" width="12.42578125" customWidth="1"/>
    <col min="16132" max="16132" width="14.42578125" customWidth="1"/>
    <col min="16133" max="16133" width="11.7109375" customWidth="1"/>
    <col min="16134" max="16134" width="12.28515625" customWidth="1"/>
    <col min="16135" max="16135" width="13.85546875" customWidth="1"/>
    <col min="16136" max="16136" width="12.28515625" customWidth="1"/>
  </cols>
  <sheetData>
    <row r="2" spans="1:8" x14ac:dyDescent="0.25">
      <c r="B2" s="875" t="s">
        <v>201</v>
      </c>
      <c r="C2" s="875"/>
      <c r="D2" s="875"/>
      <c r="E2" s="875"/>
      <c r="F2" s="875"/>
      <c r="G2" s="875"/>
      <c r="H2" s="875"/>
    </row>
    <row r="3" spans="1:8" x14ac:dyDescent="0.25">
      <c r="B3" s="875"/>
      <c r="C3" s="875"/>
      <c r="D3" s="875"/>
      <c r="E3" s="875"/>
      <c r="F3" s="875"/>
      <c r="G3" s="875"/>
      <c r="H3" s="875"/>
    </row>
    <row r="4" spans="1:8" x14ac:dyDescent="0.25">
      <c r="B4" s="250"/>
      <c r="C4" s="251"/>
      <c r="D4" s="251"/>
      <c r="E4" s="251"/>
      <c r="F4" s="251"/>
      <c r="G4" s="251"/>
      <c r="H4" s="251"/>
    </row>
    <row r="5" spans="1:8" x14ac:dyDescent="0.25">
      <c r="C5" s="870" t="s">
        <v>202</v>
      </c>
      <c r="D5" s="871"/>
      <c r="E5" s="873" t="s">
        <v>203</v>
      </c>
      <c r="F5" s="873"/>
      <c r="G5" s="873" t="s">
        <v>116</v>
      </c>
      <c r="H5" s="872"/>
    </row>
    <row r="6" spans="1:8" s="255" customFormat="1" ht="26.25" x14ac:dyDescent="0.25">
      <c r="A6" s="277"/>
      <c r="B6" s="253"/>
      <c r="C6" s="254" t="s">
        <v>0</v>
      </c>
      <c r="D6" s="254" t="s">
        <v>1</v>
      </c>
      <c r="E6" s="254" t="s">
        <v>0</v>
      </c>
      <c r="F6" s="254" t="s">
        <v>1</v>
      </c>
      <c r="G6" s="254" t="s">
        <v>0</v>
      </c>
      <c r="H6" s="254" t="s">
        <v>1</v>
      </c>
    </row>
    <row r="7" spans="1:8" x14ac:dyDescent="0.25">
      <c r="C7" s="256"/>
      <c r="D7" s="256"/>
      <c r="E7" s="256"/>
      <c r="F7" s="256"/>
      <c r="G7" s="256"/>
      <c r="H7" s="256"/>
    </row>
    <row r="8" spans="1:8" x14ac:dyDescent="0.25">
      <c r="A8" s="278">
        <v>1</v>
      </c>
      <c r="B8" s="257" t="s">
        <v>117</v>
      </c>
      <c r="C8" s="258"/>
      <c r="D8" s="258"/>
      <c r="E8" s="258"/>
      <c r="F8" s="258"/>
      <c r="G8" s="258"/>
      <c r="H8" s="258"/>
    </row>
    <row r="9" spans="1:8" x14ac:dyDescent="0.25">
      <c r="A9" s="278" t="s">
        <v>204</v>
      </c>
      <c r="B9" s="259" t="s">
        <v>2</v>
      </c>
      <c r="C9" s="258">
        <v>8570</v>
      </c>
      <c r="D9" s="258">
        <v>7950</v>
      </c>
      <c r="E9" s="258">
        <v>8880</v>
      </c>
      <c r="F9" s="258">
        <v>8240</v>
      </c>
      <c r="G9" s="260">
        <v>-310</v>
      </c>
      <c r="H9" s="260">
        <v>-290</v>
      </c>
    </row>
    <row r="10" spans="1:8" x14ac:dyDescent="0.25">
      <c r="A10" s="278" t="s">
        <v>205</v>
      </c>
      <c r="B10" s="259" t="s">
        <v>3</v>
      </c>
      <c r="C10" s="258">
        <v>40</v>
      </c>
      <c r="D10" s="258">
        <v>40</v>
      </c>
      <c r="E10" s="258">
        <v>40</v>
      </c>
      <c r="F10" s="258">
        <v>40</v>
      </c>
      <c r="G10" s="260">
        <v>0</v>
      </c>
      <c r="H10" s="260">
        <v>0</v>
      </c>
    </row>
    <row r="11" spans="1:8" x14ac:dyDescent="0.25">
      <c r="A11" s="278" t="s">
        <v>206</v>
      </c>
      <c r="B11" s="259" t="s">
        <v>4</v>
      </c>
      <c r="C11" s="258">
        <v>40</v>
      </c>
      <c r="D11" s="258">
        <v>40</v>
      </c>
      <c r="E11" s="258">
        <v>50</v>
      </c>
      <c r="F11" s="258">
        <v>50</v>
      </c>
      <c r="G11" s="260">
        <v>-10</v>
      </c>
      <c r="H11" s="260">
        <v>-10</v>
      </c>
    </row>
    <row r="12" spans="1:8" x14ac:dyDescent="0.25">
      <c r="A12" s="278" t="s">
        <v>207</v>
      </c>
      <c r="B12" s="259" t="s">
        <v>6</v>
      </c>
      <c r="C12" s="258">
        <v>330</v>
      </c>
      <c r="D12" s="258">
        <v>330</v>
      </c>
      <c r="E12" s="258">
        <v>310</v>
      </c>
      <c r="F12" s="258">
        <v>310</v>
      </c>
      <c r="G12" s="260">
        <v>20</v>
      </c>
      <c r="H12" s="260">
        <v>20</v>
      </c>
    </row>
    <row r="13" spans="1:8" x14ac:dyDescent="0.25">
      <c r="A13" s="278" t="s">
        <v>208</v>
      </c>
      <c r="B13" s="259" t="s">
        <v>7</v>
      </c>
      <c r="C13" s="258">
        <v>910</v>
      </c>
      <c r="D13" s="258">
        <v>860</v>
      </c>
      <c r="E13" s="258">
        <v>910</v>
      </c>
      <c r="F13" s="258">
        <v>860</v>
      </c>
      <c r="G13" s="260" t="s">
        <v>8</v>
      </c>
      <c r="H13" s="260" t="s">
        <v>8</v>
      </c>
    </row>
    <row r="14" spans="1:8" x14ac:dyDescent="0.25">
      <c r="A14" s="278"/>
      <c r="B14" s="259"/>
      <c r="C14" s="258"/>
      <c r="D14" s="258"/>
      <c r="E14" s="258"/>
      <c r="F14" s="258"/>
      <c r="G14" s="260"/>
      <c r="H14" s="260"/>
    </row>
    <row r="15" spans="1:8" x14ac:dyDescent="0.25">
      <c r="A15" s="278">
        <v>22</v>
      </c>
      <c r="B15" s="257" t="s">
        <v>176</v>
      </c>
      <c r="C15" s="258"/>
      <c r="D15" s="258"/>
      <c r="E15" s="258"/>
      <c r="F15" s="258"/>
      <c r="G15" s="260"/>
      <c r="H15" s="260"/>
    </row>
    <row r="16" spans="1:8" x14ac:dyDescent="0.25">
      <c r="A16" s="278" t="s">
        <v>209</v>
      </c>
      <c r="B16" s="259" t="s">
        <v>177</v>
      </c>
      <c r="C16" s="258">
        <v>4000</v>
      </c>
      <c r="D16" s="258">
        <v>3860</v>
      </c>
      <c r="E16" s="258">
        <v>4080</v>
      </c>
      <c r="F16" s="258">
        <v>3940</v>
      </c>
      <c r="G16" s="260">
        <v>-80</v>
      </c>
      <c r="H16" s="260">
        <v>-90</v>
      </c>
    </row>
    <row r="17" spans="1:8" x14ac:dyDescent="0.25">
      <c r="A17" s="278" t="s">
        <v>210</v>
      </c>
      <c r="B17" s="259" t="s">
        <v>9</v>
      </c>
      <c r="C17" s="258">
        <v>960</v>
      </c>
      <c r="D17" s="258">
        <v>900</v>
      </c>
      <c r="E17" s="258">
        <v>960</v>
      </c>
      <c r="F17" s="258">
        <v>900</v>
      </c>
      <c r="G17" s="260" t="s">
        <v>8</v>
      </c>
      <c r="H17" s="260" t="s">
        <v>8</v>
      </c>
    </row>
    <row r="18" spans="1:8" x14ac:dyDescent="0.25">
      <c r="A18" s="278" t="s">
        <v>211</v>
      </c>
      <c r="B18" s="259" t="s">
        <v>10</v>
      </c>
      <c r="C18" s="258">
        <v>1180</v>
      </c>
      <c r="D18" s="258">
        <v>1070</v>
      </c>
      <c r="E18" s="258">
        <v>1150</v>
      </c>
      <c r="F18" s="258">
        <v>1050</v>
      </c>
      <c r="G18" s="260">
        <v>20</v>
      </c>
      <c r="H18" s="260">
        <v>20</v>
      </c>
    </row>
    <row r="19" spans="1:8" x14ac:dyDescent="0.25">
      <c r="A19" s="278" t="s">
        <v>212</v>
      </c>
      <c r="B19" s="259" t="s">
        <v>11</v>
      </c>
      <c r="C19" s="258">
        <v>2660</v>
      </c>
      <c r="D19" s="258">
        <v>2530</v>
      </c>
      <c r="E19" s="258">
        <v>2780</v>
      </c>
      <c r="F19" s="258">
        <v>2640</v>
      </c>
      <c r="G19" s="260">
        <v>-120</v>
      </c>
      <c r="H19" s="260">
        <v>-110</v>
      </c>
    </row>
    <row r="20" spans="1:8" x14ac:dyDescent="0.25">
      <c r="A20" s="278" t="s">
        <v>213</v>
      </c>
      <c r="B20" s="259" t="s">
        <v>12</v>
      </c>
      <c r="C20" s="258">
        <v>650</v>
      </c>
      <c r="D20" s="258">
        <v>630</v>
      </c>
      <c r="E20" s="258">
        <v>640</v>
      </c>
      <c r="F20" s="258">
        <v>620</v>
      </c>
      <c r="G20" s="260">
        <v>20</v>
      </c>
      <c r="H20" s="260">
        <v>20</v>
      </c>
    </row>
    <row r="21" spans="1:8" x14ac:dyDescent="0.25">
      <c r="A21" s="278" t="s">
        <v>214</v>
      </c>
      <c r="B21" s="259" t="s">
        <v>13</v>
      </c>
      <c r="C21" s="258">
        <v>400</v>
      </c>
      <c r="D21" s="258">
        <v>390</v>
      </c>
      <c r="E21" s="258">
        <v>380</v>
      </c>
      <c r="F21" s="258">
        <v>370</v>
      </c>
      <c r="G21" s="260">
        <v>30</v>
      </c>
      <c r="H21" s="260">
        <v>30</v>
      </c>
    </row>
    <row r="22" spans="1:8" x14ac:dyDescent="0.25">
      <c r="A22" s="278" t="s">
        <v>215</v>
      </c>
      <c r="B22" s="259" t="s">
        <v>14</v>
      </c>
      <c r="C22" s="258">
        <v>50</v>
      </c>
      <c r="D22" s="258">
        <v>50</v>
      </c>
      <c r="E22" s="258">
        <v>50</v>
      </c>
      <c r="F22" s="258">
        <v>50</v>
      </c>
      <c r="G22" s="260" t="s">
        <v>8</v>
      </c>
      <c r="H22" s="260" t="s">
        <v>8</v>
      </c>
    </row>
    <row r="23" spans="1:8" x14ac:dyDescent="0.25">
      <c r="A23" s="278" t="s">
        <v>216</v>
      </c>
      <c r="B23" s="259" t="s">
        <v>15</v>
      </c>
      <c r="C23" s="258">
        <v>70</v>
      </c>
      <c r="D23" s="258">
        <v>70</v>
      </c>
      <c r="E23" s="258">
        <v>70</v>
      </c>
      <c r="F23" s="258">
        <v>70</v>
      </c>
      <c r="G23" s="260" t="s">
        <v>8</v>
      </c>
      <c r="H23" s="260">
        <v>0</v>
      </c>
    </row>
    <row r="24" spans="1:8" x14ac:dyDescent="0.25">
      <c r="A24" s="278" t="s">
        <v>217</v>
      </c>
      <c r="B24" s="259" t="s">
        <v>16</v>
      </c>
      <c r="C24" s="258">
        <v>910</v>
      </c>
      <c r="D24" s="258">
        <v>860</v>
      </c>
      <c r="E24" s="258">
        <v>920</v>
      </c>
      <c r="F24" s="258">
        <v>870</v>
      </c>
      <c r="G24" s="260">
        <v>-10</v>
      </c>
      <c r="H24" s="260">
        <v>-10</v>
      </c>
    </row>
    <row r="25" spans="1:8" x14ac:dyDescent="0.25">
      <c r="A25" s="278"/>
      <c r="B25" s="259"/>
      <c r="C25" s="258"/>
      <c r="D25" s="258"/>
      <c r="E25" s="258"/>
      <c r="F25" s="258"/>
      <c r="G25" s="260"/>
      <c r="H25" s="260"/>
    </row>
    <row r="26" spans="1:8" x14ac:dyDescent="0.25">
      <c r="A26" s="278">
        <v>2</v>
      </c>
      <c r="B26" s="257" t="s">
        <v>17</v>
      </c>
      <c r="C26" s="258"/>
      <c r="D26" s="261"/>
      <c r="E26" s="258"/>
      <c r="F26" s="261"/>
      <c r="G26" s="260"/>
      <c r="H26" s="260"/>
    </row>
    <row r="27" spans="1:8" x14ac:dyDescent="0.25">
      <c r="A27" s="278" t="s">
        <v>218</v>
      </c>
      <c r="B27" s="259" t="s">
        <v>219</v>
      </c>
      <c r="C27" s="258">
        <v>1340</v>
      </c>
      <c r="D27" s="258">
        <v>1300</v>
      </c>
      <c r="E27" s="258">
        <v>1260</v>
      </c>
      <c r="F27" s="258">
        <v>1230</v>
      </c>
      <c r="G27" s="260">
        <v>70</v>
      </c>
      <c r="H27" s="260">
        <v>70</v>
      </c>
    </row>
    <row r="28" spans="1:8" x14ac:dyDescent="0.25">
      <c r="A28" s="278"/>
      <c r="B28" s="259"/>
      <c r="C28" s="258"/>
      <c r="D28" s="258"/>
      <c r="E28" s="258"/>
      <c r="F28" s="258"/>
      <c r="G28" s="260"/>
      <c r="H28" s="260"/>
    </row>
    <row r="29" spans="1:8" x14ac:dyDescent="0.25">
      <c r="A29" s="278">
        <v>28</v>
      </c>
      <c r="B29" s="257" t="s">
        <v>18</v>
      </c>
      <c r="C29" s="258"/>
      <c r="D29" s="258"/>
      <c r="E29" s="258"/>
      <c r="F29" s="258"/>
      <c r="G29" s="260"/>
      <c r="H29" s="260"/>
    </row>
    <row r="30" spans="1:8" x14ac:dyDescent="0.25">
      <c r="A30" s="278" t="s">
        <v>220</v>
      </c>
      <c r="B30" s="259" t="s">
        <v>19</v>
      </c>
      <c r="C30" s="258">
        <v>950</v>
      </c>
      <c r="D30" s="258">
        <v>920</v>
      </c>
      <c r="E30" s="258">
        <v>970</v>
      </c>
      <c r="F30" s="258">
        <v>940</v>
      </c>
      <c r="G30" s="260">
        <v>-20</v>
      </c>
      <c r="H30" s="260">
        <v>-20</v>
      </c>
    </row>
    <row r="31" spans="1:8" x14ac:dyDescent="0.25">
      <c r="A31" s="278" t="s">
        <v>221</v>
      </c>
      <c r="B31" s="259" t="s">
        <v>20</v>
      </c>
      <c r="C31" s="258">
        <v>240</v>
      </c>
      <c r="D31" s="258">
        <v>220</v>
      </c>
      <c r="E31" s="258">
        <v>250</v>
      </c>
      <c r="F31" s="258">
        <v>230</v>
      </c>
      <c r="G31" s="260">
        <v>-10</v>
      </c>
      <c r="H31" s="260" t="s">
        <v>8</v>
      </c>
    </row>
    <row r="32" spans="1:8" x14ac:dyDescent="0.25">
      <c r="A32" s="278" t="s">
        <v>222</v>
      </c>
      <c r="B32" s="259" t="s">
        <v>125</v>
      </c>
      <c r="C32" s="258">
        <v>70</v>
      </c>
      <c r="D32" s="258">
        <v>70</v>
      </c>
      <c r="E32" s="258">
        <v>80</v>
      </c>
      <c r="F32" s="258">
        <v>70</v>
      </c>
      <c r="G32" s="260" t="s">
        <v>8</v>
      </c>
      <c r="H32" s="260" t="s">
        <v>8</v>
      </c>
    </row>
    <row r="33" spans="1:8" x14ac:dyDescent="0.25">
      <c r="A33" s="278"/>
      <c r="B33" s="262"/>
      <c r="C33" s="258"/>
      <c r="D33" s="258"/>
      <c r="E33" s="258"/>
      <c r="F33" s="258"/>
      <c r="G33" s="260"/>
      <c r="H33" s="260"/>
    </row>
    <row r="34" spans="1:8" x14ac:dyDescent="0.25">
      <c r="A34" s="278">
        <v>4</v>
      </c>
      <c r="B34" s="257" t="s">
        <v>31</v>
      </c>
      <c r="C34" s="258"/>
      <c r="D34" s="258"/>
      <c r="E34" s="258"/>
      <c r="F34" s="258"/>
      <c r="G34" s="260"/>
      <c r="H34" s="260"/>
    </row>
    <row r="35" spans="1:8" x14ac:dyDescent="0.25">
      <c r="A35" s="278" t="s">
        <v>223</v>
      </c>
      <c r="B35" s="259" t="s">
        <v>32</v>
      </c>
      <c r="C35" s="258">
        <v>470</v>
      </c>
      <c r="D35" s="258">
        <v>440</v>
      </c>
      <c r="E35" s="258">
        <v>480</v>
      </c>
      <c r="F35" s="258">
        <v>450</v>
      </c>
      <c r="G35" s="260">
        <v>-10</v>
      </c>
      <c r="H35" s="260">
        <v>-10</v>
      </c>
    </row>
    <row r="36" spans="1:8" x14ac:dyDescent="0.25">
      <c r="A36" s="278"/>
      <c r="B36" s="259"/>
      <c r="C36" s="258"/>
      <c r="D36" s="258"/>
      <c r="E36" s="258"/>
      <c r="F36" s="258"/>
      <c r="G36" s="260"/>
      <c r="H36" s="260"/>
    </row>
    <row r="37" spans="1:8" x14ac:dyDescent="0.25">
      <c r="A37" s="278">
        <v>30</v>
      </c>
      <c r="B37" s="263" t="s">
        <v>224</v>
      </c>
      <c r="C37" s="258"/>
      <c r="D37" s="258"/>
      <c r="E37" s="258"/>
      <c r="F37" s="258"/>
      <c r="G37" s="260"/>
      <c r="H37" s="260"/>
    </row>
    <row r="38" spans="1:8" x14ac:dyDescent="0.25">
      <c r="A38" s="278" t="s">
        <v>225</v>
      </c>
      <c r="B38" s="259" t="s">
        <v>226</v>
      </c>
      <c r="C38" s="258">
        <v>3020</v>
      </c>
      <c r="D38" s="258">
        <v>2890</v>
      </c>
      <c r="E38" s="258">
        <v>3110</v>
      </c>
      <c r="F38" s="258">
        <v>2970</v>
      </c>
      <c r="G38" s="260">
        <v>-80</v>
      </c>
      <c r="H38" s="260">
        <v>-80</v>
      </c>
    </row>
    <row r="39" spans="1:8" x14ac:dyDescent="0.25">
      <c r="A39" s="278"/>
      <c r="B39" s="259"/>
      <c r="C39" s="258"/>
      <c r="D39" s="258"/>
      <c r="E39" s="258"/>
      <c r="F39" s="258"/>
      <c r="G39" s="260"/>
      <c r="H39" s="260"/>
    </row>
    <row r="40" spans="1:8" x14ac:dyDescent="0.25">
      <c r="A40" s="278">
        <v>19</v>
      </c>
      <c r="B40" s="257" t="s">
        <v>35</v>
      </c>
      <c r="C40" s="258"/>
      <c r="D40" s="258"/>
      <c r="E40" s="258"/>
      <c r="F40" s="258"/>
      <c r="G40" s="260"/>
      <c r="H40" s="260"/>
    </row>
    <row r="41" spans="1:8" x14ac:dyDescent="0.25">
      <c r="A41" s="278" t="s">
        <v>227</v>
      </c>
      <c r="B41" s="259" t="s">
        <v>179</v>
      </c>
      <c r="C41" s="258">
        <v>2690</v>
      </c>
      <c r="D41" s="258">
        <v>2600</v>
      </c>
      <c r="E41" s="258">
        <v>2730</v>
      </c>
      <c r="F41" s="258">
        <v>2650</v>
      </c>
      <c r="G41" s="260">
        <v>-30</v>
      </c>
      <c r="H41" s="260">
        <v>-40</v>
      </c>
    </row>
    <row r="42" spans="1:8" x14ac:dyDescent="0.25">
      <c r="A42" s="278" t="s">
        <v>228</v>
      </c>
      <c r="B42" s="259" t="s">
        <v>36</v>
      </c>
      <c r="C42" s="258">
        <v>210</v>
      </c>
      <c r="D42" s="258">
        <v>210</v>
      </c>
      <c r="E42" s="258">
        <v>210</v>
      </c>
      <c r="F42" s="258">
        <v>210</v>
      </c>
      <c r="G42" s="260" t="s">
        <v>8</v>
      </c>
      <c r="H42" s="260" t="s">
        <v>8</v>
      </c>
    </row>
    <row r="43" spans="1:8" x14ac:dyDescent="0.25">
      <c r="A43" s="278" t="s">
        <v>229</v>
      </c>
      <c r="B43" s="259" t="s">
        <v>37</v>
      </c>
      <c r="C43" s="258">
        <v>1190</v>
      </c>
      <c r="D43" s="258">
        <v>1150</v>
      </c>
      <c r="E43" s="258">
        <v>1200</v>
      </c>
      <c r="F43" s="258">
        <v>1160</v>
      </c>
      <c r="G43" s="260">
        <v>-10</v>
      </c>
      <c r="H43" s="260">
        <v>-10</v>
      </c>
    </row>
    <row r="44" spans="1:8" x14ac:dyDescent="0.25">
      <c r="A44" s="278" t="s">
        <v>230</v>
      </c>
      <c r="B44" s="259" t="s">
        <v>38</v>
      </c>
      <c r="C44" s="258">
        <v>810</v>
      </c>
      <c r="D44" s="258">
        <v>710</v>
      </c>
      <c r="E44" s="258">
        <v>820</v>
      </c>
      <c r="F44" s="258">
        <v>720</v>
      </c>
      <c r="G44" s="260">
        <v>-20</v>
      </c>
      <c r="H44" s="260">
        <v>-10</v>
      </c>
    </row>
    <row r="45" spans="1:8" x14ac:dyDescent="0.25">
      <c r="A45" s="278" t="s">
        <v>231</v>
      </c>
      <c r="B45" s="259" t="s">
        <v>39</v>
      </c>
      <c r="C45" s="258">
        <v>50</v>
      </c>
      <c r="D45" s="258">
        <v>50</v>
      </c>
      <c r="E45" s="258">
        <v>50</v>
      </c>
      <c r="F45" s="258">
        <v>50</v>
      </c>
      <c r="G45" s="260">
        <v>0</v>
      </c>
      <c r="H45" s="260">
        <v>0</v>
      </c>
    </row>
    <row r="46" spans="1:8" x14ac:dyDescent="0.25">
      <c r="A46" s="278"/>
      <c r="B46" s="259"/>
      <c r="C46" s="258"/>
      <c r="D46" s="258"/>
      <c r="E46" s="258"/>
      <c r="F46" s="258"/>
      <c r="G46" s="260"/>
      <c r="H46" s="260"/>
    </row>
    <row r="47" spans="1:8" x14ac:dyDescent="0.25">
      <c r="A47" s="278">
        <v>6</v>
      </c>
      <c r="B47" s="257" t="s">
        <v>40</v>
      </c>
      <c r="C47" s="258"/>
      <c r="D47" s="258"/>
      <c r="E47" s="258"/>
      <c r="F47" s="258"/>
      <c r="G47" s="260"/>
      <c r="H47" s="260"/>
    </row>
    <row r="48" spans="1:8" x14ac:dyDescent="0.25">
      <c r="A48" s="278" t="s">
        <v>232</v>
      </c>
      <c r="B48" s="259" t="s">
        <v>180</v>
      </c>
      <c r="C48" s="258">
        <v>490</v>
      </c>
      <c r="D48" s="258">
        <v>480</v>
      </c>
      <c r="E48" s="258">
        <v>480</v>
      </c>
      <c r="F48" s="258">
        <v>470</v>
      </c>
      <c r="G48" s="260">
        <v>10</v>
      </c>
      <c r="H48" s="260">
        <v>10</v>
      </c>
    </row>
    <row r="49" spans="1:8" x14ac:dyDescent="0.25">
      <c r="A49" s="278" t="s">
        <v>233</v>
      </c>
      <c r="B49" s="259" t="s">
        <v>42</v>
      </c>
      <c r="C49" s="258">
        <v>120</v>
      </c>
      <c r="D49" s="258">
        <v>120</v>
      </c>
      <c r="E49" s="258">
        <v>120</v>
      </c>
      <c r="F49" s="258">
        <v>120</v>
      </c>
      <c r="G49" s="260">
        <v>0</v>
      </c>
      <c r="H49" s="260" t="s">
        <v>8</v>
      </c>
    </row>
    <row r="50" spans="1:8" x14ac:dyDescent="0.25">
      <c r="A50" s="278"/>
      <c r="B50" s="259"/>
      <c r="C50" s="258"/>
      <c r="D50" s="258"/>
      <c r="E50" s="258"/>
      <c r="F50" s="258"/>
      <c r="G50" s="260"/>
      <c r="H50" s="260"/>
    </row>
    <row r="51" spans="1:8" x14ac:dyDescent="0.25">
      <c r="A51" s="278">
        <v>7</v>
      </c>
      <c r="B51" s="257" t="s">
        <v>43</v>
      </c>
      <c r="C51" s="258"/>
      <c r="D51" s="258"/>
      <c r="E51" s="258"/>
      <c r="F51" s="258"/>
      <c r="G51" s="260"/>
      <c r="H51" s="260"/>
    </row>
    <row r="52" spans="1:8" x14ac:dyDescent="0.25">
      <c r="A52" s="278" t="s">
        <v>234</v>
      </c>
      <c r="B52" s="259" t="s">
        <v>235</v>
      </c>
      <c r="C52" s="258">
        <v>66880</v>
      </c>
      <c r="D52" s="258">
        <v>64850</v>
      </c>
      <c r="E52" s="258">
        <v>67520</v>
      </c>
      <c r="F52" s="258">
        <v>65490</v>
      </c>
      <c r="G52" s="260">
        <v>-640</v>
      </c>
      <c r="H52" s="260">
        <v>-640</v>
      </c>
    </row>
    <row r="53" spans="1:8" x14ac:dyDescent="0.25">
      <c r="A53" s="278" t="s">
        <v>236</v>
      </c>
      <c r="B53" s="259" t="s">
        <v>129</v>
      </c>
      <c r="C53" s="258">
        <v>3250</v>
      </c>
      <c r="D53" s="258">
        <v>3210</v>
      </c>
      <c r="E53" s="258">
        <v>3270</v>
      </c>
      <c r="F53" s="258">
        <v>3230</v>
      </c>
      <c r="G53" s="260">
        <v>-20</v>
      </c>
      <c r="H53" s="260">
        <v>-20</v>
      </c>
    </row>
    <row r="54" spans="1:8" x14ac:dyDescent="0.25">
      <c r="A54" s="278" t="s">
        <v>237</v>
      </c>
      <c r="B54" s="259" t="s">
        <v>45</v>
      </c>
      <c r="C54" s="258">
        <v>3870</v>
      </c>
      <c r="D54" s="258">
        <v>3750</v>
      </c>
      <c r="E54" s="258">
        <v>3800</v>
      </c>
      <c r="F54" s="258">
        <v>3700</v>
      </c>
      <c r="G54" s="260">
        <v>70</v>
      </c>
      <c r="H54" s="260">
        <v>50</v>
      </c>
    </row>
    <row r="55" spans="1:8" x14ac:dyDescent="0.25">
      <c r="A55" s="278" t="s">
        <v>238</v>
      </c>
      <c r="B55" s="259" t="s">
        <v>130</v>
      </c>
      <c r="C55" s="258">
        <v>1900</v>
      </c>
      <c r="D55" s="258">
        <v>1840</v>
      </c>
      <c r="E55" s="258">
        <v>1900</v>
      </c>
      <c r="F55" s="258">
        <v>1840</v>
      </c>
      <c r="G55" s="260">
        <v>0</v>
      </c>
      <c r="H55" s="260">
        <v>0</v>
      </c>
    </row>
    <row r="56" spans="1:8" x14ac:dyDescent="0.25">
      <c r="A56" s="278" t="s">
        <v>239</v>
      </c>
      <c r="B56" s="259" t="s">
        <v>46</v>
      </c>
      <c r="C56" s="258">
        <v>1000</v>
      </c>
      <c r="D56" s="258">
        <v>960</v>
      </c>
      <c r="E56" s="258">
        <v>1000</v>
      </c>
      <c r="F56" s="258">
        <v>970</v>
      </c>
      <c r="G56" s="260">
        <v>0</v>
      </c>
      <c r="H56" s="260">
        <v>-10</v>
      </c>
    </row>
    <row r="57" spans="1:8" x14ac:dyDescent="0.25">
      <c r="A57" s="278"/>
      <c r="B57" s="259"/>
      <c r="C57" s="258"/>
      <c r="D57" s="258"/>
      <c r="E57" s="258"/>
      <c r="F57" s="258"/>
      <c r="G57" s="260"/>
      <c r="H57" s="260"/>
    </row>
    <row r="58" spans="1:8" x14ac:dyDescent="0.25">
      <c r="A58" s="267">
        <v>34</v>
      </c>
      <c r="B58" s="263" t="s">
        <v>47</v>
      </c>
    </row>
    <row r="59" spans="1:8" x14ac:dyDescent="0.25">
      <c r="B59" s="259" t="s">
        <v>181</v>
      </c>
      <c r="C59" s="258">
        <v>1080</v>
      </c>
      <c r="D59" s="258">
        <v>1060</v>
      </c>
      <c r="E59" s="258">
        <v>1040</v>
      </c>
      <c r="F59" s="258">
        <v>1020</v>
      </c>
      <c r="G59" s="260">
        <v>40</v>
      </c>
      <c r="H59" s="260">
        <v>40</v>
      </c>
    </row>
    <row r="61" spans="1:8" x14ac:dyDescent="0.25">
      <c r="A61" s="278">
        <v>9</v>
      </c>
      <c r="B61" s="257" t="s">
        <v>49</v>
      </c>
      <c r="C61" s="258"/>
      <c r="D61" s="258"/>
      <c r="E61" s="258"/>
      <c r="F61" s="258"/>
      <c r="G61" s="260"/>
      <c r="H61" s="260"/>
    </row>
    <row r="62" spans="1:8" x14ac:dyDescent="0.25">
      <c r="A62" s="278" t="s">
        <v>240</v>
      </c>
      <c r="B62" s="259" t="s">
        <v>241</v>
      </c>
      <c r="C62" s="258">
        <v>2740</v>
      </c>
      <c r="D62" s="258">
        <v>2640</v>
      </c>
      <c r="E62" s="258">
        <v>2740</v>
      </c>
      <c r="F62" s="258">
        <v>2640</v>
      </c>
      <c r="G62" s="260" t="s">
        <v>8</v>
      </c>
      <c r="H62" s="260" t="s">
        <v>8</v>
      </c>
    </row>
    <row r="63" spans="1:8" x14ac:dyDescent="0.25">
      <c r="A63" s="278" t="s">
        <v>242</v>
      </c>
      <c r="B63" s="259" t="s">
        <v>50</v>
      </c>
      <c r="C63" s="258">
        <v>560</v>
      </c>
      <c r="D63" s="258">
        <v>530</v>
      </c>
      <c r="E63" s="258">
        <v>560</v>
      </c>
      <c r="F63" s="258">
        <v>530</v>
      </c>
      <c r="G63" s="260" t="s">
        <v>8</v>
      </c>
      <c r="H63" s="260">
        <v>0</v>
      </c>
    </row>
    <row r="64" spans="1:8" x14ac:dyDescent="0.25">
      <c r="A64" s="278" t="s">
        <v>243</v>
      </c>
      <c r="B64" s="259" t="s">
        <v>244</v>
      </c>
      <c r="C64" s="258">
        <v>910</v>
      </c>
      <c r="D64" s="258">
        <v>850</v>
      </c>
      <c r="E64" s="258">
        <v>910</v>
      </c>
      <c r="F64" s="258">
        <v>850</v>
      </c>
      <c r="G64" s="260" t="s">
        <v>8</v>
      </c>
      <c r="H64" s="260">
        <v>0</v>
      </c>
    </row>
    <row r="65" spans="1:8" x14ac:dyDescent="0.25">
      <c r="A65" s="278" t="s">
        <v>245</v>
      </c>
      <c r="B65" s="259" t="s">
        <v>246</v>
      </c>
      <c r="C65" s="258">
        <v>0</v>
      </c>
      <c r="D65" s="258">
        <v>0</v>
      </c>
      <c r="E65" s="258">
        <v>240</v>
      </c>
      <c r="F65" s="258">
        <v>230</v>
      </c>
      <c r="G65" s="260">
        <v>-240</v>
      </c>
      <c r="H65" s="260">
        <v>-230</v>
      </c>
    </row>
    <row r="66" spans="1:8" x14ac:dyDescent="0.25">
      <c r="A66" s="278" t="s">
        <v>247</v>
      </c>
      <c r="B66" s="259" t="s">
        <v>135</v>
      </c>
      <c r="C66" s="258">
        <v>240</v>
      </c>
      <c r="D66" s="258">
        <v>220</v>
      </c>
      <c r="E66" s="258">
        <v>240</v>
      </c>
      <c r="F66" s="258">
        <v>230</v>
      </c>
      <c r="G66" s="260" t="s">
        <v>8</v>
      </c>
      <c r="H66" s="260" t="s">
        <v>8</v>
      </c>
    </row>
    <row r="67" spans="1:8" x14ac:dyDescent="0.25">
      <c r="A67" s="278" t="s">
        <v>248</v>
      </c>
      <c r="B67" s="259" t="s">
        <v>52</v>
      </c>
      <c r="C67" s="258">
        <v>2950</v>
      </c>
      <c r="D67" s="258">
        <v>2760</v>
      </c>
      <c r="E67" s="258">
        <v>3130</v>
      </c>
      <c r="F67" s="258">
        <v>2940</v>
      </c>
      <c r="G67" s="260">
        <v>-180</v>
      </c>
      <c r="H67" s="260">
        <v>-180</v>
      </c>
    </row>
    <row r="68" spans="1:8" x14ac:dyDescent="0.25">
      <c r="A68" s="278" t="s">
        <v>249</v>
      </c>
      <c r="B68" s="259" t="s">
        <v>53</v>
      </c>
      <c r="C68" s="258">
        <v>1690</v>
      </c>
      <c r="D68" s="258">
        <v>1590</v>
      </c>
      <c r="E68" s="258">
        <v>1700</v>
      </c>
      <c r="F68" s="258">
        <v>1600</v>
      </c>
      <c r="G68" s="260">
        <v>-10</v>
      </c>
      <c r="H68" s="260">
        <v>-10</v>
      </c>
    </row>
    <row r="69" spans="1:8" x14ac:dyDescent="0.25">
      <c r="A69" s="278" t="s">
        <v>250</v>
      </c>
      <c r="B69" s="259" t="s">
        <v>54</v>
      </c>
      <c r="C69" s="258">
        <v>1290</v>
      </c>
      <c r="D69" s="258">
        <v>1190</v>
      </c>
      <c r="E69" s="258">
        <v>1300</v>
      </c>
      <c r="F69" s="258">
        <v>1200</v>
      </c>
      <c r="G69" s="260">
        <v>-10</v>
      </c>
      <c r="H69" s="260">
        <v>-10</v>
      </c>
    </row>
    <row r="70" spans="1:8" x14ac:dyDescent="0.25">
      <c r="A70" s="278" t="s">
        <v>251</v>
      </c>
      <c r="B70" s="259" t="s">
        <v>55</v>
      </c>
      <c r="C70" s="258">
        <v>160</v>
      </c>
      <c r="D70" s="258">
        <v>150</v>
      </c>
      <c r="E70" s="258">
        <v>160</v>
      </c>
      <c r="F70" s="258">
        <v>150</v>
      </c>
      <c r="G70" s="260">
        <v>0</v>
      </c>
      <c r="H70" s="260">
        <v>0</v>
      </c>
    </row>
    <row r="71" spans="1:8" x14ac:dyDescent="0.25">
      <c r="A71" s="278"/>
      <c r="B71" s="259"/>
      <c r="C71" s="258"/>
      <c r="D71" s="258"/>
      <c r="E71" s="258"/>
      <c r="F71" s="258"/>
      <c r="G71" s="260"/>
      <c r="H71" s="260"/>
    </row>
    <row r="72" spans="1:8" x14ac:dyDescent="0.25">
      <c r="A72" s="278">
        <v>10</v>
      </c>
      <c r="B72" s="257" t="s">
        <v>56</v>
      </c>
      <c r="C72" s="258"/>
      <c r="D72" s="258"/>
      <c r="E72" s="258"/>
      <c r="F72" s="258"/>
      <c r="G72" s="260"/>
      <c r="H72" s="260"/>
    </row>
    <row r="73" spans="1:8" x14ac:dyDescent="0.25">
      <c r="A73" s="278" t="s">
        <v>252</v>
      </c>
      <c r="B73" s="259" t="s">
        <v>57</v>
      </c>
      <c r="C73" s="258">
        <v>210</v>
      </c>
      <c r="D73" s="258">
        <v>210</v>
      </c>
      <c r="E73" s="258">
        <v>210</v>
      </c>
      <c r="F73" s="258">
        <v>210</v>
      </c>
      <c r="G73" s="260">
        <v>-10</v>
      </c>
      <c r="H73" s="260" t="s">
        <v>8</v>
      </c>
    </row>
    <row r="74" spans="1:8" x14ac:dyDescent="0.25">
      <c r="A74" s="278"/>
      <c r="B74" s="259"/>
      <c r="C74" s="258"/>
      <c r="D74" s="258"/>
      <c r="E74" s="258"/>
      <c r="F74" s="258"/>
      <c r="G74" s="260"/>
      <c r="H74" s="260"/>
    </row>
    <row r="75" spans="1:8" x14ac:dyDescent="0.25">
      <c r="A75" s="278">
        <v>12</v>
      </c>
      <c r="B75" s="257" t="s">
        <v>58</v>
      </c>
      <c r="C75" s="258"/>
      <c r="D75" s="258"/>
      <c r="E75" s="258"/>
      <c r="F75" s="258"/>
      <c r="G75" s="260"/>
      <c r="H75" s="260"/>
    </row>
    <row r="76" spans="1:8" x14ac:dyDescent="0.25">
      <c r="A76" s="278" t="s">
        <v>253</v>
      </c>
      <c r="B76" s="259" t="s">
        <v>59</v>
      </c>
      <c r="C76" s="258">
        <v>5950</v>
      </c>
      <c r="D76" s="258">
        <v>5890</v>
      </c>
      <c r="E76" s="258">
        <v>5970</v>
      </c>
      <c r="F76" s="258">
        <v>5900</v>
      </c>
      <c r="G76" s="260">
        <v>-20</v>
      </c>
      <c r="H76" s="260">
        <v>-20</v>
      </c>
    </row>
    <row r="77" spans="1:8" x14ac:dyDescent="0.25">
      <c r="A77" s="278" t="s">
        <v>254</v>
      </c>
      <c r="B77" s="259" t="s">
        <v>60</v>
      </c>
      <c r="C77" s="258">
        <v>80</v>
      </c>
      <c r="D77" s="258">
        <v>70</v>
      </c>
      <c r="E77" s="258">
        <v>80</v>
      </c>
      <c r="F77" s="258">
        <v>70</v>
      </c>
      <c r="G77" s="260">
        <v>10</v>
      </c>
      <c r="H77" s="260" t="s">
        <v>8</v>
      </c>
    </row>
    <row r="78" spans="1:8" x14ac:dyDescent="0.25">
      <c r="A78" s="278"/>
      <c r="B78" s="259"/>
      <c r="C78" s="258"/>
      <c r="D78" s="258"/>
      <c r="E78" s="258"/>
      <c r="F78" s="258"/>
      <c r="G78" s="260"/>
      <c r="H78" s="260"/>
    </row>
    <row r="79" spans="1:8" x14ac:dyDescent="0.25">
      <c r="A79" s="278"/>
      <c r="B79" s="263" t="s">
        <v>34</v>
      </c>
      <c r="C79" s="258"/>
      <c r="D79" s="258"/>
      <c r="E79" s="258"/>
      <c r="F79" s="258"/>
      <c r="G79" s="260"/>
      <c r="H79" s="260"/>
    </row>
    <row r="80" spans="1:8" x14ac:dyDescent="0.25">
      <c r="A80" s="267">
        <v>33</v>
      </c>
      <c r="B80" s="259" t="s">
        <v>34</v>
      </c>
      <c r="C80" s="258">
        <v>120</v>
      </c>
      <c r="D80" s="258">
        <v>120</v>
      </c>
      <c r="E80" s="258">
        <v>120</v>
      </c>
      <c r="F80" s="258">
        <v>120</v>
      </c>
      <c r="G80" s="260">
        <v>-10</v>
      </c>
      <c r="H80" s="260" t="s">
        <v>8</v>
      </c>
    </row>
    <row r="81" spans="1:8" x14ac:dyDescent="0.25">
      <c r="B81" s="259"/>
      <c r="C81" s="258"/>
      <c r="D81" s="258"/>
      <c r="E81" s="258"/>
      <c r="F81" s="258"/>
      <c r="G81" s="260"/>
      <c r="H81" s="260"/>
    </row>
    <row r="82" spans="1:8" x14ac:dyDescent="0.25">
      <c r="A82" s="278">
        <v>13</v>
      </c>
      <c r="B82" s="257" t="s">
        <v>61</v>
      </c>
      <c r="C82" s="258"/>
      <c r="D82" s="258"/>
      <c r="E82" s="258"/>
      <c r="F82" s="258"/>
      <c r="G82" s="260"/>
      <c r="H82" s="260"/>
    </row>
    <row r="83" spans="1:8" x14ac:dyDescent="0.25">
      <c r="A83" s="278" t="s">
        <v>255</v>
      </c>
      <c r="B83" s="259" t="s">
        <v>62</v>
      </c>
      <c r="C83" s="258">
        <v>2680</v>
      </c>
      <c r="D83" s="258">
        <v>2600</v>
      </c>
      <c r="E83" s="258">
        <v>2710</v>
      </c>
      <c r="F83" s="258">
        <v>2630</v>
      </c>
      <c r="G83" s="260">
        <v>-30</v>
      </c>
      <c r="H83" s="260">
        <v>-30</v>
      </c>
    </row>
    <row r="84" spans="1:8" x14ac:dyDescent="0.25">
      <c r="A84" s="278" t="s">
        <v>256</v>
      </c>
      <c r="B84" s="259" t="s">
        <v>257</v>
      </c>
      <c r="C84" s="258">
        <v>1580</v>
      </c>
      <c r="D84" s="258">
        <v>1540</v>
      </c>
      <c r="E84" s="258">
        <v>720</v>
      </c>
      <c r="F84" s="258">
        <v>700</v>
      </c>
      <c r="G84" s="260">
        <v>850</v>
      </c>
      <c r="H84" s="260">
        <v>840</v>
      </c>
    </row>
    <row r="85" spans="1:8" x14ac:dyDescent="0.25">
      <c r="A85" s="278" t="s">
        <v>258</v>
      </c>
      <c r="B85" s="259" t="s">
        <v>259</v>
      </c>
      <c r="C85" s="258">
        <v>0</v>
      </c>
      <c r="D85" s="258">
        <v>0</v>
      </c>
      <c r="E85" s="258">
        <v>870</v>
      </c>
      <c r="F85" s="258">
        <v>870</v>
      </c>
      <c r="G85" s="260">
        <v>-870</v>
      </c>
      <c r="H85" s="260">
        <v>-870</v>
      </c>
    </row>
    <row r="86" spans="1:8" x14ac:dyDescent="0.25">
      <c r="A86" s="278" t="s">
        <v>260</v>
      </c>
      <c r="B86" s="259" t="s">
        <v>65</v>
      </c>
      <c r="C86" s="258">
        <v>1030</v>
      </c>
      <c r="D86" s="258">
        <v>980</v>
      </c>
      <c r="E86" s="258">
        <v>1010</v>
      </c>
      <c r="F86" s="258">
        <v>950</v>
      </c>
      <c r="G86" s="260">
        <v>20</v>
      </c>
      <c r="H86" s="260">
        <v>30</v>
      </c>
    </row>
    <row r="87" spans="1:8" x14ac:dyDescent="0.25">
      <c r="A87" s="278" t="s">
        <v>261</v>
      </c>
      <c r="B87" s="259" t="s">
        <v>262</v>
      </c>
      <c r="C87" s="258">
        <v>0</v>
      </c>
      <c r="D87" s="258">
        <v>0</v>
      </c>
      <c r="E87" s="258">
        <v>50</v>
      </c>
      <c r="F87" s="258">
        <v>50</v>
      </c>
      <c r="G87" s="260">
        <v>-50</v>
      </c>
      <c r="H87" s="260">
        <v>-50</v>
      </c>
    </row>
    <row r="88" spans="1:8" x14ac:dyDescent="0.25">
      <c r="A88" s="278" t="s">
        <v>263</v>
      </c>
      <c r="B88" s="259" t="s">
        <v>136</v>
      </c>
      <c r="C88" s="258">
        <v>220</v>
      </c>
      <c r="D88" s="258">
        <v>200</v>
      </c>
      <c r="E88" s="258">
        <v>220</v>
      </c>
      <c r="F88" s="258">
        <v>200</v>
      </c>
      <c r="G88" s="260" t="s">
        <v>8</v>
      </c>
      <c r="H88" s="260" t="s">
        <v>8</v>
      </c>
    </row>
    <row r="89" spans="1:8" x14ac:dyDescent="0.25">
      <c r="A89" s="278"/>
      <c r="B89" s="259"/>
      <c r="C89" s="258"/>
      <c r="D89" s="258"/>
      <c r="E89" s="258"/>
      <c r="F89" s="258"/>
      <c r="G89" s="260"/>
      <c r="H89" s="260"/>
    </row>
    <row r="90" spans="1:8" x14ac:dyDescent="0.25">
      <c r="A90" s="278">
        <v>14</v>
      </c>
      <c r="B90" s="257" t="s">
        <v>23</v>
      </c>
      <c r="C90" s="258"/>
      <c r="D90" s="258"/>
      <c r="E90" s="258"/>
      <c r="F90" s="258"/>
      <c r="G90" s="260"/>
      <c r="H90" s="260"/>
    </row>
    <row r="91" spans="1:8" x14ac:dyDescent="0.25">
      <c r="A91" s="278" t="s">
        <v>264</v>
      </c>
      <c r="B91" s="259" t="s">
        <v>265</v>
      </c>
      <c r="C91" s="258">
        <v>75600</v>
      </c>
      <c r="D91" s="258">
        <v>68460</v>
      </c>
      <c r="E91" s="258">
        <v>82880</v>
      </c>
      <c r="F91" s="258">
        <v>75340</v>
      </c>
      <c r="G91" s="260">
        <v>-7280</v>
      </c>
      <c r="H91" s="260">
        <v>-6880</v>
      </c>
    </row>
    <row r="92" spans="1:8" x14ac:dyDescent="0.25">
      <c r="A92" s="278" t="s">
        <v>266</v>
      </c>
      <c r="B92" s="259" t="s">
        <v>267</v>
      </c>
      <c r="C92" s="258">
        <v>4130</v>
      </c>
      <c r="D92" s="258">
        <v>3810</v>
      </c>
      <c r="E92" s="258">
        <v>4270</v>
      </c>
      <c r="F92" s="258">
        <v>3960</v>
      </c>
      <c r="G92" s="260">
        <v>-150</v>
      </c>
      <c r="H92" s="260">
        <v>-140</v>
      </c>
    </row>
    <row r="93" spans="1:8" x14ac:dyDescent="0.25">
      <c r="A93" s="278"/>
      <c r="B93" s="259"/>
      <c r="C93" s="258"/>
      <c r="D93" s="258"/>
      <c r="E93" s="258"/>
      <c r="F93" s="258"/>
      <c r="G93" s="260"/>
      <c r="H93" s="260"/>
    </row>
    <row r="94" spans="1:8" x14ac:dyDescent="0.25">
      <c r="A94" s="278">
        <v>29</v>
      </c>
      <c r="B94" s="257" t="s">
        <v>22</v>
      </c>
      <c r="C94" s="258"/>
      <c r="D94" s="258"/>
      <c r="E94" s="258"/>
      <c r="F94" s="258"/>
      <c r="G94" s="260"/>
      <c r="H94" s="260"/>
    </row>
    <row r="95" spans="1:8" x14ac:dyDescent="0.25">
      <c r="A95" s="278" t="s">
        <v>268</v>
      </c>
      <c r="B95" s="259" t="s">
        <v>269</v>
      </c>
      <c r="C95" s="258">
        <v>1380</v>
      </c>
      <c r="D95" s="258">
        <v>1350</v>
      </c>
      <c r="E95" s="258">
        <v>1360</v>
      </c>
      <c r="F95" s="258">
        <v>1330</v>
      </c>
      <c r="G95" s="260">
        <v>30</v>
      </c>
      <c r="H95" s="260">
        <v>20</v>
      </c>
    </row>
    <row r="96" spans="1:8" x14ac:dyDescent="0.25">
      <c r="A96" s="278"/>
      <c r="B96" s="259"/>
      <c r="C96" s="258"/>
      <c r="D96" s="258"/>
      <c r="E96" s="258"/>
      <c r="F96" s="258"/>
      <c r="G96" s="260"/>
      <c r="H96" s="260"/>
    </row>
    <row r="97" spans="1:8" x14ac:dyDescent="0.25">
      <c r="A97" s="278">
        <v>3</v>
      </c>
      <c r="B97" s="257" t="s">
        <v>25</v>
      </c>
      <c r="C97" s="258"/>
      <c r="D97" s="258"/>
      <c r="E97" s="258"/>
      <c r="F97" s="258"/>
      <c r="G97" s="260"/>
      <c r="H97" s="260"/>
    </row>
    <row r="98" spans="1:8" x14ac:dyDescent="0.25">
      <c r="A98" s="278" t="s">
        <v>270</v>
      </c>
      <c r="B98" s="259" t="s">
        <v>26</v>
      </c>
      <c r="C98" s="258">
        <v>100</v>
      </c>
      <c r="D98" s="258">
        <v>90</v>
      </c>
      <c r="E98" s="258">
        <v>100</v>
      </c>
      <c r="F98" s="258">
        <v>90</v>
      </c>
      <c r="G98" s="260" t="s">
        <v>8</v>
      </c>
      <c r="H98" s="260">
        <v>0</v>
      </c>
    </row>
    <row r="99" spans="1:8" x14ac:dyDescent="0.25">
      <c r="A99" s="278" t="s">
        <v>271</v>
      </c>
      <c r="B99" s="259" t="s">
        <v>27</v>
      </c>
      <c r="C99" s="258">
        <v>140</v>
      </c>
      <c r="D99" s="258">
        <v>140</v>
      </c>
      <c r="E99" s="258">
        <v>130</v>
      </c>
      <c r="F99" s="258">
        <v>130</v>
      </c>
      <c r="G99" s="260">
        <v>10</v>
      </c>
      <c r="H99" s="260">
        <v>10</v>
      </c>
    </row>
    <row r="100" spans="1:8" x14ac:dyDescent="0.25">
      <c r="A100" s="278" t="s">
        <v>272</v>
      </c>
      <c r="B100" s="259" t="s">
        <v>28</v>
      </c>
      <c r="C100" s="258">
        <v>160</v>
      </c>
      <c r="D100" s="258">
        <v>150</v>
      </c>
      <c r="E100" s="258">
        <v>160</v>
      </c>
      <c r="F100" s="258">
        <v>150</v>
      </c>
      <c r="G100" s="260" t="s">
        <v>8</v>
      </c>
      <c r="H100" s="260" t="s">
        <v>8</v>
      </c>
    </row>
    <row r="101" spans="1:8" x14ac:dyDescent="0.25">
      <c r="A101" s="278" t="s">
        <v>273</v>
      </c>
      <c r="B101" s="259" t="s">
        <v>29</v>
      </c>
      <c r="C101" s="258">
        <v>310</v>
      </c>
      <c r="D101" s="258">
        <v>300</v>
      </c>
      <c r="E101" s="258">
        <v>300</v>
      </c>
      <c r="F101" s="258">
        <v>290</v>
      </c>
      <c r="G101" s="260">
        <v>10</v>
      </c>
      <c r="H101" s="260">
        <v>10</v>
      </c>
    </row>
    <row r="102" spans="1:8" x14ac:dyDescent="0.25">
      <c r="A102" s="278" t="s">
        <v>274</v>
      </c>
      <c r="B102" s="259" t="s">
        <v>30</v>
      </c>
      <c r="C102" s="258">
        <v>390</v>
      </c>
      <c r="D102" s="258">
        <v>390</v>
      </c>
      <c r="E102" s="258">
        <v>390</v>
      </c>
      <c r="F102" s="258">
        <v>380</v>
      </c>
      <c r="G102" s="260" t="s">
        <v>8</v>
      </c>
      <c r="H102" s="260" t="s">
        <v>8</v>
      </c>
    </row>
    <row r="103" spans="1:8" x14ac:dyDescent="0.25">
      <c r="A103" s="278" t="s">
        <v>275</v>
      </c>
      <c r="B103" s="259" t="s">
        <v>138</v>
      </c>
      <c r="C103" s="258">
        <v>880</v>
      </c>
      <c r="D103" s="258">
        <v>860</v>
      </c>
      <c r="E103" s="258">
        <v>860</v>
      </c>
      <c r="F103" s="258">
        <v>850</v>
      </c>
      <c r="G103" s="260">
        <v>20</v>
      </c>
      <c r="H103" s="260">
        <v>10</v>
      </c>
    </row>
    <row r="104" spans="1:8" x14ac:dyDescent="0.25">
      <c r="A104" s="278"/>
      <c r="B104" s="259"/>
      <c r="C104" s="258"/>
      <c r="D104" s="258"/>
      <c r="E104" s="258"/>
      <c r="F104" s="258"/>
      <c r="G104" s="260"/>
      <c r="H104" s="260"/>
    </row>
    <row r="105" spans="1:8" x14ac:dyDescent="0.25">
      <c r="A105" s="278">
        <v>15</v>
      </c>
      <c r="B105" s="257" t="s">
        <v>67</v>
      </c>
      <c r="C105" s="258"/>
      <c r="D105" s="258"/>
      <c r="E105" s="258"/>
      <c r="F105" s="258"/>
      <c r="G105" s="260"/>
      <c r="H105" s="260"/>
    </row>
    <row r="106" spans="1:8" x14ac:dyDescent="0.25">
      <c r="A106" s="278" t="s">
        <v>276</v>
      </c>
      <c r="B106" s="259" t="s">
        <v>277</v>
      </c>
      <c r="C106" s="258">
        <v>3260</v>
      </c>
      <c r="D106" s="258">
        <v>3150</v>
      </c>
      <c r="E106" s="258">
        <v>3250</v>
      </c>
      <c r="F106" s="258">
        <v>3140</v>
      </c>
      <c r="G106" s="260">
        <v>10</v>
      </c>
      <c r="H106" s="260">
        <v>10</v>
      </c>
    </row>
    <row r="107" spans="1:8" x14ac:dyDescent="0.25">
      <c r="A107" s="278" t="s">
        <v>278</v>
      </c>
      <c r="B107" s="259" t="s">
        <v>69</v>
      </c>
      <c r="C107" s="258">
        <v>740</v>
      </c>
      <c r="D107" s="258">
        <v>690</v>
      </c>
      <c r="E107" s="258">
        <v>660</v>
      </c>
      <c r="F107" s="258">
        <v>630</v>
      </c>
      <c r="G107" s="260">
        <v>80</v>
      </c>
      <c r="H107" s="260">
        <v>60</v>
      </c>
    </row>
    <row r="108" spans="1:8" x14ac:dyDescent="0.25">
      <c r="A108" s="278" t="s">
        <v>279</v>
      </c>
      <c r="B108" s="259" t="s">
        <v>70</v>
      </c>
      <c r="C108" s="258">
        <v>4450</v>
      </c>
      <c r="D108" s="258">
        <v>3960</v>
      </c>
      <c r="E108" s="258">
        <v>4430</v>
      </c>
      <c r="F108" s="258">
        <v>3920</v>
      </c>
      <c r="G108" s="260">
        <v>20</v>
      </c>
      <c r="H108" s="260">
        <v>40</v>
      </c>
    </row>
    <row r="109" spans="1:8" x14ac:dyDescent="0.25">
      <c r="A109" s="278" t="s">
        <v>280</v>
      </c>
      <c r="B109" s="259" t="s">
        <v>281</v>
      </c>
      <c r="C109" s="258">
        <v>23080</v>
      </c>
      <c r="D109" s="258">
        <v>21740</v>
      </c>
      <c r="E109" s="258">
        <v>18460</v>
      </c>
      <c r="F109" s="258">
        <v>17300</v>
      </c>
      <c r="G109" s="260">
        <v>4630</v>
      </c>
      <c r="H109" s="260">
        <v>4440</v>
      </c>
    </row>
    <row r="110" spans="1:8" x14ac:dyDescent="0.25">
      <c r="A110" s="278"/>
      <c r="B110" s="259"/>
      <c r="C110" s="258"/>
      <c r="D110" s="258"/>
      <c r="E110" s="258"/>
      <c r="F110" s="258"/>
      <c r="G110" s="260"/>
      <c r="H110" s="260"/>
    </row>
    <row r="111" spans="1:8" x14ac:dyDescent="0.25">
      <c r="A111" s="278">
        <v>17</v>
      </c>
      <c r="B111" s="257" t="s">
        <v>80</v>
      </c>
      <c r="C111" s="258"/>
      <c r="D111" s="258"/>
      <c r="E111" s="258"/>
      <c r="F111" s="258"/>
      <c r="G111" s="260"/>
      <c r="H111" s="260"/>
    </row>
    <row r="112" spans="1:8" x14ac:dyDescent="0.25">
      <c r="A112" s="278" t="s">
        <v>282</v>
      </c>
      <c r="B112" s="259" t="s">
        <v>81</v>
      </c>
      <c r="C112" s="258">
        <v>1620</v>
      </c>
      <c r="D112" s="258">
        <v>1580</v>
      </c>
      <c r="E112" s="258">
        <v>1620</v>
      </c>
      <c r="F112" s="258">
        <v>1570</v>
      </c>
      <c r="G112" s="260" t="s">
        <v>8</v>
      </c>
      <c r="H112" s="260" t="s">
        <v>8</v>
      </c>
    </row>
    <row r="113" spans="1:8" x14ac:dyDescent="0.25">
      <c r="A113" s="278"/>
      <c r="B113" s="259"/>
      <c r="C113" s="258"/>
      <c r="D113" s="258"/>
      <c r="E113" s="258"/>
      <c r="F113" s="258"/>
      <c r="G113" s="260"/>
      <c r="H113" s="260"/>
    </row>
    <row r="114" spans="1:8" x14ac:dyDescent="0.25">
      <c r="A114" s="278">
        <v>5</v>
      </c>
      <c r="B114" s="257" t="s">
        <v>71</v>
      </c>
      <c r="C114" s="258"/>
      <c r="D114" s="258"/>
      <c r="E114" s="258"/>
      <c r="F114" s="258"/>
      <c r="G114" s="260"/>
      <c r="H114" s="260"/>
    </row>
    <row r="115" spans="1:8" x14ac:dyDescent="0.25">
      <c r="A115" s="278" t="s">
        <v>283</v>
      </c>
      <c r="B115" s="259" t="s">
        <v>187</v>
      </c>
      <c r="C115" s="258">
        <v>3080</v>
      </c>
      <c r="D115" s="258">
        <v>2990</v>
      </c>
      <c r="E115" s="258">
        <v>3220</v>
      </c>
      <c r="F115" s="258">
        <v>3130</v>
      </c>
      <c r="G115" s="260">
        <v>-140</v>
      </c>
      <c r="H115" s="260">
        <v>-140</v>
      </c>
    </row>
    <row r="116" spans="1:8" x14ac:dyDescent="0.25">
      <c r="A116" s="278" t="s">
        <v>284</v>
      </c>
      <c r="B116" s="259" t="s">
        <v>72</v>
      </c>
      <c r="C116" s="258">
        <v>20160</v>
      </c>
      <c r="D116" s="258">
        <v>18090</v>
      </c>
      <c r="E116" s="258">
        <v>20410</v>
      </c>
      <c r="F116" s="258">
        <v>18320</v>
      </c>
      <c r="G116" s="260">
        <v>-250</v>
      </c>
      <c r="H116" s="260">
        <v>-230</v>
      </c>
    </row>
    <row r="117" spans="1:8" x14ac:dyDescent="0.25">
      <c r="A117" s="278" t="s">
        <v>285</v>
      </c>
      <c r="B117" s="259" t="s">
        <v>73</v>
      </c>
      <c r="C117" s="258">
        <v>6040</v>
      </c>
      <c r="D117" s="258">
        <v>5450</v>
      </c>
      <c r="E117" s="258">
        <v>6090</v>
      </c>
      <c r="F117" s="258">
        <v>5500</v>
      </c>
      <c r="G117" s="260">
        <v>-50</v>
      </c>
      <c r="H117" s="260">
        <v>-50</v>
      </c>
    </row>
    <row r="118" spans="1:8" x14ac:dyDescent="0.25">
      <c r="A118" s="278" t="s">
        <v>286</v>
      </c>
      <c r="B118" s="259" t="s">
        <v>74</v>
      </c>
      <c r="C118" s="258">
        <v>620</v>
      </c>
      <c r="D118" s="258">
        <v>590</v>
      </c>
      <c r="E118" s="258">
        <v>620</v>
      </c>
      <c r="F118" s="258">
        <v>590</v>
      </c>
      <c r="G118" s="260" t="s">
        <v>8</v>
      </c>
      <c r="H118" s="260" t="s">
        <v>8</v>
      </c>
    </row>
    <row r="119" spans="1:8" x14ac:dyDescent="0.25">
      <c r="A119" s="278" t="s">
        <v>287</v>
      </c>
      <c r="B119" s="252" t="s">
        <v>288</v>
      </c>
      <c r="C119" s="258">
        <v>430</v>
      </c>
      <c r="D119" s="258">
        <v>410</v>
      </c>
      <c r="E119" s="258">
        <v>450</v>
      </c>
      <c r="F119" s="258">
        <v>420</v>
      </c>
      <c r="G119" s="260">
        <v>-20</v>
      </c>
      <c r="H119" s="260">
        <v>-20</v>
      </c>
    </row>
    <row r="120" spans="1:8" x14ac:dyDescent="0.25">
      <c r="A120" s="278" t="s">
        <v>289</v>
      </c>
      <c r="B120" s="259" t="s">
        <v>75</v>
      </c>
      <c r="C120" s="258">
        <v>3180</v>
      </c>
      <c r="D120" s="258">
        <v>2940</v>
      </c>
      <c r="E120" s="258">
        <v>3170</v>
      </c>
      <c r="F120" s="258">
        <v>2920</v>
      </c>
      <c r="G120" s="260">
        <v>10</v>
      </c>
      <c r="H120" s="260">
        <v>20</v>
      </c>
    </row>
    <row r="121" spans="1:8" x14ac:dyDescent="0.25">
      <c r="A121" s="278" t="s">
        <v>290</v>
      </c>
      <c r="B121" s="259" t="s">
        <v>76</v>
      </c>
      <c r="C121" s="258">
        <v>100</v>
      </c>
      <c r="D121" s="258">
        <v>100</v>
      </c>
      <c r="E121" s="258">
        <v>100</v>
      </c>
      <c r="F121" s="258">
        <v>100</v>
      </c>
      <c r="G121" s="260">
        <v>0</v>
      </c>
      <c r="H121" s="260" t="s">
        <v>8</v>
      </c>
    </row>
    <row r="122" spans="1:8" x14ac:dyDescent="0.25">
      <c r="A122" s="278" t="s">
        <v>291</v>
      </c>
      <c r="B122" s="259" t="s">
        <v>77</v>
      </c>
      <c r="C122" s="258">
        <v>60</v>
      </c>
      <c r="D122" s="258">
        <v>60</v>
      </c>
      <c r="E122" s="258">
        <v>60</v>
      </c>
      <c r="F122" s="258">
        <v>60</v>
      </c>
      <c r="G122" s="260">
        <v>0</v>
      </c>
      <c r="H122" s="260">
        <v>0</v>
      </c>
    </row>
    <row r="123" spans="1:8" x14ac:dyDescent="0.25">
      <c r="A123" s="278" t="s">
        <v>292</v>
      </c>
      <c r="B123" s="259" t="s">
        <v>78</v>
      </c>
      <c r="C123" s="258">
        <v>51090</v>
      </c>
      <c r="D123" s="258">
        <v>49110</v>
      </c>
      <c r="E123" s="258">
        <v>51460</v>
      </c>
      <c r="F123" s="258">
        <v>49460</v>
      </c>
      <c r="G123" s="260">
        <v>-380</v>
      </c>
      <c r="H123" s="260">
        <v>-360</v>
      </c>
    </row>
    <row r="124" spans="1:8" x14ac:dyDescent="0.25">
      <c r="A124" s="278" t="s">
        <v>293</v>
      </c>
      <c r="B124" s="259" t="s">
        <v>79</v>
      </c>
      <c r="C124" s="258">
        <v>40</v>
      </c>
      <c r="D124" s="258">
        <v>40</v>
      </c>
      <c r="E124" s="258">
        <v>40</v>
      </c>
      <c r="F124" s="258">
        <v>40</v>
      </c>
      <c r="G124" s="260" t="s">
        <v>8</v>
      </c>
      <c r="H124" s="260">
        <v>0</v>
      </c>
    </row>
    <row r="125" spans="1:8" x14ac:dyDescent="0.25">
      <c r="A125" s="278"/>
      <c r="B125" s="259"/>
      <c r="C125" s="258"/>
      <c r="D125" s="258"/>
      <c r="E125" s="258"/>
      <c r="F125" s="258"/>
      <c r="G125" s="260"/>
      <c r="H125" s="260"/>
    </row>
    <row r="126" spans="1:8" x14ac:dyDescent="0.25">
      <c r="A126" s="278">
        <v>18</v>
      </c>
      <c r="B126" s="257" t="s">
        <v>82</v>
      </c>
      <c r="C126" s="258"/>
      <c r="D126" s="258"/>
      <c r="E126" s="258"/>
      <c r="F126" s="258"/>
      <c r="G126" s="260"/>
      <c r="H126" s="260"/>
    </row>
    <row r="127" spans="1:8" x14ac:dyDescent="0.25">
      <c r="A127" s="278" t="s">
        <v>294</v>
      </c>
      <c r="B127" s="259" t="s">
        <v>82</v>
      </c>
      <c r="C127" s="258">
        <v>140</v>
      </c>
      <c r="D127" s="258">
        <v>130</v>
      </c>
      <c r="E127" s="258">
        <v>120</v>
      </c>
      <c r="F127" s="258">
        <v>110</v>
      </c>
      <c r="G127" s="260">
        <v>20</v>
      </c>
      <c r="H127" s="260">
        <v>20</v>
      </c>
    </row>
    <row r="128" spans="1:8" x14ac:dyDescent="0.25">
      <c r="A128" s="278"/>
      <c r="B128" s="259"/>
      <c r="C128" s="258"/>
      <c r="D128" s="258"/>
      <c r="E128" s="258"/>
      <c r="F128" s="258"/>
      <c r="G128" s="260"/>
      <c r="H128" s="260"/>
    </row>
    <row r="129" spans="1:8" x14ac:dyDescent="0.25">
      <c r="A129" s="278">
        <v>20</v>
      </c>
      <c r="B129" s="257" t="s">
        <v>144</v>
      </c>
      <c r="C129" s="258"/>
      <c r="D129" s="258"/>
      <c r="E129" s="258"/>
      <c r="F129" s="258"/>
      <c r="G129" s="260"/>
      <c r="H129" s="260"/>
    </row>
    <row r="130" spans="1:8" x14ac:dyDescent="0.25">
      <c r="A130" s="278" t="s">
        <v>295</v>
      </c>
      <c r="B130" s="264" t="s">
        <v>144</v>
      </c>
      <c r="C130" s="258">
        <v>2080</v>
      </c>
      <c r="D130" s="258">
        <v>1990</v>
      </c>
      <c r="E130" s="258">
        <v>2150</v>
      </c>
      <c r="F130" s="258">
        <v>2060</v>
      </c>
      <c r="G130" s="260">
        <v>-70</v>
      </c>
      <c r="H130" s="260">
        <v>-60</v>
      </c>
    </row>
    <row r="131" spans="1:8" x14ac:dyDescent="0.25">
      <c r="A131" s="278"/>
      <c r="B131" s="264"/>
      <c r="C131" s="258"/>
      <c r="D131" s="258"/>
      <c r="E131" s="258"/>
      <c r="F131" s="258"/>
      <c r="G131" s="260"/>
      <c r="H131" s="260"/>
    </row>
    <row r="132" spans="1:8" x14ac:dyDescent="0.25">
      <c r="A132" s="278">
        <v>35</v>
      </c>
      <c r="B132" s="257" t="s">
        <v>296</v>
      </c>
      <c r="C132" s="258"/>
      <c r="D132" s="258"/>
      <c r="E132" s="258"/>
      <c r="F132" s="258"/>
      <c r="G132" s="260"/>
      <c r="H132" s="260"/>
    </row>
    <row r="133" spans="1:8" x14ac:dyDescent="0.25">
      <c r="A133" s="278">
        <v>35</v>
      </c>
      <c r="B133" s="279" t="s">
        <v>297</v>
      </c>
      <c r="C133" s="258">
        <v>180</v>
      </c>
      <c r="D133" s="258">
        <v>180</v>
      </c>
      <c r="E133" s="258">
        <v>0</v>
      </c>
      <c r="F133" s="258">
        <v>0</v>
      </c>
      <c r="G133" s="258">
        <v>180</v>
      </c>
      <c r="H133" s="258">
        <v>180</v>
      </c>
    </row>
    <row r="134" spans="1:8" x14ac:dyDescent="0.25">
      <c r="A134" s="278"/>
      <c r="B134" s="264"/>
      <c r="C134" s="258"/>
      <c r="D134" s="258"/>
      <c r="E134" s="258"/>
      <c r="F134" s="258"/>
      <c r="G134" s="260"/>
      <c r="H134" s="260"/>
    </row>
    <row r="135" spans="1:8" x14ac:dyDescent="0.25">
      <c r="A135" s="278">
        <v>21</v>
      </c>
      <c r="B135" s="257" t="s">
        <v>83</v>
      </c>
      <c r="C135" s="258"/>
      <c r="D135" s="258"/>
      <c r="E135" s="258"/>
      <c r="F135" s="258"/>
      <c r="G135" s="260"/>
      <c r="H135" s="260"/>
    </row>
    <row r="136" spans="1:8" x14ac:dyDescent="0.25">
      <c r="A136" s="278" t="s">
        <v>298</v>
      </c>
      <c r="B136" s="259" t="s">
        <v>83</v>
      </c>
      <c r="C136" s="258">
        <v>5840</v>
      </c>
      <c r="D136" s="258">
        <v>5590</v>
      </c>
      <c r="E136" s="258">
        <v>5840</v>
      </c>
      <c r="F136" s="258">
        <v>5580</v>
      </c>
      <c r="G136" s="260" t="s">
        <v>8</v>
      </c>
      <c r="H136" s="260" t="s">
        <v>8</v>
      </c>
    </row>
    <row r="137" spans="1:8" x14ac:dyDescent="0.25">
      <c r="A137" s="278"/>
      <c r="B137" s="259"/>
      <c r="C137" s="258"/>
      <c r="D137" s="258"/>
      <c r="E137" s="258"/>
      <c r="F137" s="258"/>
      <c r="G137" s="260"/>
      <c r="H137" s="260"/>
    </row>
    <row r="138" spans="1:8" x14ac:dyDescent="0.25">
      <c r="A138" s="278">
        <v>23</v>
      </c>
      <c r="B138" s="257" t="s">
        <v>84</v>
      </c>
      <c r="C138" s="258"/>
      <c r="D138" s="258"/>
      <c r="E138" s="258"/>
      <c r="F138" s="258"/>
      <c r="G138" s="260"/>
      <c r="H138" s="260"/>
    </row>
    <row r="139" spans="1:8" x14ac:dyDescent="0.25">
      <c r="A139" s="278" t="s">
        <v>299</v>
      </c>
      <c r="B139" s="259" t="s">
        <v>188</v>
      </c>
      <c r="C139" s="258">
        <v>2140</v>
      </c>
      <c r="D139" s="258">
        <v>2070</v>
      </c>
      <c r="E139" s="258">
        <v>2140</v>
      </c>
      <c r="F139" s="258">
        <v>2080</v>
      </c>
      <c r="G139" s="260" t="s">
        <v>8</v>
      </c>
      <c r="H139" s="260" t="s">
        <v>8</v>
      </c>
    </row>
    <row r="140" spans="1:8" x14ac:dyDescent="0.25">
      <c r="A140" s="278" t="s">
        <v>300</v>
      </c>
      <c r="B140" s="259" t="s">
        <v>85</v>
      </c>
      <c r="C140" s="258">
        <v>6580</v>
      </c>
      <c r="D140" s="258">
        <v>6020</v>
      </c>
      <c r="E140" s="258">
        <v>6430</v>
      </c>
      <c r="F140" s="258">
        <v>5910</v>
      </c>
      <c r="G140" s="260">
        <v>150</v>
      </c>
      <c r="H140" s="260">
        <v>110</v>
      </c>
    </row>
    <row r="141" spans="1:8" x14ac:dyDescent="0.25">
      <c r="A141" s="278" t="s">
        <v>301</v>
      </c>
      <c r="B141" s="259" t="s">
        <v>86</v>
      </c>
      <c r="C141" s="258">
        <v>2660</v>
      </c>
      <c r="D141" s="258">
        <v>2490</v>
      </c>
      <c r="E141" s="258">
        <v>2670</v>
      </c>
      <c r="F141" s="258">
        <v>2510</v>
      </c>
      <c r="G141" s="260">
        <v>-10</v>
      </c>
      <c r="H141" s="260">
        <v>-20</v>
      </c>
    </row>
    <row r="142" spans="1:8" x14ac:dyDescent="0.25">
      <c r="A142" s="278" t="s">
        <v>302</v>
      </c>
      <c r="B142" s="259" t="s">
        <v>87</v>
      </c>
      <c r="C142" s="258">
        <v>290</v>
      </c>
      <c r="D142" s="258">
        <v>280</v>
      </c>
      <c r="E142" s="258">
        <v>330</v>
      </c>
      <c r="F142" s="258">
        <v>310</v>
      </c>
      <c r="G142" s="260">
        <v>-40</v>
      </c>
      <c r="H142" s="260">
        <v>-30</v>
      </c>
    </row>
    <row r="143" spans="1:8" x14ac:dyDescent="0.25">
      <c r="A143" s="278" t="s">
        <v>303</v>
      </c>
      <c r="B143" s="259" t="s">
        <v>88</v>
      </c>
      <c r="C143" s="258">
        <v>3840</v>
      </c>
      <c r="D143" s="258">
        <v>3750</v>
      </c>
      <c r="E143" s="258">
        <v>3830</v>
      </c>
      <c r="F143" s="258">
        <v>3750</v>
      </c>
      <c r="G143" s="260" t="s">
        <v>8</v>
      </c>
      <c r="H143" s="260">
        <v>0</v>
      </c>
    </row>
    <row r="144" spans="1:8" x14ac:dyDescent="0.25">
      <c r="A144" s="278" t="s">
        <v>304</v>
      </c>
      <c r="B144" s="259" t="s">
        <v>89</v>
      </c>
      <c r="C144" s="258">
        <v>1230</v>
      </c>
      <c r="D144" s="258">
        <v>1180</v>
      </c>
      <c r="E144" s="258">
        <v>1230</v>
      </c>
      <c r="F144" s="258">
        <v>1180</v>
      </c>
      <c r="G144" s="260" t="s">
        <v>8</v>
      </c>
      <c r="H144" s="260" t="s">
        <v>8</v>
      </c>
    </row>
    <row r="145" spans="1:10" x14ac:dyDescent="0.25">
      <c r="A145" s="278" t="s">
        <v>305</v>
      </c>
      <c r="B145" s="259" t="s">
        <v>90</v>
      </c>
      <c r="C145" s="258">
        <v>300</v>
      </c>
      <c r="D145" s="258">
        <v>290</v>
      </c>
      <c r="E145" s="258">
        <v>300</v>
      </c>
      <c r="F145" s="258">
        <v>300</v>
      </c>
      <c r="G145" s="260" t="s">
        <v>8</v>
      </c>
      <c r="H145" s="260">
        <v>-10</v>
      </c>
    </row>
    <row r="146" spans="1:10" x14ac:dyDescent="0.25">
      <c r="A146" s="278" t="s">
        <v>306</v>
      </c>
      <c r="B146" s="259" t="s">
        <v>91</v>
      </c>
      <c r="C146" s="258">
        <v>150</v>
      </c>
      <c r="D146" s="258">
        <v>140</v>
      </c>
      <c r="E146" s="258">
        <v>150</v>
      </c>
      <c r="F146" s="258">
        <v>140</v>
      </c>
      <c r="G146" s="260" t="s">
        <v>8</v>
      </c>
      <c r="H146" s="260" t="s">
        <v>8</v>
      </c>
    </row>
    <row r="147" spans="1:10" x14ac:dyDescent="0.25">
      <c r="A147" s="278" t="s">
        <v>307</v>
      </c>
      <c r="B147" s="259" t="s">
        <v>92</v>
      </c>
      <c r="C147" s="258">
        <v>2480</v>
      </c>
      <c r="D147" s="258">
        <v>2390</v>
      </c>
      <c r="E147" s="258">
        <v>2530</v>
      </c>
      <c r="F147" s="258">
        <v>2450</v>
      </c>
      <c r="G147" s="260">
        <v>-50</v>
      </c>
      <c r="H147" s="260">
        <v>-50</v>
      </c>
    </row>
    <row r="148" spans="1:10" x14ac:dyDescent="0.25">
      <c r="A148" s="278"/>
      <c r="B148" s="259"/>
      <c r="C148" s="258"/>
      <c r="D148" s="258"/>
      <c r="E148" s="258"/>
      <c r="F148" s="258"/>
      <c r="G148" s="260"/>
      <c r="H148" s="260"/>
    </row>
    <row r="149" spans="1:10" x14ac:dyDescent="0.25">
      <c r="A149" s="278">
        <v>32</v>
      </c>
      <c r="B149" s="263" t="s">
        <v>146</v>
      </c>
      <c r="C149" s="258"/>
      <c r="D149" s="258"/>
      <c r="E149" s="258"/>
      <c r="F149" s="258"/>
      <c r="G149" s="260"/>
      <c r="H149" s="260"/>
      <c r="J149" s="259"/>
    </row>
    <row r="150" spans="1:10" x14ac:dyDescent="0.25">
      <c r="A150" s="278" t="s">
        <v>308</v>
      </c>
      <c r="B150" s="265" t="s">
        <v>147</v>
      </c>
      <c r="C150" s="258">
        <v>4110</v>
      </c>
      <c r="D150" s="258">
        <v>3340</v>
      </c>
      <c r="E150" s="258">
        <v>4110</v>
      </c>
      <c r="F150" s="258">
        <v>3340</v>
      </c>
      <c r="G150" s="260" t="s">
        <v>8</v>
      </c>
      <c r="H150" s="260" t="s">
        <v>8</v>
      </c>
      <c r="J150" s="259"/>
    </row>
    <row r="151" spans="1:10" x14ac:dyDescent="0.25">
      <c r="A151" s="278"/>
      <c r="B151" s="265"/>
      <c r="C151" s="258"/>
      <c r="D151" s="258"/>
      <c r="E151" s="258"/>
      <c r="F151" s="258"/>
      <c r="G151" s="260"/>
      <c r="H151" s="260"/>
      <c r="J151" s="259"/>
    </row>
    <row r="152" spans="1:10" x14ac:dyDescent="0.25">
      <c r="A152" s="278">
        <v>24</v>
      </c>
      <c r="B152" s="257" t="s">
        <v>148</v>
      </c>
      <c r="C152" s="258"/>
      <c r="D152" s="258"/>
      <c r="E152" s="258"/>
      <c r="F152" s="258"/>
      <c r="G152" s="260"/>
      <c r="H152" s="260"/>
      <c r="J152" s="259"/>
    </row>
    <row r="153" spans="1:10" x14ac:dyDescent="0.25">
      <c r="A153" s="278" t="s">
        <v>309</v>
      </c>
      <c r="B153" s="259" t="s">
        <v>189</v>
      </c>
      <c r="C153" s="258">
        <v>13200</v>
      </c>
      <c r="D153" s="258">
        <v>12330</v>
      </c>
      <c r="E153" s="258">
        <v>13090</v>
      </c>
      <c r="F153" s="258">
        <v>12240</v>
      </c>
      <c r="G153" s="260">
        <v>110</v>
      </c>
      <c r="H153" s="260">
        <v>90</v>
      </c>
      <c r="J153" s="259"/>
    </row>
    <row r="154" spans="1:10" x14ac:dyDescent="0.25">
      <c r="A154" s="278" t="s">
        <v>310</v>
      </c>
      <c r="B154" s="259" t="s">
        <v>94</v>
      </c>
      <c r="C154" s="258">
        <v>88960</v>
      </c>
      <c r="D154" s="258">
        <v>80190</v>
      </c>
      <c r="E154" s="258">
        <v>91410</v>
      </c>
      <c r="F154" s="258">
        <v>82650</v>
      </c>
      <c r="G154" s="260">
        <v>-2450</v>
      </c>
      <c r="H154" s="260">
        <v>-2460</v>
      </c>
      <c r="J154" s="259"/>
    </row>
    <row r="155" spans="1:10" x14ac:dyDescent="0.25">
      <c r="A155" s="278" t="s">
        <v>311</v>
      </c>
      <c r="B155" s="259" t="s">
        <v>312</v>
      </c>
      <c r="C155" s="258">
        <v>15520</v>
      </c>
      <c r="D155" s="258">
        <v>13910</v>
      </c>
      <c r="E155" s="258">
        <v>15580</v>
      </c>
      <c r="F155" s="258">
        <v>13970</v>
      </c>
      <c r="G155" s="260">
        <v>-60</v>
      </c>
      <c r="H155" s="260">
        <v>-60</v>
      </c>
    </row>
    <row r="156" spans="1:10" x14ac:dyDescent="0.25">
      <c r="A156" s="278" t="s">
        <v>313</v>
      </c>
      <c r="B156" s="259" t="s">
        <v>190</v>
      </c>
      <c r="C156" s="258">
        <v>9430</v>
      </c>
      <c r="D156" s="258">
        <v>8330</v>
      </c>
      <c r="E156" s="258">
        <v>9590</v>
      </c>
      <c r="F156" s="258">
        <v>8470</v>
      </c>
      <c r="G156" s="260">
        <v>-150</v>
      </c>
      <c r="H156" s="260">
        <v>-140</v>
      </c>
    </row>
    <row r="157" spans="1:10" x14ac:dyDescent="0.25">
      <c r="A157" s="278" t="s">
        <v>314</v>
      </c>
      <c r="B157" s="259" t="s">
        <v>95</v>
      </c>
      <c r="C157" s="258">
        <v>3850</v>
      </c>
      <c r="D157" s="258">
        <v>3590</v>
      </c>
      <c r="E157" s="258">
        <v>3860</v>
      </c>
      <c r="F157" s="258">
        <v>3610</v>
      </c>
      <c r="G157" s="260">
        <v>-10</v>
      </c>
      <c r="H157" s="260">
        <v>-10</v>
      </c>
    </row>
    <row r="158" spans="1:10" x14ac:dyDescent="0.25">
      <c r="A158" s="278"/>
      <c r="B158" s="259"/>
      <c r="C158" s="258"/>
      <c r="D158" s="258"/>
      <c r="E158" s="258"/>
      <c r="F158" s="258"/>
      <c r="G158" s="260"/>
      <c r="H158" s="260"/>
    </row>
    <row r="159" spans="1:10" x14ac:dyDescent="0.25">
      <c r="A159" s="267">
        <v>26</v>
      </c>
      <c r="B159" s="266" t="s">
        <v>153</v>
      </c>
      <c r="C159" s="258"/>
      <c r="D159" s="258"/>
      <c r="E159" s="258"/>
      <c r="F159" s="258"/>
      <c r="G159" s="260"/>
      <c r="H159" s="260"/>
    </row>
    <row r="160" spans="1:10" x14ac:dyDescent="0.25">
      <c r="A160" s="267" t="s">
        <v>315</v>
      </c>
      <c r="B160" s="259" t="s">
        <v>316</v>
      </c>
      <c r="C160" s="258">
        <v>5680</v>
      </c>
      <c r="D160" s="258">
        <v>5430</v>
      </c>
      <c r="E160" s="258">
        <v>5740</v>
      </c>
      <c r="F160" s="258">
        <v>5490</v>
      </c>
      <c r="G160" s="260">
        <v>-60</v>
      </c>
      <c r="H160" s="260">
        <v>-60</v>
      </c>
    </row>
    <row r="161" spans="1:256" x14ac:dyDescent="0.25">
      <c r="A161" s="267" t="s">
        <v>317</v>
      </c>
      <c r="B161" s="259" t="s">
        <v>107</v>
      </c>
      <c r="C161" s="258">
        <v>60</v>
      </c>
      <c r="D161" s="258">
        <v>60</v>
      </c>
      <c r="E161" s="258">
        <v>60</v>
      </c>
      <c r="F161" s="258">
        <v>60</v>
      </c>
      <c r="G161" s="260" t="s">
        <v>8</v>
      </c>
      <c r="H161" s="260" t="s">
        <v>8</v>
      </c>
    </row>
    <row r="162" spans="1:256" x14ac:dyDescent="0.25">
      <c r="A162" s="267" t="s">
        <v>318</v>
      </c>
      <c r="B162" s="259" t="s">
        <v>96</v>
      </c>
      <c r="C162" s="258">
        <v>1850</v>
      </c>
      <c r="D162" s="258">
        <v>1740</v>
      </c>
      <c r="E162" s="258">
        <v>1870</v>
      </c>
      <c r="F162" s="258">
        <v>1760</v>
      </c>
      <c r="G162" s="260">
        <v>-20</v>
      </c>
      <c r="H162" s="260">
        <v>-20</v>
      </c>
    </row>
    <row r="163" spans="1:256" x14ac:dyDescent="0.25">
      <c r="A163" s="267" t="s">
        <v>319</v>
      </c>
      <c r="B163" s="259" t="s">
        <v>156</v>
      </c>
      <c r="C163" s="258">
        <v>330</v>
      </c>
      <c r="D163" s="258">
        <v>310</v>
      </c>
      <c r="E163" s="258">
        <v>330</v>
      </c>
      <c r="F163" s="258">
        <v>310</v>
      </c>
      <c r="G163" s="260" t="s">
        <v>8</v>
      </c>
      <c r="H163" s="260" t="s">
        <v>8</v>
      </c>
    </row>
    <row r="164" spans="1:256" x14ac:dyDescent="0.25">
      <c r="A164" s="267" t="s">
        <v>320</v>
      </c>
      <c r="B164" s="259" t="s">
        <v>97</v>
      </c>
      <c r="C164" s="258">
        <v>210</v>
      </c>
      <c r="D164" s="258">
        <v>200</v>
      </c>
      <c r="E164" s="258">
        <v>220</v>
      </c>
      <c r="F164" s="258">
        <v>210</v>
      </c>
      <c r="G164" s="260">
        <v>-10</v>
      </c>
      <c r="H164" s="260">
        <v>-10</v>
      </c>
    </row>
    <row r="165" spans="1:256" x14ac:dyDescent="0.25">
      <c r="A165" s="267" t="s">
        <v>321</v>
      </c>
      <c r="B165" s="259" t="s">
        <v>98</v>
      </c>
      <c r="C165" s="258">
        <v>1150</v>
      </c>
      <c r="D165" s="258">
        <v>1080</v>
      </c>
      <c r="E165" s="258">
        <v>1000</v>
      </c>
      <c r="F165" s="258">
        <v>950</v>
      </c>
      <c r="G165" s="260">
        <v>150</v>
      </c>
      <c r="H165" s="260">
        <v>130</v>
      </c>
    </row>
    <row r="166" spans="1:256" x14ac:dyDescent="0.25">
      <c r="A166" s="267" t="s">
        <v>322</v>
      </c>
      <c r="B166" s="259" t="s">
        <v>99</v>
      </c>
      <c r="C166" s="258">
        <v>150</v>
      </c>
      <c r="D166" s="258">
        <v>140</v>
      </c>
      <c r="E166" s="258">
        <v>150</v>
      </c>
      <c r="F166" s="258">
        <v>150</v>
      </c>
      <c r="G166" s="260" t="s">
        <v>8</v>
      </c>
      <c r="H166" s="260" t="s">
        <v>8</v>
      </c>
    </row>
    <row r="167" spans="1:256" x14ac:dyDescent="0.25">
      <c r="A167" s="267" t="s">
        <v>323</v>
      </c>
      <c r="B167" s="259" t="s">
        <v>100</v>
      </c>
      <c r="C167" s="258">
        <v>150</v>
      </c>
      <c r="D167" s="258">
        <v>150</v>
      </c>
      <c r="E167" s="258">
        <v>160</v>
      </c>
      <c r="F167" s="258">
        <v>150</v>
      </c>
      <c r="G167" s="260">
        <v>-10</v>
      </c>
      <c r="H167" s="260" t="s">
        <v>8</v>
      </c>
    </row>
    <row r="168" spans="1:256" x14ac:dyDescent="0.25">
      <c r="A168" s="267" t="s">
        <v>324</v>
      </c>
      <c r="B168" s="259" t="s">
        <v>101</v>
      </c>
      <c r="C168" s="258">
        <v>1370</v>
      </c>
      <c r="D168" s="258">
        <v>1270</v>
      </c>
      <c r="E168" s="258">
        <v>1360</v>
      </c>
      <c r="F168" s="258">
        <v>1260</v>
      </c>
      <c r="G168" s="260">
        <v>10</v>
      </c>
      <c r="H168" s="260">
        <v>10</v>
      </c>
    </row>
    <row r="169" spans="1:256" x14ac:dyDescent="0.25">
      <c r="A169" s="267" t="s">
        <v>325</v>
      </c>
      <c r="B169" s="259" t="s">
        <v>102</v>
      </c>
      <c r="C169" s="258">
        <v>1670</v>
      </c>
      <c r="D169" s="258">
        <v>1520</v>
      </c>
      <c r="E169" s="258">
        <v>1630</v>
      </c>
      <c r="F169" s="258">
        <v>1490</v>
      </c>
      <c r="G169" s="260">
        <v>40</v>
      </c>
      <c r="H169" s="260">
        <v>30</v>
      </c>
    </row>
    <row r="170" spans="1:256" x14ac:dyDescent="0.25">
      <c r="A170" s="267" t="s">
        <v>326</v>
      </c>
      <c r="B170" s="259" t="s">
        <v>158</v>
      </c>
      <c r="C170" s="258">
        <v>4070</v>
      </c>
      <c r="D170" s="258">
        <v>3970</v>
      </c>
      <c r="E170" s="258">
        <v>4060</v>
      </c>
      <c r="F170" s="258">
        <v>3960</v>
      </c>
      <c r="G170" s="260">
        <v>10</v>
      </c>
      <c r="H170" s="260">
        <v>10</v>
      </c>
    </row>
    <row r="171" spans="1:256" x14ac:dyDescent="0.25">
      <c r="A171" s="267" t="s">
        <v>327</v>
      </c>
      <c r="B171" s="259" t="s">
        <v>103</v>
      </c>
      <c r="C171" s="258">
        <v>260</v>
      </c>
      <c r="D171" s="258">
        <v>250</v>
      </c>
      <c r="E171" s="258">
        <v>250</v>
      </c>
      <c r="F171" s="258">
        <v>240</v>
      </c>
      <c r="G171" s="260">
        <v>10</v>
      </c>
      <c r="H171" s="260">
        <v>10</v>
      </c>
    </row>
    <row r="172" spans="1:256" x14ac:dyDescent="0.25">
      <c r="A172" s="267" t="s">
        <v>328</v>
      </c>
      <c r="B172" s="259" t="s">
        <v>104</v>
      </c>
      <c r="C172" s="258">
        <v>40</v>
      </c>
      <c r="D172" s="258">
        <v>40</v>
      </c>
      <c r="E172" s="258">
        <v>50</v>
      </c>
      <c r="F172" s="258">
        <v>40</v>
      </c>
      <c r="G172" s="260">
        <v>-10</v>
      </c>
      <c r="H172" s="260">
        <v>-10</v>
      </c>
      <c r="I172" s="267"/>
      <c r="J172" s="259"/>
      <c r="K172" s="267"/>
      <c r="L172" s="259"/>
      <c r="M172" s="267"/>
      <c r="N172" s="259"/>
      <c r="O172" s="267"/>
      <c r="P172" s="259"/>
      <c r="Q172" s="267"/>
      <c r="R172" s="259"/>
      <c r="S172" s="267"/>
      <c r="T172" s="259"/>
      <c r="U172" s="267"/>
      <c r="V172" s="259"/>
      <c r="W172" s="267"/>
      <c r="X172" s="259"/>
      <c r="Y172" s="267"/>
      <c r="Z172" s="259"/>
      <c r="AA172" s="267"/>
      <c r="AB172" s="259"/>
      <c r="AC172" s="267"/>
      <c r="AD172" s="259"/>
      <c r="AE172" s="267"/>
      <c r="AF172" s="259"/>
      <c r="AG172" s="267"/>
      <c r="AH172" s="259"/>
      <c r="AI172" s="267"/>
      <c r="AJ172" s="259"/>
      <c r="AK172" s="267"/>
      <c r="AL172" s="259"/>
      <c r="AM172" s="267"/>
      <c r="AN172" s="259"/>
      <c r="AO172" s="267"/>
      <c r="AP172" s="259"/>
      <c r="AQ172" s="267"/>
      <c r="AR172" s="259"/>
      <c r="AS172" s="267"/>
      <c r="AT172" s="259"/>
      <c r="AU172" s="267"/>
      <c r="AV172" s="259"/>
      <c r="AW172" s="267"/>
      <c r="AX172" s="259"/>
      <c r="AY172" s="267"/>
      <c r="AZ172" s="259"/>
      <c r="BA172" s="267"/>
      <c r="BB172" s="259"/>
      <c r="BC172" s="267"/>
      <c r="BD172" s="259"/>
      <c r="BE172" s="267"/>
      <c r="BF172" s="259"/>
      <c r="BG172" s="267"/>
      <c r="BH172" s="259"/>
      <c r="BI172" s="267"/>
      <c r="BJ172" s="259"/>
      <c r="BK172" s="267"/>
      <c r="BL172" s="259"/>
      <c r="BM172" s="267"/>
      <c r="BN172" s="259"/>
      <c r="BO172" s="267"/>
      <c r="BP172" s="259"/>
      <c r="BQ172" s="267"/>
      <c r="BR172" s="259"/>
      <c r="BS172" s="267"/>
      <c r="BT172" s="259"/>
      <c r="BU172" s="267"/>
      <c r="BV172" s="259"/>
      <c r="BW172" s="267"/>
      <c r="BX172" s="259"/>
      <c r="BY172" s="267"/>
      <c r="BZ172" s="259"/>
      <c r="CA172" s="267"/>
      <c r="CB172" s="259"/>
      <c r="CC172" s="267"/>
      <c r="CD172" s="259"/>
      <c r="CE172" s="267"/>
      <c r="CF172" s="259"/>
      <c r="CG172" s="267"/>
      <c r="CH172" s="259"/>
      <c r="CI172" s="267"/>
      <c r="CJ172" s="259"/>
      <c r="CK172" s="267"/>
      <c r="CL172" s="259"/>
      <c r="CM172" s="267"/>
      <c r="CN172" s="259"/>
      <c r="CO172" s="267"/>
      <c r="CP172" s="259"/>
      <c r="CQ172" s="267"/>
      <c r="CR172" s="259"/>
      <c r="CS172" s="267"/>
      <c r="CT172" s="259"/>
      <c r="CU172" s="267"/>
      <c r="CV172" s="259"/>
      <c r="CW172" s="267"/>
      <c r="CX172" s="259"/>
      <c r="CY172" s="267"/>
      <c r="CZ172" s="259"/>
      <c r="DA172" s="267"/>
      <c r="DB172" s="259"/>
      <c r="DC172" s="267"/>
      <c r="DD172" s="259"/>
      <c r="DE172" s="267"/>
      <c r="DF172" s="259"/>
      <c r="DG172" s="267"/>
      <c r="DH172" s="259"/>
      <c r="DI172" s="267"/>
      <c r="DJ172" s="259"/>
      <c r="DK172" s="267"/>
      <c r="DL172" s="259"/>
      <c r="DM172" s="267"/>
      <c r="DN172" s="259"/>
      <c r="DO172" s="267"/>
      <c r="DP172" s="259"/>
      <c r="DQ172" s="267"/>
      <c r="DR172" s="259"/>
      <c r="DS172" s="267"/>
      <c r="DT172" s="259"/>
      <c r="DU172" s="267"/>
      <c r="DV172" s="259"/>
      <c r="DW172" s="267"/>
      <c r="DX172" s="259"/>
      <c r="DY172" s="267"/>
      <c r="DZ172" s="259"/>
      <c r="EA172" s="267"/>
      <c r="EB172" s="259"/>
      <c r="EC172" s="267"/>
      <c r="ED172" s="259"/>
      <c r="EE172" s="267"/>
      <c r="EF172" s="259"/>
      <c r="EG172" s="267"/>
      <c r="EH172" s="259"/>
      <c r="EI172" s="267"/>
      <c r="EJ172" s="259"/>
      <c r="EK172" s="267"/>
      <c r="EL172" s="259"/>
      <c r="EM172" s="267"/>
      <c r="EN172" s="259"/>
      <c r="EO172" s="267"/>
      <c r="EP172" s="259"/>
      <c r="EQ172" s="267"/>
      <c r="ER172" s="259"/>
      <c r="ES172" s="267"/>
      <c r="ET172" s="259"/>
      <c r="EU172" s="267"/>
      <c r="EV172" s="259"/>
      <c r="EW172" s="267"/>
      <c r="EX172" s="259"/>
      <c r="EY172" s="267"/>
      <c r="EZ172" s="259"/>
      <c r="FA172" s="267"/>
      <c r="FB172" s="259"/>
      <c r="FC172" s="267"/>
      <c r="FD172" s="259"/>
      <c r="FE172" s="267"/>
      <c r="FF172" s="259"/>
      <c r="FG172" s="267"/>
      <c r="FH172" s="259"/>
      <c r="FI172" s="267"/>
      <c r="FJ172" s="259"/>
      <c r="FK172" s="267"/>
      <c r="FL172" s="259"/>
      <c r="FM172" s="267"/>
      <c r="FN172" s="259"/>
      <c r="FO172" s="267"/>
      <c r="FP172" s="259"/>
      <c r="FQ172" s="267"/>
      <c r="FR172" s="259"/>
      <c r="FS172" s="267"/>
      <c r="FT172" s="259"/>
      <c r="FU172" s="267"/>
      <c r="FV172" s="259"/>
      <c r="FW172" s="267"/>
      <c r="FX172" s="259"/>
      <c r="FY172" s="267"/>
      <c r="FZ172" s="259"/>
      <c r="GA172" s="267"/>
      <c r="GB172" s="259"/>
      <c r="GC172" s="267"/>
      <c r="GD172" s="259"/>
      <c r="GE172" s="267"/>
      <c r="GF172" s="259"/>
      <c r="GG172" s="267"/>
      <c r="GH172" s="259"/>
      <c r="GI172" s="267"/>
      <c r="GJ172" s="259"/>
      <c r="GK172" s="267"/>
      <c r="GL172" s="259"/>
      <c r="GM172" s="267"/>
      <c r="GN172" s="259"/>
      <c r="GO172" s="267"/>
      <c r="GP172" s="259"/>
      <c r="GQ172" s="267"/>
      <c r="GR172" s="259"/>
      <c r="GS172" s="267"/>
      <c r="GT172" s="259"/>
      <c r="GU172" s="267"/>
      <c r="GV172" s="259"/>
      <c r="GW172" s="267"/>
      <c r="GX172" s="259"/>
      <c r="GY172" s="267"/>
      <c r="GZ172" s="259"/>
      <c r="HA172" s="267"/>
      <c r="HB172" s="259"/>
      <c r="HC172" s="267"/>
      <c r="HD172" s="259"/>
      <c r="HE172" s="267"/>
      <c r="HF172" s="259"/>
      <c r="HG172" s="267"/>
      <c r="HH172" s="259"/>
      <c r="HI172" s="267"/>
      <c r="HJ172" s="259"/>
      <c r="HK172" s="267"/>
      <c r="HL172" s="259"/>
      <c r="HM172" s="267"/>
      <c r="HN172" s="259"/>
      <c r="HO172" s="267"/>
      <c r="HP172" s="259"/>
      <c r="HQ172" s="267"/>
      <c r="HR172" s="259"/>
      <c r="HS172" s="267"/>
      <c r="HT172" s="259"/>
      <c r="HU172" s="267"/>
      <c r="HV172" s="259"/>
      <c r="HW172" s="267"/>
      <c r="HX172" s="259"/>
      <c r="HY172" s="267"/>
      <c r="HZ172" s="259"/>
      <c r="IA172" s="267"/>
      <c r="IB172" s="259"/>
      <c r="IC172" s="267"/>
      <c r="ID172" s="259"/>
      <c r="IE172" s="267"/>
      <c r="IF172" s="259"/>
      <c r="IG172" s="267"/>
      <c r="IH172" s="259"/>
      <c r="II172" s="267"/>
      <c r="IJ172" s="259"/>
      <c r="IK172" s="267"/>
      <c r="IL172" s="259"/>
      <c r="IM172" s="267"/>
      <c r="IN172" s="259"/>
      <c r="IO172" s="267"/>
      <c r="IP172" s="259"/>
      <c r="IQ172" s="267"/>
      <c r="IR172" s="259"/>
      <c r="IS172" s="267"/>
      <c r="IT172" s="259"/>
      <c r="IU172" s="267"/>
      <c r="IV172" s="259"/>
    </row>
    <row r="173" spans="1:256" x14ac:dyDescent="0.25">
      <c r="A173" s="267" t="s">
        <v>329</v>
      </c>
      <c r="B173" s="259" t="s">
        <v>105</v>
      </c>
      <c r="C173" s="258">
        <v>170</v>
      </c>
      <c r="D173" s="258">
        <v>170</v>
      </c>
      <c r="E173" s="258">
        <v>170</v>
      </c>
      <c r="F173" s="258">
        <v>170</v>
      </c>
      <c r="G173" s="260" t="s">
        <v>8</v>
      </c>
      <c r="H173" s="260" t="s">
        <v>8</v>
      </c>
      <c r="I173" s="267"/>
      <c r="J173" s="259"/>
      <c r="K173" s="267"/>
      <c r="L173" s="259"/>
      <c r="M173" s="267"/>
      <c r="N173" s="259"/>
      <c r="O173" s="267"/>
      <c r="P173" s="259"/>
      <c r="Q173" s="267"/>
      <c r="R173" s="259"/>
      <c r="S173" s="267"/>
      <c r="T173" s="259"/>
      <c r="U173" s="267"/>
      <c r="V173" s="259"/>
      <c r="W173" s="267"/>
      <c r="X173" s="259"/>
      <c r="Y173" s="267"/>
      <c r="Z173" s="259"/>
      <c r="AA173" s="267"/>
      <c r="AB173" s="259"/>
      <c r="AC173" s="267"/>
      <c r="AD173" s="259"/>
      <c r="AE173" s="267"/>
      <c r="AF173" s="259"/>
      <c r="AG173" s="267"/>
      <c r="AH173" s="259"/>
      <c r="AI173" s="267"/>
      <c r="AJ173" s="259"/>
      <c r="AK173" s="267"/>
      <c r="AL173" s="259"/>
      <c r="AM173" s="267"/>
      <c r="AN173" s="259"/>
      <c r="AO173" s="267"/>
      <c r="AP173" s="259"/>
      <c r="AQ173" s="267"/>
      <c r="AR173" s="259"/>
      <c r="AS173" s="267"/>
      <c r="AT173" s="259"/>
      <c r="AU173" s="267"/>
      <c r="AV173" s="259"/>
      <c r="AW173" s="267"/>
      <c r="AX173" s="259"/>
      <c r="AY173" s="267"/>
      <c r="AZ173" s="259"/>
      <c r="BA173" s="267"/>
      <c r="BB173" s="259"/>
      <c r="BC173" s="267"/>
      <c r="BD173" s="259"/>
      <c r="BE173" s="267"/>
      <c r="BF173" s="259"/>
      <c r="BG173" s="267"/>
      <c r="BH173" s="259"/>
      <c r="BI173" s="267"/>
      <c r="BJ173" s="259"/>
      <c r="BK173" s="267"/>
      <c r="BL173" s="259"/>
      <c r="BM173" s="267"/>
      <c r="BN173" s="259"/>
      <c r="BO173" s="267"/>
      <c r="BP173" s="259"/>
      <c r="BQ173" s="267"/>
      <c r="BR173" s="259"/>
      <c r="BS173" s="267"/>
      <c r="BT173" s="259"/>
      <c r="BU173" s="267"/>
      <c r="BV173" s="259"/>
      <c r="BW173" s="267"/>
      <c r="BX173" s="259"/>
      <c r="BY173" s="267"/>
      <c r="BZ173" s="259"/>
      <c r="CA173" s="267"/>
      <c r="CB173" s="259"/>
      <c r="CC173" s="267"/>
      <c r="CD173" s="259"/>
      <c r="CE173" s="267"/>
      <c r="CF173" s="259"/>
      <c r="CG173" s="267"/>
      <c r="CH173" s="259"/>
      <c r="CI173" s="267"/>
      <c r="CJ173" s="259"/>
      <c r="CK173" s="267"/>
      <c r="CL173" s="259"/>
      <c r="CM173" s="267"/>
      <c r="CN173" s="259"/>
      <c r="CO173" s="267"/>
      <c r="CP173" s="259"/>
      <c r="CQ173" s="267"/>
      <c r="CR173" s="259"/>
      <c r="CS173" s="267"/>
      <c r="CT173" s="259"/>
      <c r="CU173" s="267"/>
      <c r="CV173" s="259"/>
      <c r="CW173" s="267"/>
      <c r="CX173" s="259"/>
      <c r="CY173" s="267"/>
      <c r="CZ173" s="259"/>
      <c r="DA173" s="267"/>
      <c r="DB173" s="259"/>
      <c r="DC173" s="267"/>
      <c r="DD173" s="259"/>
      <c r="DE173" s="267"/>
      <c r="DF173" s="259"/>
      <c r="DG173" s="267"/>
      <c r="DH173" s="259"/>
      <c r="DI173" s="267"/>
      <c r="DJ173" s="259"/>
      <c r="DK173" s="267"/>
      <c r="DL173" s="259"/>
      <c r="DM173" s="267"/>
      <c r="DN173" s="259"/>
      <c r="DO173" s="267"/>
      <c r="DP173" s="259"/>
      <c r="DQ173" s="267"/>
      <c r="DR173" s="259"/>
      <c r="DS173" s="267"/>
      <c r="DT173" s="259"/>
      <c r="DU173" s="267"/>
      <c r="DV173" s="259"/>
      <c r="DW173" s="267"/>
      <c r="DX173" s="259"/>
      <c r="DY173" s="267"/>
      <c r="DZ173" s="259"/>
      <c r="EA173" s="267"/>
      <c r="EB173" s="259"/>
      <c r="EC173" s="267"/>
      <c r="ED173" s="259"/>
      <c r="EE173" s="267"/>
      <c r="EF173" s="259"/>
      <c r="EG173" s="267"/>
      <c r="EH173" s="259"/>
      <c r="EI173" s="267"/>
      <c r="EJ173" s="259"/>
      <c r="EK173" s="267"/>
      <c r="EL173" s="259"/>
      <c r="EM173" s="267"/>
      <c r="EN173" s="259"/>
      <c r="EO173" s="267"/>
      <c r="EP173" s="259"/>
      <c r="EQ173" s="267"/>
      <c r="ER173" s="259"/>
      <c r="ES173" s="267"/>
      <c r="ET173" s="259"/>
      <c r="EU173" s="267"/>
      <c r="EV173" s="259"/>
      <c r="EW173" s="267"/>
      <c r="EX173" s="259"/>
      <c r="EY173" s="267"/>
      <c r="EZ173" s="259"/>
      <c r="FA173" s="267"/>
      <c r="FB173" s="259"/>
      <c r="FC173" s="267"/>
      <c r="FD173" s="259"/>
      <c r="FE173" s="267"/>
      <c r="FF173" s="259"/>
      <c r="FG173" s="267"/>
      <c r="FH173" s="259"/>
      <c r="FI173" s="267"/>
      <c r="FJ173" s="259"/>
      <c r="FK173" s="267"/>
      <c r="FL173" s="259"/>
      <c r="FM173" s="267"/>
      <c r="FN173" s="259"/>
      <c r="FO173" s="267"/>
      <c r="FP173" s="259"/>
      <c r="FQ173" s="267"/>
      <c r="FR173" s="259"/>
      <c r="FS173" s="267"/>
      <c r="FT173" s="259"/>
      <c r="FU173" s="267"/>
      <c r="FV173" s="259"/>
      <c r="FW173" s="267"/>
      <c r="FX173" s="259"/>
      <c r="FY173" s="267"/>
      <c r="FZ173" s="259"/>
      <c r="GA173" s="267"/>
      <c r="GB173" s="259"/>
      <c r="GC173" s="267"/>
      <c r="GD173" s="259"/>
      <c r="GE173" s="267"/>
      <c r="GF173" s="259"/>
      <c r="GG173" s="267"/>
      <c r="GH173" s="259"/>
      <c r="GI173" s="267"/>
      <c r="GJ173" s="259"/>
      <c r="GK173" s="267"/>
      <c r="GL173" s="259"/>
      <c r="GM173" s="267"/>
      <c r="GN173" s="259"/>
      <c r="GO173" s="267"/>
      <c r="GP173" s="259"/>
      <c r="GQ173" s="267"/>
      <c r="GR173" s="259"/>
      <c r="GS173" s="267"/>
      <c r="GT173" s="259"/>
      <c r="GU173" s="267"/>
      <c r="GV173" s="259"/>
      <c r="GW173" s="267"/>
      <c r="GX173" s="259"/>
      <c r="GY173" s="267"/>
      <c r="GZ173" s="259"/>
      <c r="HA173" s="267"/>
      <c r="HB173" s="259"/>
      <c r="HC173" s="267"/>
      <c r="HD173" s="259"/>
      <c r="HE173" s="267"/>
      <c r="HF173" s="259"/>
      <c r="HG173" s="267"/>
      <c r="HH173" s="259"/>
      <c r="HI173" s="267"/>
      <c r="HJ173" s="259"/>
      <c r="HK173" s="267"/>
      <c r="HL173" s="259"/>
      <c r="HM173" s="267"/>
      <c r="HN173" s="259"/>
      <c r="HO173" s="267"/>
      <c r="HP173" s="259"/>
      <c r="HQ173" s="267"/>
      <c r="HR173" s="259"/>
      <c r="HS173" s="267"/>
      <c r="HT173" s="259"/>
      <c r="HU173" s="267"/>
      <c r="HV173" s="259"/>
      <c r="HW173" s="267"/>
      <c r="HX173" s="259"/>
      <c r="HY173" s="267"/>
      <c r="HZ173" s="259"/>
      <c r="IA173" s="267"/>
      <c r="IB173" s="259"/>
      <c r="IC173" s="267"/>
      <c r="ID173" s="259"/>
      <c r="IE173" s="267"/>
      <c r="IF173" s="259"/>
      <c r="IG173" s="267"/>
      <c r="IH173" s="259"/>
      <c r="II173" s="267"/>
      <c r="IJ173" s="259"/>
      <c r="IK173" s="267"/>
      <c r="IL173" s="259"/>
      <c r="IM173" s="267"/>
      <c r="IN173" s="259"/>
      <c r="IO173" s="267"/>
      <c r="IP173" s="259"/>
      <c r="IQ173" s="267"/>
      <c r="IR173" s="259"/>
      <c r="IS173" s="267"/>
      <c r="IT173" s="259"/>
      <c r="IU173" s="267"/>
      <c r="IV173" s="259"/>
    </row>
    <row r="174" spans="1:256" x14ac:dyDescent="0.25">
      <c r="A174" s="267" t="s">
        <v>330</v>
      </c>
      <c r="B174" s="259" t="s">
        <v>106</v>
      </c>
      <c r="C174" s="258">
        <v>320</v>
      </c>
      <c r="D174" s="258">
        <v>320</v>
      </c>
      <c r="E174" s="258">
        <v>320</v>
      </c>
      <c r="F174" s="258">
        <v>310</v>
      </c>
      <c r="G174" s="260" t="s">
        <v>8</v>
      </c>
      <c r="H174" s="260" t="s">
        <v>8</v>
      </c>
    </row>
    <row r="175" spans="1:256" x14ac:dyDescent="0.25">
      <c r="A175" s="267" t="s">
        <v>331</v>
      </c>
      <c r="B175" s="259" t="s">
        <v>159</v>
      </c>
      <c r="C175" s="258">
        <v>50</v>
      </c>
      <c r="D175" s="258">
        <v>50</v>
      </c>
      <c r="E175" s="258">
        <v>50</v>
      </c>
      <c r="F175" s="258">
        <v>50</v>
      </c>
      <c r="G175" s="260">
        <v>0</v>
      </c>
      <c r="H175" s="260">
        <v>0</v>
      </c>
    </row>
    <row r="176" spans="1:256" x14ac:dyDescent="0.25">
      <c r="A176" s="267" t="s">
        <v>332</v>
      </c>
      <c r="B176" s="259" t="s">
        <v>333</v>
      </c>
      <c r="C176" s="258">
        <v>180</v>
      </c>
      <c r="D176" s="258">
        <v>170</v>
      </c>
      <c r="E176" s="258">
        <v>180</v>
      </c>
      <c r="F176" s="258">
        <v>170</v>
      </c>
      <c r="G176" s="260" t="s">
        <v>8</v>
      </c>
      <c r="H176" s="260" t="s">
        <v>8</v>
      </c>
    </row>
    <row r="177" spans="1:13" x14ac:dyDescent="0.25">
      <c r="A177" s="267" t="s">
        <v>334</v>
      </c>
      <c r="B177" s="259" t="s">
        <v>193</v>
      </c>
      <c r="C177" s="258">
        <v>10</v>
      </c>
      <c r="D177" s="258">
        <v>10</v>
      </c>
      <c r="E177" s="258">
        <v>10</v>
      </c>
      <c r="F177" s="258">
        <v>10</v>
      </c>
      <c r="G177" s="260">
        <v>0</v>
      </c>
      <c r="H177" s="260">
        <v>0</v>
      </c>
    </row>
    <row r="178" spans="1:13" x14ac:dyDescent="0.25">
      <c r="B178" s="259"/>
      <c r="C178" s="258"/>
      <c r="D178" s="258"/>
      <c r="E178" s="258"/>
      <c r="F178" s="258"/>
      <c r="G178" s="260"/>
      <c r="H178" s="260"/>
    </row>
    <row r="179" spans="1:13" s="268" customFormat="1" x14ac:dyDescent="0.25">
      <c r="A179" s="267">
        <v>27</v>
      </c>
      <c r="B179" s="266" t="s">
        <v>109</v>
      </c>
      <c r="C179" s="258"/>
      <c r="D179" s="258"/>
      <c r="E179" s="258"/>
      <c r="F179" s="258"/>
      <c r="G179" s="260"/>
      <c r="H179" s="260"/>
    </row>
    <row r="180" spans="1:13" x14ac:dyDescent="0.25">
      <c r="A180" s="267" t="s">
        <v>335</v>
      </c>
      <c r="B180" s="259" t="s">
        <v>110</v>
      </c>
      <c r="C180" s="258">
        <v>6120</v>
      </c>
      <c r="D180" s="258">
        <v>5810</v>
      </c>
      <c r="E180" s="258">
        <v>6200</v>
      </c>
      <c r="F180" s="258">
        <v>5890</v>
      </c>
      <c r="G180" s="260">
        <v>-80</v>
      </c>
      <c r="H180" s="260">
        <v>-90</v>
      </c>
    </row>
    <row r="181" spans="1:13" x14ac:dyDescent="0.25">
      <c r="A181" s="267" t="s">
        <v>336</v>
      </c>
      <c r="B181" s="259" t="s">
        <v>111</v>
      </c>
      <c r="C181" s="258">
        <v>100</v>
      </c>
      <c r="D181" s="258">
        <v>100</v>
      </c>
      <c r="E181" s="258">
        <v>100</v>
      </c>
      <c r="F181" s="258">
        <v>100</v>
      </c>
      <c r="G181" s="260">
        <v>0</v>
      </c>
      <c r="H181" s="260">
        <v>0</v>
      </c>
    </row>
    <row r="182" spans="1:13" s="268" customFormat="1" ht="12.75" customHeight="1" x14ac:dyDescent="0.25">
      <c r="A182" s="267"/>
      <c r="B182" s="259"/>
      <c r="C182" s="258"/>
      <c r="D182" s="258"/>
      <c r="E182" s="258"/>
      <c r="F182" s="258"/>
      <c r="G182" s="260"/>
      <c r="H182" s="260"/>
      <c r="I182" s="269"/>
      <c r="J182" s="269"/>
      <c r="K182" s="269"/>
      <c r="L182" s="269"/>
      <c r="M182" s="269"/>
    </row>
    <row r="183" spans="1:13" ht="12.75" customHeight="1" x14ac:dyDescent="0.25">
      <c r="A183" s="280"/>
      <c r="B183" s="270" t="s">
        <v>162</v>
      </c>
      <c r="C183" s="256">
        <v>520710</v>
      </c>
      <c r="D183" s="256">
        <v>485310</v>
      </c>
      <c r="E183" s="256">
        <v>528160</v>
      </c>
      <c r="F183" s="256">
        <v>492590</v>
      </c>
      <c r="G183" s="271">
        <v>-7450</v>
      </c>
      <c r="H183" s="271">
        <v>-7290</v>
      </c>
      <c r="I183" s="272"/>
      <c r="J183" s="272"/>
    </row>
    <row r="184" spans="1:13" x14ac:dyDescent="0.25">
      <c r="B184" s="250"/>
      <c r="C184" s="251"/>
      <c r="D184" s="251"/>
      <c r="E184" s="251"/>
      <c r="F184" s="251"/>
      <c r="G184" s="251"/>
      <c r="H184" s="251"/>
      <c r="I184" s="272"/>
      <c r="J184" s="272"/>
    </row>
    <row r="185" spans="1:13" x14ac:dyDescent="0.25">
      <c r="H185" s="273" t="s">
        <v>163</v>
      </c>
      <c r="I185" s="272"/>
      <c r="J185" s="272"/>
    </row>
    <row r="186" spans="1:13" x14ac:dyDescent="0.25">
      <c r="A186" s="280"/>
      <c r="B186" s="874"/>
      <c r="C186" s="874"/>
      <c r="D186" s="874"/>
      <c r="E186" s="874"/>
      <c r="F186" s="874"/>
      <c r="G186" s="874"/>
      <c r="H186" s="874"/>
    </row>
    <row r="187" spans="1:13" x14ac:dyDescent="0.25">
      <c r="B187" s="874" t="s">
        <v>337</v>
      </c>
      <c r="C187" s="874"/>
      <c r="D187" s="874"/>
      <c r="E187" s="874"/>
      <c r="F187" s="874"/>
      <c r="G187" s="874"/>
      <c r="H187" s="874"/>
    </row>
    <row r="188" spans="1:13" x14ac:dyDescent="0.25">
      <c r="B188" s="274" t="s">
        <v>195</v>
      </c>
      <c r="C188" s="274"/>
      <c r="D188" s="274"/>
      <c r="E188" s="274"/>
      <c r="F188" s="274"/>
      <c r="G188" s="274"/>
      <c r="H188" s="274"/>
    </row>
    <row r="189" spans="1:13" x14ac:dyDescent="0.25">
      <c r="B189" s="281" t="s">
        <v>196</v>
      </c>
      <c r="C189" s="275"/>
      <c r="D189" s="275"/>
      <c r="E189" s="275"/>
      <c r="F189" s="275"/>
      <c r="G189" s="275"/>
      <c r="H189" s="275"/>
    </row>
    <row r="190" spans="1:13" ht="12.75" customHeight="1" x14ac:dyDescent="0.25">
      <c r="B190" s="282" t="s">
        <v>197</v>
      </c>
    </row>
    <row r="191" spans="1:13" x14ac:dyDescent="0.25">
      <c r="B191" s="283" t="s">
        <v>338</v>
      </c>
    </row>
    <row r="192" spans="1:13" x14ac:dyDescent="0.25">
      <c r="B192" s="283" t="s">
        <v>339</v>
      </c>
    </row>
    <row r="193" spans="2:3" x14ac:dyDescent="0.25">
      <c r="B193" s="283" t="s">
        <v>340</v>
      </c>
    </row>
    <row r="194" spans="2:3" x14ac:dyDescent="0.25">
      <c r="B194" s="283" t="s">
        <v>341</v>
      </c>
    </row>
    <row r="195" spans="2:3" x14ac:dyDescent="0.25">
      <c r="B195" s="284" t="s">
        <v>342</v>
      </c>
    </row>
    <row r="196" spans="2:3" x14ac:dyDescent="0.25">
      <c r="B196" s="284" t="s">
        <v>343</v>
      </c>
    </row>
    <row r="197" spans="2:3" x14ac:dyDescent="0.25">
      <c r="B197" s="284" t="s">
        <v>344</v>
      </c>
    </row>
    <row r="198" spans="2:3" x14ac:dyDescent="0.25">
      <c r="B198" s="283" t="s">
        <v>345</v>
      </c>
    </row>
    <row r="204" spans="2:3" x14ac:dyDescent="0.25">
      <c r="B204" s="141"/>
    </row>
    <row r="205" spans="2:3" x14ac:dyDescent="0.25">
      <c r="B205" s="141"/>
    </row>
    <row r="206" spans="2:3" x14ac:dyDescent="0.25">
      <c r="B206" s="262"/>
    </row>
    <row r="207" spans="2:3" x14ac:dyDescent="0.25">
      <c r="B207" s="262"/>
    </row>
    <row r="208" spans="2:3" x14ac:dyDescent="0.25">
      <c r="C208" s="259"/>
    </row>
    <row r="209" spans="2:3" x14ac:dyDescent="0.25">
      <c r="B209" s="275"/>
      <c r="C209" s="259"/>
    </row>
  </sheetData>
  <mergeCells count="6">
    <mergeCell ref="B187:H187"/>
    <mergeCell ref="B2:H3"/>
    <mergeCell ref="C5:D5"/>
    <mergeCell ref="E5:F5"/>
    <mergeCell ref="G5:H5"/>
    <mergeCell ref="B186:H186"/>
  </mergeCells>
  <pageMargins left="0.70866141732283472" right="0.70866141732283472" top="0.74803149606299213" bottom="0.74803149606299213" header="0.31496062992125984" footer="0.31496062992125984"/>
  <pageSetup paperSize="9" scale="50" fitToHeight="2"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2:IV203"/>
  <sheetViews>
    <sheetView topLeftCell="B1" zoomScale="80" zoomScaleNormal="80" zoomScalePageLayoutView="80" workbookViewId="0">
      <selection activeCell="B16" sqref="B16"/>
    </sheetView>
  </sheetViews>
  <sheetFormatPr defaultColWidth="8.85546875" defaultRowHeight="15" x14ac:dyDescent="0.25"/>
  <cols>
    <col min="1" max="1" width="0" style="267" hidden="1" customWidth="1"/>
    <col min="2" max="2" width="56" style="252" customWidth="1"/>
    <col min="3" max="3" width="12.42578125" style="141" customWidth="1"/>
    <col min="4" max="4" width="14.42578125" style="141" customWidth="1"/>
    <col min="5" max="5" width="11.7109375" style="141" customWidth="1"/>
    <col min="6" max="6" width="12.28515625" style="141" customWidth="1"/>
    <col min="7" max="7" width="13.85546875" style="141" customWidth="1"/>
    <col min="8" max="8" width="12.28515625" style="141" customWidth="1"/>
    <col min="257" max="257" width="0" hidden="1" customWidth="1"/>
    <col min="258" max="258" width="56" bestFit="1" customWidth="1"/>
    <col min="259" max="259" width="12.42578125" customWidth="1"/>
    <col min="260" max="260" width="14.42578125" customWidth="1"/>
    <col min="261" max="261" width="11.7109375" customWidth="1"/>
    <col min="262" max="262" width="12.28515625" customWidth="1"/>
    <col min="263" max="263" width="13.85546875" customWidth="1"/>
    <col min="264" max="264" width="12.28515625" customWidth="1"/>
    <col min="513" max="513" width="0" hidden="1" customWidth="1"/>
    <col min="514" max="514" width="56" bestFit="1" customWidth="1"/>
    <col min="515" max="515" width="12.42578125" customWidth="1"/>
    <col min="516" max="516" width="14.42578125" customWidth="1"/>
    <col min="517" max="517" width="11.7109375" customWidth="1"/>
    <col min="518" max="518" width="12.28515625" customWidth="1"/>
    <col min="519" max="519" width="13.85546875" customWidth="1"/>
    <col min="520" max="520" width="12.28515625" customWidth="1"/>
    <col min="769" max="769" width="0" hidden="1" customWidth="1"/>
    <col min="770" max="770" width="56" bestFit="1" customWidth="1"/>
    <col min="771" max="771" width="12.42578125" customWidth="1"/>
    <col min="772" max="772" width="14.42578125" customWidth="1"/>
    <col min="773" max="773" width="11.7109375" customWidth="1"/>
    <col min="774" max="774" width="12.28515625" customWidth="1"/>
    <col min="775" max="775" width="13.85546875" customWidth="1"/>
    <col min="776" max="776" width="12.28515625" customWidth="1"/>
    <col min="1025" max="1025" width="0" hidden="1" customWidth="1"/>
    <col min="1026" max="1026" width="56" bestFit="1" customWidth="1"/>
    <col min="1027" max="1027" width="12.42578125" customWidth="1"/>
    <col min="1028" max="1028" width="14.42578125" customWidth="1"/>
    <col min="1029" max="1029" width="11.7109375" customWidth="1"/>
    <col min="1030" max="1030" width="12.28515625" customWidth="1"/>
    <col min="1031" max="1031" width="13.85546875" customWidth="1"/>
    <col min="1032" max="1032" width="12.28515625" customWidth="1"/>
    <col min="1281" max="1281" width="0" hidden="1" customWidth="1"/>
    <col min="1282" max="1282" width="56" bestFit="1" customWidth="1"/>
    <col min="1283" max="1283" width="12.42578125" customWidth="1"/>
    <col min="1284" max="1284" width="14.42578125" customWidth="1"/>
    <col min="1285" max="1285" width="11.7109375" customWidth="1"/>
    <col min="1286" max="1286" width="12.28515625" customWidth="1"/>
    <col min="1287" max="1287" width="13.85546875" customWidth="1"/>
    <col min="1288" max="1288" width="12.28515625" customWidth="1"/>
    <col min="1537" max="1537" width="0" hidden="1" customWidth="1"/>
    <col min="1538" max="1538" width="56" bestFit="1" customWidth="1"/>
    <col min="1539" max="1539" width="12.42578125" customWidth="1"/>
    <col min="1540" max="1540" width="14.42578125" customWidth="1"/>
    <col min="1541" max="1541" width="11.7109375" customWidth="1"/>
    <col min="1542" max="1542" width="12.28515625" customWidth="1"/>
    <col min="1543" max="1543" width="13.85546875" customWidth="1"/>
    <col min="1544" max="1544" width="12.28515625" customWidth="1"/>
    <col min="1793" max="1793" width="0" hidden="1" customWidth="1"/>
    <col min="1794" max="1794" width="56" bestFit="1" customWidth="1"/>
    <col min="1795" max="1795" width="12.42578125" customWidth="1"/>
    <col min="1796" max="1796" width="14.42578125" customWidth="1"/>
    <col min="1797" max="1797" width="11.7109375" customWidth="1"/>
    <col min="1798" max="1798" width="12.28515625" customWidth="1"/>
    <col min="1799" max="1799" width="13.85546875" customWidth="1"/>
    <col min="1800" max="1800" width="12.28515625" customWidth="1"/>
    <col min="2049" max="2049" width="0" hidden="1" customWidth="1"/>
    <col min="2050" max="2050" width="56" bestFit="1" customWidth="1"/>
    <col min="2051" max="2051" width="12.42578125" customWidth="1"/>
    <col min="2052" max="2052" width="14.42578125" customWidth="1"/>
    <col min="2053" max="2053" width="11.7109375" customWidth="1"/>
    <col min="2054" max="2054" width="12.28515625" customWidth="1"/>
    <col min="2055" max="2055" width="13.85546875" customWidth="1"/>
    <col min="2056" max="2056" width="12.28515625" customWidth="1"/>
    <col min="2305" max="2305" width="0" hidden="1" customWidth="1"/>
    <col min="2306" max="2306" width="56" bestFit="1" customWidth="1"/>
    <col min="2307" max="2307" width="12.42578125" customWidth="1"/>
    <col min="2308" max="2308" width="14.42578125" customWidth="1"/>
    <col min="2309" max="2309" width="11.7109375" customWidth="1"/>
    <col min="2310" max="2310" width="12.28515625" customWidth="1"/>
    <col min="2311" max="2311" width="13.85546875" customWidth="1"/>
    <col min="2312" max="2312" width="12.28515625" customWidth="1"/>
    <col min="2561" max="2561" width="0" hidden="1" customWidth="1"/>
    <col min="2562" max="2562" width="56" bestFit="1" customWidth="1"/>
    <col min="2563" max="2563" width="12.42578125" customWidth="1"/>
    <col min="2564" max="2564" width="14.42578125" customWidth="1"/>
    <col min="2565" max="2565" width="11.7109375" customWidth="1"/>
    <col min="2566" max="2566" width="12.28515625" customWidth="1"/>
    <col min="2567" max="2567" width="13.85546875" customWidth="1"/>
    <col min="2568" max="2568" width="12.28515625" customWidth="1"/>
    <col min="2817" max="2817" width="0" hidden="1" customWidth="1"/>
    <col min="2818" max="2818" width="56" bestFit="1" customWidth="1"/>
    <col min="2819" max="2819" width="12.42578125" customWidth="1"/>
    <col min="2820" max="2820" width="14.42578125" customWidth="1"/>
    <col min="2821" max="2821" width="11.7109375" customWidth="1"/>
    <col min="2822" max="2822" width="12.28515625" customWidth="1"/>
    <col min="2823" max="2823" width="13.85546875" customWidth="1"/>
    <col min="2824" max="2824" width="12.28515625" customWidth="1"/>
    <col min="3073" max="3073" width="0" hidden="1" customWidth="1"/>
    <col min="3074" max="3074" width="56" bestFit="1" customWidth="1"/>
    <col min="3075" max="3075" width="12.42578125" customWidth="1"/>
    <col min="3076" max="3076" width="14.42578125" customWidth="1"/>
    <col min="3077" max="3077" width="11.7109375" customWidth="1"/>
    <col min="3078" max="3078" width="12.28515625" customWidth="1"/>
    <col min="3079" max="3079" width="13.85546875" customWidth="1"/>
    <col min="3080" max="3080" width="12.28515625" customWidth="1"/>
    <col min="3329" max="3329" width="0" hidden="1" customWidth="1"/>
    <col min="3330" max="3330" width="56" bestFit="1" customWidth="1"/>
    <col min="3331" max="3331" width="12.42578125" customWidth="1"/>
    <col min="3332" max="3332" width="14.42578125" customWidth="1"/>
    <col min="3333" max="3333" width="11.7109375" customWidth="1"/>
    <col min="3334" max="3334" width="12.28515625" customWidth="1"/>
    <col min="3335" max="3335" width="13.85546875" customWidth="1"/>
    <col min="3336" max="3336" width="12.28515625" customWidth="1"/>
    <col min="3585" max="3585" width="0" hidden="1" customWidth="1"/>
    <col min="3586" max="3586" width="56" bestFit="1" customWidth="1"/>
    <col min="3587" max="3587" width="12.42578125" customWidth="1"/>
    <col min="3588" max="3588" width="14.42578125" customWidth="1"/>
    <col min="3589" max="3589" width="11.7109375" customWidth="1"/>
    <col min="3590" max="3590" width="12.28515625" customWidth="1"/>
    <col min="3591" max="3591" width="13.85546875" customWidth="1"/>
    <col min="3592" max="3592" width="12.28515625" customWidth="1"/>
    <col min="3841" max="3841" width="0" hidden="1" customWidth="1"/>
    <col min="3842" max="3842" width="56" bestFit="1" customWidth="1"/>
    <col min="3843" max="3843" width="12.42578125" customWidth="1"/>
    <col min="3844" max="3844" width="14.42578125" customWidth="1"/>
    <col min="3845" max="3845" width="11.7109375" customWidth="1"/>
    <col min="3846" max="3846" width="12.28515625" customWidth="1"/>
    <col min="3847" max="3847" width="13.85546875" customWidth="1"/>
    <col min="3848" max="3848" width="12.28515625" customWidth="1"/>
    <col min="4097" max="4097" width="0" hidden="1" customWidth="1"/>
    <col min="4098" max="4098" width="56" bestFit="1" customWidth="1"/>
    <col min="4099" max="4099" width="12.42578125" customWidth="1"/>
    <col min="4100" max="4100" width="14.42578125" customWidth="1"/>
    <col min="4101" max="4101" width="11.7109375" customWidth="1"/>
    <col min="4102" max="4102" width="12.28515625" customWidth="1"/>
    <col min="4103" max="4103" width="13.85546875" customWidth="1"/>
    <col min="4104" max="4104" width="12.28515625" customWidth="1"/>
    <col min="4353" max="4353" width="0" hidden="1" customWidth="1"/>
    <col min="4354" max="4354" width="56" bestFit="1" customWidth="1"/>
    <col min="4355" max="4355" width="12.42578125" customWidth="1"/>
    <col min="4356" max="4356" width="14.42578125" customWidth="1"/>
    <col min="4357" max="4357" width="11.7109375" customWidth="1"/>
    <col min="4358" max="4358" width="12.28515625" customWidth="1"/>
    <col min="4359" max="4359" width="13.85546875" customWidth="1"/>
    <col min="4360" max="4360" width="12.28515625" customWidth="1"/>
    <col min="4609" max="4609" width="0" hidden="1" customWidth="1"/>
    <col min="4610" max="4610" width="56" bestFit="1" customWidth="1"/>
    <col min="4611" max="4611" width="12.42578125" customWidth="1"/>
    <col min="4612" max="4612" width="14.42578125" customWidth="1"/>
    <col min="4613" max="4613" width="11.7109375" customWidth="1"/>
    <col min="4614" max="4614" width="12.28515625" customWidth="1"/>
    <col min="4615" max="4615" width="13.85546875" customWidth="1"/>
    <col min="4616" max="4616" width="12.28515625" customWidth="1"/>
    <col min="4865" max="4865" width="0" hidden="1" customWidth="1"/>
    <col min="4866" max="4866" width="56" bestFit="1" customWidth="1"/>
    <col min="4867" max="4867" width="12.42578125" customWidth="1"/>
    <col min="4868" max="4868" width="14.42578125" customWidth="1"/>
    <col min="4869" max="4869" width="11.7109375" customWidth="1"/>
    <col min="4870" max="4870" width="12.28515625" customWidth="1"/>
    <col min="4871" max="4871" width="13.85546875" customWidth="1"/>
    <col min="4872" max="4872" width="12.28515625" customWidth="1"/>
    <col min="5121" max="5121" width="0" hidden="1" customWidth="1"/>
    <col min="5122" max="5122" width="56" bestFit="1" customWidth="1"/>
    <col min="5123" max="5123" width="12.42578125" customWidth="1"/>
    <col min="5124" max="5124" width="14.42578125" customWidth="1"/>
    <col min="5125" max="5125" width="11.7109375" customWidth="1"/>
    <col min="5126" max="5126" width="12.28515625" customWidth="1"/>
    <col min="5127" max="5127" width="13.85546875" customWidth="1"/>
    <col min="5128" max="5128" width="12.28515625" customWidth="1"/>
    <col min="5377" max="5377" width="0" hidden="1" customWidth="1"/>
    <col min="5378" max="5378" width="56" bestFit="1" customWidth="1"/>
    <col min="5379" max="5379" width="12.42578125" customWidth="1"/>
    <col min="5380" max="5380" width="14.42578125" customWidth="1"/>
    <col min="5381" max="5381" width="11.7109375" customWidth="1"/>
    <col min="5382" max="5382" width="12.28515625" customWidth="1"/>
    <col min="5383" max="5383" width="13.85546875" customWidth="1"/>
    <col min="5384" max="5384" width="12.28515625" customWidth="1"/>
    <col min="5633" max="5633" width="0" hidden="1" customWidth="1"/>
    <col min="5634" max="5634" width="56" bestFit="1" customWidth="1"/>
    <col min="5635" max="5635" width="12.42578125" customWidth="1"/>
    <col min="5636" max="5636" width="14.42578125" customWidth="1"/>
    <col min="5637" max="5637" width="11.7109375" customWidth="1"/>
    <col min="5638" max="5638" width="12.28515625" customWidth="1"/>
    <col min="5639" max="5639" width="13.85546875" customWidth="1"/>
    <col min="5640" max="5640" width="12.28515625" customWidth="1"/>
    <col min="5889" max="5889" width="0" hidden="1" customWidth="1"/>
    <col min="5890" max="5890" width="56" bestFit="1" customWidth="1"/>
    <col min="5891" max="5891" width="12.42578125" customWidth="1"/>
    <col min="5892" max="5892" width="14.42578125" customWidth="1"/>
    <col min="5893" max="5893" width="11.7109375" customWidth="1"/>
    <col min="5894" max="5894" width="12.28515625" customWidth="1"/>
    <col min="5895" max="5895" width="13.85546875" customWidth="1"/>
    <col min="5896" max="5896" width="12.28515625" customWidth="1"/>
    <col min="6145" max="6145" width="0" hidden="1" customWidth="1"/>
    <col min="6146" max="6146" width="56" bestFit="1" customWidth="1"/>
    <col min="6147" max="6147" width="12.42578125" customWidth="1"/>
    <col min="6148" max="6148" width="14.42578125" customWidth="1"/>
    <col min="6149" max="6149" width="11.7109375" customWidth="1"/>
    <col min="6150" max="6150" width="12.28515625" customWidth="1"/>
    <col min="6151" max="6151" width="13.85546875" customWidth="1"/>
    <col min="6152" max="6152" width="12.28515625" customWidth="1"/>
    <col min="6401" max="6401" width="0" hidden="1" customWidth="1"/>
    <col min="6402" max="6402" width="56" bestFit="1" customWidth="1"/>
    <col min="6403" max="6403" width="12.42578125" customWidth="1"/>
    <col min="6404" max="6404" width="14.42578125" customWidth="1"/>
    <col min="6405" max="6405" width="11.7109375" customWidth="1"/>
    <col min="6406" max="6406" width="12.28515625" customWidth="1"/>
    <col min="6407" max="6407" width="13.85546875" customWidth="1"/>
    <col min="6408" max="6408" width="12.28515625" customWidth="1"/>
    <col min="6657" max="6657" width="0" hidden="1" customWidth="1"/>
    <col min="6658" max="6658" width="56" bestFit="1" customWidth="1"/>
    <col min="6659" max="6659" width="12.42578125" customWidth="1"/>
    <col min="6660" max="6660" width="14.42578125" customWidth="1"/>
    <col min="6661" max="6661" width="11.7109375" customWidth="1"/>
    <col min="6662" max="6662" width="12.28515625" customWidth="1"/>
    <col min="6663" max="6663" width="13.85546875" customWidth="1"/>
    <col min="6664" max="6664" width="12.28515625" customWidth="1"/>
    <col min="6913" max="6913" width="0" hidden="1" customWidth="1"/>
    <col min="6914" max="6914" width="56" bestFit="1" customWidth="1"/>
    <col min="6915" max="6915" width="12.42578125" customWidth="1"/>
    <col min="6916" max="6916" width="14.42578125" customWidth="1"/>
    <col min="6917" max="6917" width="11.7109375" customWidth="1"/>
    <col min="6918" max="6918" width="12.28515625" customWidth="1"/>
    <col min="6919" max="6919" width="13.85546875" customWidth="1"/>
    <col min="6920" max="6920" width="12.28515625" customWidth="1"/>
    <col min="7169" max="7169" width="0" hidden="1" customWidth="1"/>
    <col min="7170" max="7170" width="56" bestFit="1" customWidth="1"/>
    <col min="7171" max="7171" width="12.42578125" customWidth="1"/>
    <col min="7172" max="7172" width="14.42578125" customWidth="1"/>
    <col min="7173" max="7173" width="11.7109375" customWidth="1"/>
    <col min="7174" max="7174" width="12.28515625" customWidth="1"/>
    <col min="7175" max="7175" width="13.85546875" customWidth="1"/>
    <col min="7176" max="7176" width="12.28515625" customWidth="1"/>
    <col min="7425" max="7425" width="0" hidden="1" customWidth="1"/>
    <col min="7426" max="7426" width="56" bestFit="1" customWidth="1"/>
    <col min="7427" max="7427" width="12.42578125" customWidth="1"/>
    <col min="7428" max="7428" width="14.42578125" customWidth="1"/>
    <col min="7429" max="7429" width="11.7109375" customWidth="1"/>
    <col min="7430" max="7430" width="12.28515625" customWidth="1"/>
    <col min="7431" max="7431" width="13.85546875" customWidth="1"/>
    <col min="7432" max="7432" width="12.28515625" customWidth="1"/>
    <col min="7681" max="7681" width="0" hidden="1" customWidth="1"/>
    <col min="7682" max="7682" width="56" bestFit="1" customWidth="1"/>
    <col min="7683" max="7683" width="12.42578125" customWidth="1"/>
    <col min="7684" max="7684" width="14.42578125" customWidth="1"/>
    <col min="7685" max="7685" width="11.7109375" customWidth="1"/>
    <col min="7686" max="7686" width="12.28515625" customWidth="1"/>
    <col min="7687" max="7687" width="13.85546875" customWidth="1"/>
    <col min="7688" max="7688" width="12.28515625" customWidth="1"/>
    <col min="7937" max="7937" width="0" hidden="1" customWidth="1"/>
    <col min="7938" max="7938" width="56" bestFit="1" customWidth="1"/>
    <col min="7939" max="7939" width="12.42578125" customWidth="1"/>
    <col min="7940" max="7940" width="14.42578125" customWidth="1"/>
    <col min="7941" max="7941" width="11.7109375" customWidth="1"/>
    <col min="7942" max="7942" width="12.28515625" customWidth="1"/>
    <col min="7943" max="7943" width="13.85546875" customWidth="1"/>
    <col min="7944" max="7944" width="12.28515625" customWidth="1"/>
    <col min="8193" max="8193" width="0" hidden="1" customWidth="1"/>
    <col min="8194" max="8194" width="56" bestFit="1" customWidth="1"/>
    <col min="8195" max="8195" width="12.42578125" customWidth="1"/>
    <col min="8196" max="8196" width="14.42578125" customWidth="1"/>
    <col min="8197" max="8197" width="11.7109375" customWidth="1"/>
    <col min="8198" max="8198" width="12.28515625" customWidth="1"/>
    <col min="8199" max="8199" width="13.85546875" customWidth="1"/>
    <col min="8200" max="8200" width="12.28515625" customWidth="1"/>
    <col min="8449" max="8449" width="0" hidden="1" customWidth="1"/>
    <col min="8450" max="8450" width="56" bestFit="1" customWidth="1"/>
    <col min="8451" max="8451" width="12.42578125" customWidth="1"/>
    <col min="8452" max="8452" width="14.42578125" customWidth="1"/>
    <col min="8453" max="8453" width="11.7109375" customWidth="1"/>
    <col min="8454" max="8454" width="12.28515625" customWidth="1"/>
    <col min="8455" max="8455" width="13.85546875" customWidth="1"/>
    <col min="8456" max="8456" width="12.28515625" customWidth="1"/>
    <col min="8705" max="8705" width="0" hidden="1" customWidth="1"/>
    <col min="8706" max="8706" width="56" bestFit="1" customWidth="1"/>
    <col min="8707" max="8707" width="12.42578125" customWidth="1"/>
    <col min="8708" max="8708" width="14.42578125" customWidth="1"/>
    <col min="8709" max="8709" width="11.7109375" customWidth="1"/>
    <col min="8710" max="8710" width="12.28515625" customWidth="1"/>
    <col min="8711" max="8711" width="13.85546875" customWidth="1"/>
    <col min="8712" max="8712" width="12.28515625" customWidth="1"/>
    <col min="8961" max="8961" width="0" hidden="1" customWidth="1"/>
    <col min="8962" max="8962" width="56" bestFit="1" customWidth="1"/>
    <col min="8963" max="8963" width="12.42578125" customWidth="1"/>
    <col min="8964" max="8964" width="14.42578125" customWidth="1"/>
    <col min="8965" max="8965" width="11.7109375" customWidth="1"/>
    <col min="8966" max="8966" width="12.28515625" customWidth="1"/>
    <col min="8967" max="8967" width="13.85546875" customWidth="1"/>
    <col min="8968" max="8968" width="12.28515625" customWidth="1"/>
    <col min="9217" max="9217" width="0" hidden="1" customWidth="1"/>
    <col min="9218" max="9218" width="56" bestFit="1" customWidth="1"/>
    <col min="9219" max="9219" width="12.42578125" customWidth="1"/>
    <col min="9220" max="9220" width="14.42578125" customWidth="1"/>
    <col min="9221" max="9221" width="11.7109375" customWidth="1"/>
    <col min="9222" max="9222" width="12.28515625" customWidth="1"/>
    <col min="9223" max="9223" width="13.85546875" customWidth="1"/>
    <col min="9224" max="9224" width="12.28515625" customWidth="1"/>
    <col min="9473" max="9473" width="0" hidden="1" customWidth="1"/>
    <col min="9474" max="9474" width="56" bestFit="1" customWidth="1"/>
    <col min="9475" max="9475" width="12.42578125" customWidth="1"/>
    <col min="9476" max="9476" width="14.42578125" customWidth="1"/>
    <col min="9477" max="9477" width="11.7109375" customWidth="1"/>
    <col min="9478" max="9478" width="12.28515625" customWidth="1"/>
    <col min="9479" max="9479" width="13.85546875" customWidth="1"/>
    <col min="9480" max="9480" width="12.28515625" customWidth="1"/>
    <col min="9729" max="9729" width="0" hidden="1" customWidth="1"/>
    <col min="9730" max="9730" width="56" bestFit="1" customWidth="1"/>
    <col min="9731" max="9731" width="12.42578125" customWidth="1"/>
    <col min="9732" max="9732" width="14.42578125" customWidth="1"/>
    <col min="9733" max="9733" width="11.7109375" customWidth="1"/>
    <col min="9734" max="9734" width="12.28515625" customWidth="1"/>
    <col min="9735" max="9735" width="13.85546875" customWidth="1"/>
    <col min="9736" max="9736" width="12.28515625" customWidth="1"/>
    <col min="9985" max="9985" width="0" hidden="1" customWidth="1"/>
    <col min="9986" max="9986" width="56" bestFit="1" customWidth="1"/>
    <col min="9987" max="9987" width="12.42578125" customWidth="1"/>
    <col min="9988" max="9988" width="14.42578125" customWidth="1"/>
    <col min="9989" max="9989" width="11.7109375" customWidth="1"/>
    <col min="9990" max="9990" width="12.28515625" customWidth="1"/>
    <col min="9991" max="9991" width="13.85546875" customWidth="1"/>
    <col min="9992" max="9992" width="12.28515625" customWidth="1"/>
    <col min="10241" max="10241" width="0" hidden="1" customWidth="1"/>
    <col min="10242" max="10242" width="56" bestFit="1" customWidth="1"/>
    <col min="10243" max="10243" width="12.42578125" customWidth="1"/>
    <col min="10244" max="10244" width="14.42578125" customWidth="1"/>
    <col min="10245" max="10245" width="11.7109375" customWidth="1"/>
    <col min="10246" max="10246" width="12.28515625" customWidth="1"/>
    <col min="10247" max="10247" width="13.85546875" customWidth="1"/>
    <col min="10248" max="10248" width="12.28515625" customWidth="1"/>
    <col min="10497" max="10497" width="0" hidden="1" customWidth="1"/>
    <col min="10498" max="10498" width="56" bestFit="1" customWidth="1"/>
    <col min="10499" max="10499" width="12.42578125" customWidth="1"/>
    <col min="10500" max="10500" width="14.42578125" customWidth="1"/>
    <col min="10501" max="10501" width="11.7109375" customWidth="1"/>
    <col min="10502" max="10502" width="12.28515625" customWidth="1"/>
    <col min="10503" max="10503" width="13.85546875" customWidth="1"/>
    <col min="10504" max="10504" width="12.28515625" customWidth="1"/>
    <col min="10753" max="10753" width="0" hidden="1" customWidth="1"/>
    <col min="10754" max="10754" width="56" bestFit="1" customWidth="1"/>
    <col min="10755" max="10755" width="12.42578125" customWidth="1"/>
    <col min="10756" max="10756" width="14.42578125" customWidth="1"/>
    <col min="10757" max="10757" width="11.7109375" customWidth="1"/>
    <col min="10758" max="10758" width="12.28515625" customWidth="1"/>
    <col min="10759" max="10759" width="13.85546875" customWidth="1"/>
    <col min="10760" max="10760" width="12.28515625" customWidth="1"/>
    <col min="11009" max="11009" width="0" hidden="1" customWidth="1"/>
    <col min="11010" max="11010" width="56" bestFit="1" customWidth="1"/>
    <col min="11011" max="11011" width="12.42578125" customWidth="1"/>
    <col min="11012" max="11012" width="14.42578125" customWidth="1"/>
    <col min="11013" max="11013" width="11.7109375" customWidth="1"/>
    <col min="11014" max="11014" width="12.28515625" customWidth="1"/>
    <col min="11015" max="11015" width="13.85546875" customWidth="1"/>
    <col min="11016" max="11016" width="12.28515625" customWidth="1"/>
    <col min="11265" max="11265" width="0" hidden="1" customWidth="1"/>
    <col min="11266" max="11266" width="56" bestFit="1" customWidth="1"/>
    <col min="11267" max="11267" width="12.42578125" customWidth="1"/>
    <col min="11268" max="11268" width="14.42578125" customWidth="1"/>
    <col min="11269" max="11269" width="11.7109375" customWidth="1"/>
    <col min="11270" max="11270" width="12.28515625" customWidth="1"/>
    <col min="11271" max="11271" width="13.85546875" customWidth="1"/>
    <col min="11272" max="11272" width="12.28515625" customWidth="1"/>
    <col min="11521" max="11521" width="0" hidden="1" customWidth="1"/>
    <col min="11522" max="11522" width="56" bestFit="1" customWidth="1"/>
    <col min="11523" max="11523" width="12.42578125" customWidth="1"/>
    <col min="11524" max="11524" width="14.42578125" customWidth="1"/>
    <col min="11525" max="11525" width="11.7109375" customWidth="1"/>
    <col min="11526" max="11526" width="12.28515625" customWidth="1"/>
    <col min="11527" max="11527" width="13.85546875" customWidth="1"/>
    <col min="11528" max="11528" width="12.28515625" customWidth="1"/>
    <col min="11777" max="11777" width="0" hidden="1" customWidth="1"/>
    <col min="11778" max="11778" width="56" bestFit="1" customWidth="1"/>
    <col min="11779" max="11779" width="12.42578125" customWidth="1"/>
    <col min="11780" max="11780" width="14.42578125" customWidth="1"/>
    <col min="11781" max="11781" width="11.7109375" customWidth="1"/>
    <col min="11782" max="11782" width="12.28515625" customWidth="1"/>
    <col min="11783" max="11783" width="13.85546875" customWidth="1"/>
    <col min="11784" max="11784" width="12.28515625" customWidth="1"/>
    <col min="12033" max="12033" width="0" hidden="1" customWidth="1"/>
    <col min="12034" max="12034" width="56" bestFit="1" customWidth="1"/>
    <col min="12035" max="12035" width="12.42578125" customWidth="1"/>
    <col min="12036" max="12036" width="14.42578125" customWidth="1"/>
    <col min="12037" max="12037" width="11.7109375" customWidth="1"/>
    <col min="12038" max="12038" width="12.28515625" customWidth="1"/>
    <col min="12039" max="12039" width="13.85546875" customWidth="1"/>
    <col min="12040" max="12040" width="12.28515625" customWidth="1"/>
    <col min="12289" max="12289" width="0" hidden="1" customWidth="1"/>
    <col min="12290" max="12290" width="56" bestFit="1" customWidth="1"/>
    <col min="12291" max="12291" width="12.42578125" customWidth="1"/>
    <col min="12292" max="12292" width="14.42578125" customWidth="1"/>
    <col min="12293" max="12293" width="11.7109375" customWidth="1"/>
    <col min="12294" max="12294" width="12.28515625" customWidth="1"/>
    <col min="12295" max="12295" width="13.85546875" customWidth="1"/>
    <col min="12296" max="12296" width="12.28515625" customWidth="1"/>
    <col min="12545" max="12545" width="0" hidden="1" customWidth="1"/>
    <col min="12546" max="12546" width="56" bestFit="1" customWidth="1"/>
    <col min="12547" max="12547" width="12.42578125" customWidth="1"/>
    <col min="12548" max="12548" width="14.42578125" customWidth="1"/>
    <col min="12549" max="12549" width="11.7109375" customWidth="1"/>
    <col min="12550" max="12550" width="12.28515625" customWidth="1"/>
    <col min="12551" max="12551" width="13.85546875" customWidth="1"/>
    <col min="12552" max="12552" width="12.28515625" customWidth="1"/>
    <col min="12801" max="12801" width="0" hidden="1" customWidth="1"/>
    <col min="12802" max="12802" width="56" bestFit="1" customWidth="1"/>
    <col min="12803" max="12803" width="12.42578125" customWidth="1"/>
    <col min="12804" max="12804" width="14.42578125" customWidth="1"/>
    <col min="12805" max="12805" width="11.7109375" customWidth="1"/>
    <col min="12806" max="12806" width="12.28515625" customWidth="1"/>
    <col min="12807" max="12807" width="13.85546875" customWidth="1"/>
    <col min="12808" max="12808" width="12.28515625" customWidth="1"/>
    <col min="13057" max="13057" width="0" hidden="1" customWidth="1"/>
    <col min="13058" max="13058" width="56" bestFit="1" customWidth="1"/>
    <col min="13059" max="13059" width="12.42578125" customWidth="1"/>
    <col min="13060" max="13060" width="14.42578125" customWidth="1"/>
    <col min="13061" max="13061" width="11.7109375" customWidth="1"/>
    <col min="13062" max="13062" width="12.28515625" customWidth="1"/>
    <col min="13063" max="13063" width="13.85546875" customWidth="1"/>
    <col min="13064" max="13064" width="12.28515625" customWidth="1"/>
    <col min="13313" max="13313" width="0" hidden="1" customWidth="1"/>
    <col min="13314" max="13314" width="56" bestFit="1" customWidth="1"/>
    <col min="13315" max="13315" width="12.42578125" customWidth="1"/>
    <col min="13316" max="13316" width="14.42578125" customWidth="1"/>
    <col min="13317" max="13317" width="11.7109375" customWidth="1"/>
    <col min="13318" max="13318" width="12.28515625" customWidth="1"/>
    <col min="13319" max="13319" width="13.85546875" customWidth="1"/>
    <col min="13320" max="13320" width="12.28515625" customWidth="1"/>
    <col min="13569" max="13569" width="0" hidden="1" customWidth="1"/>
    <col min="13570" max="13570" width="56" bestFit="1" customWidth="1"/>
    <col min="13571" max="13571" width="12.42578125" customWidth="1"/>
    <col min="13572" max="13572" width="14.42578125" customWidth="1"/>
    <col min="13573" max="13573" width="11.7109375" customWidth="1"/>
    <col min="13574" max="13574" width="12.28515625" customWidth="1"/>
    <col min="13575" max="13575" width="13.85546875" customWidth="1"/>
    <col min="13576" max="13576" width="12.28515625" customWidth="1"/>
    <col min="13825" max="13825" width="0" hidden="1" customWidth="1"/>
    <col min="13826" max="13826" width="56" bestFit="1" customWidth="1"/>
    <col min="13827" max="13827" width="12.42578125" customWidth="1"/>
    <col min="13828" max="13828" width="14.42578125" customWidth="1"/>
    <col min="13829" max="13829" width="11.7109375" customWidth="1"/>
    <col min="13830" max="13830" width="12.28515625" customWidth="1"/>
    <col min="13831" max="13831" width="13.85546875" customWidth="1"/>
    <col min="13832" max="13832" width="12.28515625" customWidth="1"/>
    <col min="14081" max="14081" width="0" hidden="1" customWidth="1"/>
    <col min="14082" max="14082" width="56" bestFit="1" customWidth="1"/>
    <col min="14083" max="14083" width="12.42578125" customWidth="1"/>
    <col min="14084" max="14084" width="14.42578125" customWidth="1"/>
    <col min="14085" max="14085" width="11.7109375" customWidth="1"/>
    <col min="14086" max="14086" width="12.28515625" customWidth="1"/>
    <col min="14087" max="14087" width="13.85546875" customWidth="1"/>
    <col min="14088" max="14088" width="12.28515625" customWidth="1"/>
    <col min="14337" max="14337" width="0" hidden="1" customWidth="1"/>
    <col min="14338" max="14338" width="56" bestFit="1" customWidth="1"/>
    <col min="14339" max="14339" width="12.42578125" customWidth="1"/>
    <col min="14340" max="14340" width="14.42578125" customWidth="1"/>
    <col min="14341" max="14341" width="11.7109375" customWidth="1"/>
    <col min="14342" max="14342" width="12.28515625" customWidth="1"/>
    <col min="14343" max="14343" width="13.85546875" customWidth="1"/>
    <col min="14344" max="14344" width="12.28515625" customWidth="1"/>
    <col min="14593" max="14593" width="0" hidden="1" customWidth="1"/>
    <col min="14594" max="14594" width="56" bestFit="1" customWidth="1"/>
    <col min="14595" max="14595" width="12.42578125" customWidth="1"/>
    <col min="14596" max="14596" width="14.42578125" customWidth="1"/>
    <col min="14597" max="14597" width="11.7109375" customWidth="1"/>
    <col min="14598" max="14598" width="12.28515625" customWidth="1"/>
    <col min="14599" max="14599" width="13.85546875" customWidth="1"/>
    <col min="14600" max="14600" width="12.28515625" customWidth="1"/>
    <col min="14849" max="14849" width="0" hidden="1" customWidth="1"/>
    <col min="14850" max="14850" width="56" bestFit="1" customWidth="1"/>
    <col min="14851" max="14851" width="12.42578125" customWidth="1"/>
    <col min="14852" max="14852" width="14.42578125" customWidth="1"/>
    <col min="14853" max="14853" width="11.7109375" customWidth="1"/>
    <col min="14854" max="14854" width="12.28515625" customWidth="1"/>
    <col min="14855" max="14855" width="13.85546875" customWidth="1"/>
    <col min="14856" max="14856" width="12.28515625" customWidth="1"/>
    <col min="15105" max="15105" width="0" hidden="1" customWidth="1"/>
    <col min="15106" max="15106" width="56" bestFit="1" customWidth="1"/>
    <col min="15107" max="15107" width="12.42578125" customWidth="1"/>
    <col min="15108" max="15108" width="14.42578125" customWidth="1"/>
    <col min="15109" max="15109" width="11.7109375" customWidth="1"/>
    <col min="15110" max="15110" width="12.28515625" customWidth="1"/>
    <col min="15111" max="15111" width="13.85546875" customWidth="1"/>
    <col min="15112" max="15112" width="12.28515625" customWidth="1"/>
    <col min="15361" max="15361" width="0" hidden="1" customWidth="1"/>
    <col min="15362" max="15362" width="56" bestFit="1" customWidth="1"/>
    <col min="15363" max="15363" width="12.42578125" customWidth="1"/>
    <col min="15364" max="15364" width="14.42578125" customWidth="1"/>
    <col min="15365" max="15365" width="11.7109375" customWidth="1"/>
    <col min="15366" max="15366" width="12.28515625" customWidth="1"/>
    <col min="15367" max="15367" width="13.85546875" customWidth="1"/>
    <col min="15368" max="15368" width="12.28515625" customWidth="1"/>
    <col min="15617" max="15617" width="0" hidden="1" customWidth="1"/>
    <col min="15618" max="15618" width="56" bestFit="1" customWidth="1"/>
    <col min="15619" max="15619" width="12.42578125" customWidth="1"/>
    <col min="15620" max="15620" width="14.42578125" customWidth="1"/>
    <col min="15621" max="15621" width="11.7109375" customWidth="1"/>
    <col min="15622" max="15622" width="12.28515625" customWidth="1"/>
    <col min="15623" max="15623" width="13.85546875" customWidth="1"/>
    <col min="15624" max="15624" width="12.28515625" customWidth="1"/>
    <col min="15873" max="15873" width="0" hidden="1" customWidth="1"/>
    <col min="15874" max="15874" width="56" bestFit="1" customWidth="1"/>
    <col min="15875" max="15875" width="12.42578125" customWidth="1"/>
    <col min="15876" max="15876" width="14.42578125" customWidth="1"/>
    <col min="15877" max="15877" width="11.7109375" customWidth="1"/>
    <col min="15878" max="15878" width="12.28515625" customWidth="1"/>
    <col min="15879" max="15879" width="13.85546875" customWidth="1"/>
    <col min="15880" max="15880" width="12.28515625" customWidth="1"/>
    <col min="16129" max="16129" width="0" hidden="1" customWidth="1"/>
    <col min="16130" max="16130" width="56" bestFit="1" customWidth="1"/>
    <col min="16131" max="16131" width="12.42578125" customWidth="1"/>
    <col min="16132" max="16132" width="14.42578125" customWidth="1"/>
    <col min="16133" max="16133" width="11.7109375" customWidth="1"/>
    <col min="16134" max="16134" width="12.28515625" customWidth="1"/>
    <col min="16135" max="16135" width="13.85546875" customWidth="1"/>
    <col min="16136" max="16136" width="12.28515625" customWidth="1"/>
  </cols>
  <sheetData>
    <row r="2" spans="1:8" x14ac:dyDescent="0.25">
      <c r="B2" s="869" t="s">
        <v>346</v>
      </c>
      <c r="C2" s="869"/>
      <c r="D2" s="869"/>
      <c r="E2" s="869"/>
      <c r="F2" s="869"/>
      <c r="G2" s="869"/>
      <c r="H2" s="869"/>
    </row>
    <row r="3" spans="1:8" x14ac:dyDescent="0.25">
      <c r="B3" s="869"/>
      <c r="C3" s="869"/>
      <c r="D3" s="869"/>
      <c r="E3" s="869"/>
      <c r="F3" s="869"/>
      <c r="G3" s="869"/>
      <c r="H3" s="869"/>
    </row>
    <row r="4" spans="1:8" x14ac:dyDescent="0.25">
      <c r="B4" s="250"/>
      <c r="C4" s="251"/>
      <c r="D4" s="251"/>
      <c r="E4" s="251"/>
      <c r="F4" s="251"/>
      <c r="G4" s="251"/>
      <c r="H4" s="251"/>
    </row>
    <row r="5" spans="1:8" x14ac:dyDescent="0.25">
      <c r="C5" s="870" t="s">
        <v>347</v>
      </c>
      <c r="D5" s="871"/>
      <c r="E5" s="873" t="s">
        <v>348</v>
      </c>
      <c r="F5" s="873"/>
      <c r="G5" s="873" t="s">
        <v>116</v>
      </c>
      <c r="H5" s="872"/>
    </row>
    <row r="6" spans="1:8" s="255" customFormat="1" ht="26.25" x14ac:dyDescent="0.25">
      <c r="A6" s="277"/>
      <c r="B6" s="253"/>
      <c r="C6" s="254" t="s">
        <v>0</v>
      </c>
      <c r="D6" s="254" t="s">
        <v>1</v>
      </c>
      <c r="E6" s="254" t="s">
        <v>0</v>
      </c>
      <c r="F6" s="254" t="s">
        <v>1</v>
      </c>
      <c r="G6" s="254" t="s">
        <v>0</v>
      </c>
      <c r="H6" s="254" t="s">
        <v>1</v>
      </c>
    </row>
    <row r="7" spans="1:8" x14ac:dyDescent="0.25">
      <c r="C7" s="256"/>
      <c r="D7" s="256"/>
      <c r="E7" s="256"/>
      <c r="F7" s="256"/>
      <c r="G7" s="256"/>
      <c r="H7" s="256"/>
    </row>
    <row r="8" spans="1:8" x14ac:dyDescent="0.25">
      <c r="A8" s="278">
        <v>1</v>
      </c>
      <c r="B8" s="257" t="s">
        <v>117</v>
      </c>
      <c r="C8" s="258"/>
      <c r="D8" s="258"/>
      <c r="E8" s="258"/>
      <c r="F8" s="258"/>
      <c r="G8" s="258"/>
      <c r="H8" s="258"/>
    </row>
    <row r="9" spans="1:8" x14ac:dyDescent="0.25">
      <c r="A9" s="278" t="s">
        <v>204</v>
      </c>
      <c r="B9" s="259" t="s">
        <v>2</v>
      </c>
      <c r="C9" s="258">
        <v>8470</v>
      </c>
      <c r="D9" s="258">
        <v>7850</v>
      </c>
      <c r="E9" s="258">
        <v>8570</v>
      </c>
      <c r="F9" s="258">
        <v>7950</v>
      </c>
      <c r="G9" s="260">
        <v>-100</v>
      </c>
      <c r="H9" s="260">
        <v>-100</v>
      </c>
    </row>
    <row r="10" spans="1:8" x14ac:dyDescent="0.25">
      <c r="A10" s="278" t="s">
        <v>205</v>
      </c>
      <c r="B10" s="259" t="s">
        <v>3</v>
      </c>
      <c r="C10" s="258">
        <v>40</v>
      </c>
      <c r="D10" s="258">
        <v>40</v>
      </c>
      <c r="E10" s="258">
        <v>40</v>
      </c>
      <c r="F10" s="258">
        <v>40</v>
      </c>
      <c r="G10" s="260" t="s">
        <v>8</v>
      </c>
      <c r="H10" s="260" t="s">
        <v>8</v>
      </c>
    </row>
    <row r="11" spans="1:8" x14ac:dyDescent="0.25">
      <c r="A11" s="278" t="s">
        <v>206</v>
      </c>
      <c r="B11" s="259" t="s">
        <v>4</v>
      </c>
      <c r="C11" s="258">
        <v>50</v>
      </c>
      <c r="D11" s="258">
        <v>50</v>
      </c>
      <c r="E11" s="258">
        <v>40</v>
      </c>
      <c r="F11" s="258">
        <v>40</v>
      </c>
      <c r="G11" s="260" t="s">
        <v>8</v>
      </c>
      <c r="H11" s="260" t="s">
        <v>8</v>
      </c>
    </row>
    <row r="12" spans="1:8" x14ac:dyDescent="0.25">
      <c r="A12" s="278" t="s">
        <v>207</v>
      </c>
      <c r="B12" s="259" t="s">
        <v>6</v>
      </c>
      <c r="C12" s="258">
        <v>310</v>
      </c>
      <c r="D12" s="258">
        <v>300</v>
      </c>
      <c r="E12" s="258">
        <v>330</v>
      </c>
      <c r="F12" s="258">
        <v>330</v>
      </c>
      <c r="G12" s="260">
        <v>-30</v>
      </c>
      <c r="H12" s="260">
        <v>-30</v>
      </c>
    </row>
    <row r="13" spans="1:8" x14ac:dyDescent="0.25">
      <c r="A13" s="278" t="s">
        <v>208</v>
      </c>
      <c r="B13" s="259" t="s">
        <v>7</v>
      </c>
      <c r="C13" s="258">
        <v>900</v>
      </c>
      <c r="D13" s="258">
        <v>860</v>
      </c>
      <c r="E13" s="258">
        <v>910</v>
      </c>
      <c r="F13" s="258">
        <v>860</v>
      </c>
      <c r="G13" s="260" t="s">
        <v>8</v>
      </c>
      <c r="H13" s="260" t="s">
        <v>8</v>
      </c>
    </row>
    <row r="14" spans="1:8" x14ac:dyDescent="0.25">
      <c r="A14" s="278" t="s">
        <v>349</v>
      </c>
      <c r="B14" s="259" t="s">
        <v>350</v>
      </c>
      <c r="C14" s="258">
        <v>50</v>
      </c>
      <c r="D14" s="258">
        <v>50</v>
      </c>
      <c r="E14" s="258">
        <v>50</v>
      </c>
      <c r="F14" s="258">
        <v>50</v>
      </c>
      <c r="G14" s="260">
        <v>0</v>
      </c>
      <c r="H14" s="260">
        <v>0</v>
      </c>
    </row>
    <row r="15" spans="1:8" x14ac:dyDescent="0.25">
      <c r="A15" s="278"/>
      <c r="B15" s="259"/>
      <c r="C15" s="258"/>
      <c r="D15" s="258"/>
      <c r="E15" s="258"/>
      <c r="F15" s="258"/>
      <c r="G15" s="260"/>
      <c r="H15" s="260"/>
    </row>
    <row r="16" spans="1:8" x14ac:dyDescent="0.25">
      <c r="A16" s="278">
        <v>22</v>
      </c>
      <c r="B16" s="257" t="s">
        <v>176</v>
      </c>
      <c r="C16" s="258"/>
      <c r="D16" s="258"/>
      <c r="E16" s="258"/>
      <c r="F16" s="258"/>
      <c r="G16" s="260"/>
      <c r="H16" s="260"/>
    </row>
    <row r="17" spans="1:8" x14ac:dyDescent="0.25">
      <c r="A17" s="278" t="s">
        <v>209</v>
      </c>
      <c r="B17" s="259" t="s">
        <v>351</v>
      </c>
      <c r="C17" s="258">
        <v>3900</v>
      </c>
      <c r="D17" s="258">
        <v>3760</v>
      </c>
      <c r="E17" s="258">
        <v>4000</v>
      </c>
      <c r="F17" s="258">
        <v>3860</v>
      </c>
      <c r="G17" s="260">
        <v>-100</v>
      </c>
      <c r="H17" s="260">
        <v>-100</v>
      </c>
    </row>
    <row r="18" spans="1:8" x14ac:dyDescent="0.25">
      <c r="A18" s="278" t="s">
        <v>210</v>
      </c>
      <c r="B18" s="259" t="s">
        <v>9</v>
      </c>
      <c r="C18" s="258">
        <v>940</v>
      </c>
      <c r="D18" s="258">
        <v>880</v>
      </c>
      <c r="E18" s="258">
        <v>960</v>
      </c>
      <c r="F18" s="258">
        <v>900</v>
      </c>
      <c r="G18" s="260">
        <v>-20</v>
      </c>
      <c r="H18" s="260">
        <v>-20</v>
      </c>
    </row>
    <row r="19" spans="1:8" x14ac:dyDescent="0.25">
      <c r="A19" s="278" t="s">
        <v>211</v>
      </c>
      <c r="B19" s="259" t="s">
        <v>10</v>
      </c>
      <c r="C19" s="258">
        <v>1160</v>
      </c>
      <c r="D19" s="258">
        <v>1060</v>
      </c>
      <c r="E19" s="258">
        <v>1180</v>
      </c>
      <c r="F19" s="258">
        <v>1070</v>
      </c>
      <c r="G19" s="260">
        <v>-20</v>
      </c>
      <c r="H19" s="260">
        <v>-10</v>
      </c>
    </row>
    <row r="20" spans="1:8" x14ac:dyDescent="0.25">
      <c r="A20" s="278" t="s">
        <v>212</v>
      </c>
      <c r="B20" s="259" t="s">
        <v>11</v>
      </c>
      <c r="C20" s="258">
        <v>2630</v>
      </c>
      <c r="D20" s="258">
        <v>2510</v>
      </c>
      <c r="E20" s="258">
        <v>2660</v>
      </c>
      <c r="F20" s="258">
        <v>2530</v>
      </c>
      <c r="G20" s="260">
        <v>-30</v>
      </c>
      <c r="H20" s="260">
        <v>-30</v>
      </c>
    </row>
    <row r="21" spans="1:8" x14ac:dyDescent="0.25">
      <c r="A21" s="278" t="s">
        <v>213</v>
      </c>
      <c r="B21" s="259" t="s">
        <v>12</v>
      </c>
      <c r="C21" s="258">
        <v>640</v>
      </c>
      <c r="D21" s="258">
        <v>620</v>
      </c>
      <c r="E21" s="258">
        <v>650</v>
      </c>
      <c r="F21" s="258">
        <v>630</v>
      </c>
      <c r="G21" s="260">
        <v>-10</v>
      </c>
      <c r="H21" s="260">
        <v>-10</v>
      </c>
    </row>
    <row r="22" spans="1:8" x14ac:dyDescent="0.25">
      <c r="A22" s="278" t="s">
        <v>214</v>
      </c>
      <c r="B22" s="259" t="s">
        <v>13</v>
      </c>
      <c r="C22" s="258">
        <v>420</v>
      </c>
      <c r="D22" s="258">
        <v>410</v>
      </c>
      <c r="E22" s="258">
        <v>400</v>
      </c>
      <c r="F22" s="258">
        <v>390</v>
      </c>
      <c r="G22" s="260">
        <v>20</v>
      </c>
      <c r="H22" s="260">
        <v>20</v>
      </c>
    </row>
    <row r="23" spans="1:8" x14ac:dyDescent="0.25">
      <c r="A23" s="278" t="s">
        <v>215</v>
      </c>
      <c r="B23" s="259" t="s">
        <v>14</v>
      </c>
      <c r="C23" s="258">
        <v>50</v>
      </c>
      <c r="D23" s="258">
        <v>50</v>
      </c>
      <c r="E23" s="258">
        <v>50</v>
      </c>
      <c r="F23" s="258">
        <v>50</v>
      </c>
      <c r="G23" s="260" t="s">
        <v>8</v>
      </c>
      <c r="H23" s="260" t="s">
        <v>8</v>
      </c>
    </row>
    <row r="24" spans="1:8" x14ac:dyDescent="0.25">
      <c r="A24" s="278" t="s">
        <v>216</v>
      </c>
      <c r="B24" s="259" t="s">
        <v>15</v>
      </c>
      <c r="C24" s="258">
        <v>70</v>
      </c>
      <c r="D24" s="258">
        <v>70</v>
      </c>
      <c r="E24" s="258">
        <v>70</v>
      </c>
      <c r="F24" s="258">
        <v>70</v>
      </c>
      <c r="G24" s="260" t="s">
        <v>8</v>
      </c>
      <c r="H24" s="260">
        <v>0</v>
      </c>
    </row>
    <row r="25" spans="1:8" x14ac:dyDescent="0.25">
      <c r="A25" s="278" t="s">
        <v>217</v>
      </c>
      <c r="B25" s="259" t="s">
        <v>16</v>
      </c>
      <c r="C25" s="258">
        <v>900</v>
      </c>
      <c r="D25" s="258">
        <v>840</v>
      </c>
      <c r="E25" s="258">
        <v>910</v>
      </c>
      <c r="F25" s="258">
        <v>860</v>
      </c>
      <c r="G25" s="260">
        <v>-10</v>
      </c>
      <c r="H25" s="260">
        <v>-10</v>
      </c>
    </row>
    <row r="26" spans="1:8" x14ac:dyDescent="0.25">
      <c r="A26" s="278" t="s">
        <v>352</v>
      </c>
      <c r="B26" s="259" t="s">
        <v>353</v>
      </c>
      <c r="C26" s="258">
        <v>1870</v>
      </c>
      <c r="D26" s="258">
        <v>1820</v>
      </c>
      <c r="E26" s="258">
        <v>1900</v>
      </c>
      <c r="F26" s="258">
        <v>1840</v>
      </c>
      <c r="G26" s="260">
        <v>-30</v>
      </c>
      <c r="H26" s="260">
        <v>-30</v>
      </c>
    </row>
    <row r="27" spans="1:8" x14ac:dyDescent="0.25">
      <c r="A27" s="278"/>
      <c r="B27" s="259"/>
      <c r="C27" s="258"/>
      <c r="D27" s="258"/>
      <c r="E27" s="258"/>
      <c r="F27" s="258"/>
      <c r="G27" s="260"/>
      <c r="H27" s="260"/>
    </row>
    <row r="28" spans="1:8" x14ac:dyDescent="0.25">
      <c r="A28" s="278">
        <v>2</v>
      </c>
      <c r="B28" s="257" t="s">
        <v>17</v>
      </c>
      <c r="C28" s="258"/>
      <c r="D28" s="261"/>
      <c r="E28" s="258"/>
      <c r="F28" s="261"/>
      <c r="G28" s="260"/>
      <c r="H28" s="260"/>
    </row>
    <row r="29" spans="1:8" x14ac:dyDescent="0.25">
      <c r="A29" s="278" t="s">
        <v>218</v>
      </c>
      <c r="B29" s="259" t="s">
        <v>354</v>
      </c>
      <c r="C29" s="258">
        <v>1670</v>
      </c>
      <c r="D29" s="258">
        <v>1620</v>
      </c>
      <c r="E29" s="258">
        <v>1640</v>
      </c>
      <c r="F29" s="258">
        <v>1600</v>
      </c>
      <c r="G29" s="260">
        <v>20</v>
      </c>
      <c r="H29" s="260">
        <v>20</v>
      </c>
    </row>
    <row r="30" spans="1:8" x14ac:dyDescent="0.25">
      <c r="A30" s="278"/>
      <c r="B30" s="259"/>
      <c r="C30" s="258"/>
      <c r="D30" s="258"/>
      <c r="E30" s="258"/>
      <c r="F30" s="258"/>
      <c r="G30" s="260"/>
      <c r="H30" s="260"/>
    </row>
    <row r="31" spans="1:8" x14ac:dyDescent="0.25">
      <c r="A31" s="278">
        <v>28</v>
      </c>
      <c r="B31" s="257" t="s">
        <v>18</v>
      </c>
      <c r="C31" s="258"/>
      <c r="D31" s="258"/>
      <c r="E31" s="258"/>
      <c r="F31" s="258"/>
      <c r="G31" s="260"/>
      <c r="H31" s="260"/>
    </row>
    <row r="32" spans="1:8" x14ac:dyDescent="0.25">
      <c r="A32" s="278" t="s">
        <v>220</v>
      </c>
      <c r="B32" s="259" t="s">
        <v>19</v>
      </c>
      <c r="C32" s="258">
        <v>860</v>
      </c>
      <c r="D32" s="258">
        <v>830</v>
      </c>
      <c r="E32" s="258">
        <v>950</v>
      </c>
      <c r="F32" s="258">
        <v>920</v>
      </c>
      <c r="G32" s="260">
        <v>-80</v>
      </c>
      <c r="H32" s="260">
        <v>-80</v>
      </c>
    </row>
    <row r="33" spans="1:8" x14ac:dyDescent="0.25">
      <c r="A33" s="278" t="s">
        <v>221</v>
      </c>
      <c r="B33" s="259" t="s">
        <v>20</v>
      </c>
      <c r="C33" s="258">
        <v>230</v>
      </c>
      <c r="D33" s="258">
        <v>220</v>
      </c>
      <c r="E33" s="258">
        <v>240</v>
      </c>
      <c r="F33" s="258">
        <v>220</v>
      </c>
      <c r="G33" s="260">
        <v>-10</v>
      </c>
      <c r="H33" s="260">
        <v>-10</v>
      </c>
    </row>
    <row r="34" spans="1:8" x14ac:dyDescent="0.25">
      <c r="A34" s="278" t="s">
        <v>222</v>
      </c>
      <c r="B34" s="259" t="s">
        <v>125</v>
      </c>
      <c r="C34" s="258">
        <v>110</v>
      </c>
      <c r="D34" s="258">
        <v>110</v>
      </c>
      <c r="E34" s="258">
        <v>70</v>
      </c>
      <c r="F34" s="258">
        <v>70</v>
      </c>
      <c r="G34" s="260">
        <v>40</v>
      </c>
      <c r="H34" s="260">
        <v>40</v>
      </c>
    </row>
    <row r="35" spans="1:8" x14ac:dyDescent="0.25">
      <c r="A35" s="278" t="s">
        <v>355</v>
      </c>
      <c r="B35" s="259" t="s">
        <v>356</v>
      </c>
      <c r="C35" s="258">
        <v>380</v>
      </c>
      <c r="D35" s="258">
        <v>360</v>
      </c>
      <c r="E35" s="258">
        <v>390</v>
      </c>
      <c r="F35" s="258">
        <v>390</v>
      </c>
      <c r="G35" s="260">
        <v>-20</v>
      </c>
      <c r="H35" s="260">
        <v>-20</v>
      </c>
    </row>
    <row r="36" spans="1:8" x14ac:dyDescent="0.25">
      <c r="A36" s="278"/>
      <c r="B36" s="262"/>
      <c r="C36" s="258"/>
      <c r="D36" s="258"/>
      <c r="E36" s="258"/>
      <c r="F36" s="258"/>
      <c r="G36" s="260"/>
      <c r="H36" s="260"/>
    </row>
    <row r="37" spans="1:8" x14ac:dyDescent="0.25">
      <c r="A37" s="278">
        <v>4</v>
      </c>
      <c r="B37" s="257" t="s">
        <v>31</v>
      </c>
      <c r="C37" s="258"/>
      <c r="D37" s="258"/>
      <c r="E37" s="258"/>
      <c r="F37" s="258"/>
      <c r="G37" s="260"/>
      <c r="H37" s="260"/>
    </row>
    <row r="38" spans="1:8" x14ac:dyDescent="0.25">
      <c r="A38" s="278" t="s">
        <v>223</v>
      </c>
      <c r="B38" s="259" t="s">
        <v>32</v>
      </c>
      <c r="C38" s="258">
        <v>460</v>
      </c>
      <c r="D38" s="258">
        <v>430</v>
      </c>
      <c r="E38" s="258">
        <v>470</v>
      </c>
      <c r="F38" s="258">
        <v>440</v>
      </c>
      <c r="G38" s="260">
        <v>-20</v>
      </c>
      <c r="H38" s="260">
        <v>-10</v>
      </c>
    </row>
    <row r="39" spans="1:8" x14ac:dyDescent="0.25">
      <c r="A39" s="278"/>
      <c r="B39" s="259"/>
      <c r="C39" s="258"/>
      <c r="D39" s="258"/>
      <c r="E39" s="258"/>
      <c r="F39" s="258"/>
      <c r="G39" s="260"/>
      <c r="H39" s="260"/>
    </row>
    <row r="40" spans="1:8" x14ac:dyDescent="0.25">
      <c r="A40" s="278">
        <v>30</v>
      </c>
      <c r="B40" s="263" t="s">
        <v>224</v>
      </c>
      <c r="C40" s="258"/>
      <c r="D40" s="258"/>
      <c r="E40" s="258"/>
      <c r="F40" s="258"/>
      <c r="G40" s="260"/>
      <c r="H40" s="260"/>
    </row>
    <row r="41" spans="1:8" x14ac:dyDescent="0.25">
      <c r="A41" s="278" t="s">
        <v>225</v>
      </c>
      <c r="B41" s="259" t="s">
        <v>357</v>
      </c>
      <c r="C41" s="258">
        <v>2930</v>
      </c>
      <c r="D41" s="258">
        <v>2800</v>
      </c>
      <c r="E41" s="258">
        <v>3020</v>
      </c>
      <c r="F41" s="258">
        <v>2890</v>
      </c>
      <c r="G41" s="260">
        <v>-90</v>
      </c>
      <c r="H41" s="260">
        <v>-90</v>
      </c>
    </row>
    <row r="42" spans="1:8" x14ac:dyDescent="0.25">
      <c r="A42" s="278"/>
      <c r="B42" s="259"/>
      <c r="C42" s="258"/>
      <c r="D42" s="258"/>
      <c r="E42" s="258"/>
      <c r="F42" s="258"/>
      <c r="G42" s="260"/>
      <c r="H42" s="260"/>
    </row>
    <row r="43" spans="1:8" x14ac:dyDescent="0.25">
      <c r="A43" s="278">
        <v>19</v>
      </c>
      <c r="B43" s="257" t="s">
        <v>35</v>
      </c>
      <c r="C43" s="258"/>
      <c r="D43" s="258"/>
      <c r="E43" s="258"/>
      <c r="F43" s="258"/>
      <c r="G43" s="260"/>
      <c r="H43" s="260"/>
    </row>
    <row r="44" spans="1:8" x14ac:dyDescent="0.25">
      <c r="A44" s="278" t="s">
        <v>227</v>
      </c>
      <c r="B44" s="259" t="s">
        <v>358</v>
      </c>
      <c r="C44" s="258">
        <v>2600</v>
      </c>
      <c r="D44" s="258">
        <v>2520</v>
      </c>
      <c r="E44" s="258">
        <v>2660</v>
      </c>
      <c r="F44" s="258">
        <v>2580</v>
      </c>
      <c r="G44" s="260">
        <v>-60</v>
      </c>
      <c r="H44" s="260">
        <v>-60</v>
      </c>
    </row>
    <row r="45" spans="1:8" x14ac:dyDescent="0.25">
      <c r="A45" s="278" t="s">
        <v>228</v>
      </c>
      <c r="B45" s="259" t="s">
        <v>36</v>
      </c>
      <c r="C45" s="258">
        <v>210</v>
      </c>
      <c r="D45" s="258">
        <v>200</v>
      </c>
      <c r="E45" s="258">
        <v>210</v>
      </c>
      <c r="F45" s="258">
        <v>210</v>
      </c>
      <c r="G45" s="260">
        <v>-10</v>
      </c>
      <c r="H45" s="260">
        <v>-10</v>
      </c>
    </row>
    <row r="46" spans="1:8" x14ac:dyDescent="0.25">
      <c r="A46" s="278" t="s">
        <v>229</v>
      </c>
      <c r="B46" s="259" t="s">
        <v>37</v>
      </c>
      <c r="C46" s="258">
        <v>1180</v>
      </c>
      <c r="D46" s="258">
        <v>1150</v>
      </c>
      <c r="E46" s="258">
        <v>1190</v>
      </c>
      <c r="F46" s="258">
        <v>1150</v>
      </c>
      <c r="G46" s="260">
        <v>-10</v>
      </c>
      <c r="H46" s="260">
        <v>-10</v>
      </c>
    </row>
    <row r="47" spans="1:8" x14ac:dyDescent="0.25">
      <c r="A47" s="278" t="s">
        <v>230</v>
      </c>
      <c r="B47" s="259" t="s">
        <v>38</v>
      </c>
      <c r="C47" s="258">
        <v>790</v>
      </c>
      <c r="D47" s="258">
        <v>690</v>
      </c>
      <c r="E47" s="258">
        <v>810</v>
      </c>
      <c r="F47" s="258">
        <v>710</v>
      </c>
      <c r="G47" s="260">
        <v>-20</v>
      </c>
      <c r="H47" s="260">
        <v>-20</v>
      </c>
    </row>
    <row r="48" spans="1:8" x14ac:dyDescent="0.25">
      <c r="A48" s="278" t="s">
        <v>231</v>
      </c>
      <c r="B48" s="259" t="s">
        <v>39</v>
      </c>
      <c r="C48" s="258">
        <v>50</v>
      </c>
      <c r="D48" s="258">
        <v>50</v>
      </c>
      <c r="E48" s="258">
        <v>50</v>
      </c>
      <c r="F48" s="258">
        <v>50</v>
      </c>
      <c r="G48" s="260" t="s">
        <v>8</v>
      </c>
      <c r="H48" s="260" t="s">
        <v>8</v>
      </c>
    </row>
    <row r="49" spans="1:8" x14ac:dyDescent="0.25">
      <c r="A49" s="278"/>
      <c r="B49" s="259"/>
      <c r="C49" s="258"/>
      <c r="D49" s="258"/>
      <c r="E49" s="258"/>
      <c r="F49" s="258"/>
      <c r="G49" s="260"/>
      <c r="H49" s="260"/>
    </row>
    <row r="50" spans="1:8" x14ac:dyDescent="0.25">
      <c r="A50" s="278">
        <v>6</v>
      </c>
      <c r="B50" s="257" t="s">
        <v>40</v>
      </c>
      <c r="C50" s="258"/>
      <c r="D50" s="258"/>
      <c r="E50" s="258"/>
      <c r="F50" s="258"/>
      <c r="G50" s="260"/>
      <c r="H50" s="260"/>
    </row>
    <row r="51" spans="1:8" x14ac:dyDescent="0.25">
      <c r="A51" s="278" t="s">
        <v>232</v>
      </c>
      <c r="B51" s="259" t="s">
        <v>41</v>
      </c>
      <c r="C51" s="258">
        <v>480</v>
      </c>
      <c r="D51" s="258">
        <v>460</v>
      </c>
      <c r="E51" s="258">
        <v>490</v>
      </c>
      <c r="F51" s="258">
        <v>480</v>
      </c>
      <c r="G51" s="260">
        <v>-10</v>
      </c>
      <c r="H51" s="260">
        <v>-10</v>
      </c>
    </row>
    <row r="52" spans="1:8" x14ac:dyDescent="0.25">
      <c r="A52" s="278" t="s">
        <v>233</v>
      </c>
      <c r="B52" s="259" t="s">
        <v>42</v>
      </c>
      <c r="C52" s="258">
        <v>120</v>
      </c>
      <c r="D52" s="258">
        <v>110</v>
      </c>
      <c r="E52" s="258">
        <v>120</v>
      </c>
      <c r="F52" s="258">
        <v>120</v>
      </c>
      <c r="G52" s="260">
        <v>-10</v>
      </c>
      <c r="H52" s="260">
        <v>-10</v>
      </c>
    </row>
    <row r="53" spans="1:8" x14ac:dyDescent="0.25">
      <c r="A53" s="278"/>
      <c r="B53" s="259"/>
      <c r="C53" s="258"/>
      <c r="D53" s="258"/>
      <c r="E53" s="258"/>
      <c r="F53" s="258"/>
      <c r="G53" s="260"/>
      <c r="H53" s="260"/>
    </row>
    <row r="54" spans="1:8" x14ac:dyDescent="0.25">
      <c r="A54" s="278">
        <v>7</v>
      </c>
      <c r="B54" s="257" t="s">
        <v>43</v>
      </c>
      <c r="C54" s="258"/>
      <c r="D54" s="258"/>
      <c r="E54" s="258"/>
      <c r="F54" s="258"/>
      <c r="G54" s="260"/>
      <c r="H54" s="260"/>
    </row>
    <row r="55" spans="1:8" x14ac:dyDescent="0.25">
      <c r="A55" s="278" t="s">
        <v>234</v>
      </c>
      <c r="B55" s="259" t="s">
        <v>359</v>
      </c>
      <c r="C55" s="258">
        <v>65920</v>
      </c>
      <c r="D55" s="258">
        <v>63950</v>
      </c>
      <c r="E55" s="258">
        <v>66880</v>
      </c>
      <c r="F55" s="258">
        <v>64850</v>
      </c>
      <c r="G55" s="260">
        <v>-960</v>
      </c>
      <c r="H55" s="260">
        <v>-900</v>
      </c>
    </row>
    <row r="56" spans="1:8" x14ac:dyDescent="0.25">
      <c r="A56" s="278" t="s">
        <v>236</v>
      </c>
      <c r="B56" s="259" t="s">
        <v>129</v>
      </c>
      <c r="C56" s="258">
        <v>3210</v>
      </c>
      <c r="D56" s="258">
        <v>3170</v>
      </c>
      <c r="E56" s="258">
        <v>3250</v>
      </c>
      <c r="F56" s="258">
        <v>3210</v>
      </c>
      <c r="G56" s="260">
        <v>-40</v>
      </c>
      <c r="H56" s="260">
        <v>-40</v>
      </c>
    </row>
    <row r="57" spans="1:8" x14ac:dyDescent="0.25">
      <c r="A57" s="278" t="s">
        <v>237</v>
      </c>
      <c r="B57" s="259" t="s">
        <v>45</v>
      </c>
      <c r="C57" s="258">
        <v>3830</v>
      </c>
      <c r="D57" s="258">
        <v>3720</v>
      </c>
      <c r="E57" s="258">
        <v>3870</v>
      </c>
      <c r="F57" s="258">
        <v>3750</v>
      </c>
      <c r="G57" s="260">
        <v>-40</v>
      </c>
      <c r="H57" s="260">
        <v>-30</v>
      </c>
    </row>
    <row r="58" spans="1:8" x14ac:dyDescent="0.25">
      <c r="A58" s="278" t="s">
        <v>238</v>
      </c>
      <c r="B58" s="259" t="s">
        <v>130</v>
      </c>
      <c r="C58" s="258">
        <v>1870</v>
      </c>
      <c r="D58" s="258">
        <v>1800</v>
      </c>
      <c r="E58" s="258">
        <v>1900</v>
      </c>
      <c r="F58" s="258">
        <v>1840</v>
      </c>
      <c r="G58" s="260">
        <v>-30</v>
      </c>
      <c r="H58" s="260">
        <v>-40</v>
      </c>
    </row>
    <row r="59" spans="1:8" x14ac:dyDescent="0.25">
      <c r="A59" s="278" t="s">
        <v>239</v>
      </c>
      <c r="B59" s="259" t="s">
        <v>46</v>
      </c>
      <c r="C59" s="258">
        <v>980</v>
      </c>
      <c r="D59" s="258">
        <v>950</v>
      </c>
      <c r="E59" s="258">
        <v>1000</v>
      </c>
      <c r="F59" s="258">
        <v>960</v>
      </c>
      <c r="G59" s="260">
        <v>-20</v>
      </c>
      <c r="H59" s="260">
        <v>-10</v>
      </c>
    </row>
    <row r="60" spans="1:8" x14ac:dyDescent="0.25">
      <c r="A60" s="278"/>
      <c r="B60" s="259"/>
      <c r="C60" s="258"/>
      <c r="D60" s="258"/>
      <c r="E60" s="258"/>
      <c r="F60" s="258"/>
      <c r="G60" s="260"/>
      <c r="H60" s="260"/>
    </row>
    <row r="61" spans="1:8" x14ac:dyDescent="0.25">
      <c r="A61" s="267">
        <v>34</v>
      </c>
      <c r="B61" s="263" t="s">
        <v>47</v>
      </c>
    </row>
    <row r="62" spans="1:8" x14ac:dyDescent="0.25">
      <c r="B62" s="259" t="s">
        <v>181</v>
      </c>
      <c r="C62" s="258">
        <v>1140</v>
      </c>
      <c r="D62" s="258">
        <v>1120</v>
      </c>
      <c r="E62" s="258">
        <v>1080</v>
      </c>
      <c r="F62" s="258">
        <v>1060</v>
      </c>
      <c r="G62" s="260">
        <v>60</v>
      </c>
      <c r="H62" s="260">
        <v>60</v>
      </c>
    </row>
    <row r="64" spans="1:8" x14ac:dyDescent="0.25">
      <c r="A64" s="278">
        <v>9</v>
      </c>
      <c r="B64" s="257" t="s">
        <v>49</v>
      </c>
      <c r="C64" s="258"/>
      <c r="D64" s="258"/>
      <c r="E64" s="258"/>
      <c r="F64" s="258"/>
      <c r="G64" s="260"/>
      <c r="H64" s="260"/>
    </row>
    <row r="65" spans="1:8" x14ac:dyDescent="0.25">
      <c r="A65" s="278" t="s">
        <v>240</v>
      </c>
      <c r="B65" s="259" t="s">
        <v>360</v>
      </c>
      <c r="C65" s="258">
        <v>2690</v>
      </c>
      <c r="D65" s="258">
        <v>2590</v>
      </c>
      <c r="E65" s="258">
        <v>2740</v>
      </c>
      <c r="F65" s="258">
        <v>2640</v>
      </c>
      <c r="G65" s="260">
        <v>-50</v>
      </c>
      <c r="H65" s="260">
        <v>-50</v>
      </c>
    </row>
    <row r="66" spans="1:8" x14ac:dyDescent="0.25">
      <c r="A66" s="278" t="s">
        <v>242</v>
      </c>
      <c r="B66" s="259" t="s">
        <v>50</v>
      </c>
      <c r="C66" s="258">
        <v>560</v>
      </c>
      <c r="D66" s="258">
        <v>530</v>
      </c>
      <c r="E66" s="258">
        <v>560</v>
      </c>
      <c r="F66" s="258">
        <v>530</v>
      </c>
      <c r="G66" s="260" t="s">
        <v>8</v>
      </c>
      <c r="H66" s="260" t="s">
        <v>8</v>
      </c>
    </row>
    <row r="67" spans="1:8" x14ac:dyDescent="0.25">
      <c r="A67" s="278" t="s">
        <v>243</v>
      </c>
      <c r="B67" s="259" t="s">
        <v>361</v>
      </c>
      <c r="C67" s="258">
        <v>910</v>
      </c>
      <c r="D67" s="258">
        <v>840</v>
      </c>
      <c r="E67" s="258">
        <v>910</v>
      </c>
      <c r="F67" s="258">
        <v>850</v>
      </c>
      <c r="G67" s="260">
        <v>-10</v>
      </c>
      <c r="H67" s="260">
        <v>-10</v>
      </c>
    </row>
    <row r="68" spans="1:8" x14ac:dyDescent="0.25">
      <c r="A68" s="278" t="s">
        <v>247</v>
      </c>
      <c r="B68" s="259" t="s">
        <v>135</v>
      </c>
      <c r="C68" s="258">
        <v>230</v>
      </c>
      <c r="D68" s="258">
        <v>220</v>
      </c>
      <c r="E68" s="258">
        <v>240</v>
      </c>
      <c r="F68" s="258">
        <v>220</v>
      </c>
      <c r="G68" s="260">
        <v>-10</v>
      </c>
      <c r="H68" s="260">
        <v>-10</v>
      </c>
    </row>
    <row r="69" spans="1:8" x14ac:dyDescent="0.25">
      <c r="A69" s="278" t="s">
        <v>248</v>
      </c>
      <c r="B69" s="259" t="s">
        <v>52</v>
      </c>
      <c r="C69" s="258">
        <v>2830</v>
      </c>
      <c r="D69" s="258">
        <v>2630</v>
      </c>
      <c r="E69" s="258">
        <v>2950</v>
      </c>
      <c r="F69" s="258">
        <v>2760</v>
      </c>
      <c r="G69" s="260">
        <v>-120</v>
      </c>
      <c r="H69" s="260">
        <v>-120</v>
      </c>
    </row>
    <row r="70" spans="1:8" x14ac:dyDescent="0.25">
      <c r="A70" s="278" t="s">
        <v>249</v>
      </c>
      <c r="B70" s="259" t="s">
        <v>53</v>
      </c>
      <c r="C70" s="258">
        <v>1640</v>
      </c>
      <c r="D70" s="258">
        <v>1540</v>
      </c>
      <c r="E70" s="258">
        <v>1690</v>
      </c>
      <c r="F70" s="258">
        <v>1590</v>
      </c>
      <c r="G70" s="260">
        <v>-40</v>
      </c>
      <c r="H70" s="260">
        <v>-50</v>
      </c>
    </row>
    <row r="71" spans="1:8" x14ac:dyDescent="0.25">
      <c r="A71" s="278" t="s">
        <v>250</v>
      </c>
      <c r="B71" s="259" t="s">
        <v>54</v>
      </c>
      <c r="C71" s="258">
        <v>1260</v>
      </c>
      <c r="D71" s="258">
        <v>1160</v>
      </c>
      <c r="E71" s="258">
        <v>1290</v>
      </c>
      <c r="F71" s="258">
        <v>1190</v>
      </c>
      <c r="G71" s="260">
        <v>-30</v>
      </c>
      <c r="H71" s="260">
        <v>-30</v>
      </c>
    </row>
    <row r="72" spans="1:8" x14ac:dyDescent="0.25">
      <c r="A72" s="278" t="s">
        <v>251</v>
      </c>
      <c r="B72" s="259" t="s">
        <v>55</v>
      </c>
      <c r="C72" s="258">
        <v>160</v>
      </c>
      <c r="D72" s="258">
        <v>150</v>
      </c>
      <c r="E72" s="258">
        <v>160</v>
      </c>
      <c r="F72" s="258">
        <v>150</v>
      </c>
      <c r="G72" s="260" t="s">
        <v>8</v>
      </c>
      <c r="H72" s="260">
        <v>0</v>
      </c>
    </row>
    <row r="73" spans="1:8" x14ac:dyDescent="0.25">
      <c r="A73" s="278"/>
      <c r="B73" s="259"/>
      <c r="C73" s="258"/>
      <c r="D73" s="258"/>
      <c r="E73" s="258"/>
      <c r="F73" s="258"/>
      <c r="G73" s="260"/>
      <c r="H73" s="260"/>
    </row>
    <row r="74" spans="1:8" x14ac:dyDescent="0.25">
      <c r="A74" s="278">
        <v>10</v>
      </c>
      <c r="B74" s="257" t="s">
        <v>56</v>
      </c>
      <c r="C74" s="258"/>
      <c r="D74" s="258"/>
      <c r="E74" s="258"/>
      <c r="F74" s="258"/>
      <c r="G74" s="260"/>
      <c r="H74" s="260"/>
    </row>
    <row r="75" spans="1:8" x14ac:dyDescent="0.25">
      <c r="A75" s="278" t="s">
        <v>252</v>
      </c>
      <c r="B75" s="259" t="s">
        <v>57</v>
      </c>
      <c r="C75" s="258">
        <v>200</v>
      </c>
      <c r="D75" s="258">
        <v>200</v>
      </c>
      <c r="E75" s="258">
        <v>210</v>
      </c>
      <c r="F75" s="258">
        <v>210</v>
      </c>
      <c r="G75" s="260">
        <v>-10</v>
      </c>
      <c r="H75" s="260">
        <v>-10</v>
      </c>
    </row>
    <row r="76" spans="1:8" x14ac:dyDescent="0.25">
      <c r="A76" s="278"/>
      <c r="B76" s="259"/>
      <c r="C76" s="258"/>
      <c r="D76" s="258"/>
      <c r="E76" s="258"/>
      <c r="F76" s="258"/>
      <c r="G76" s="260"/>
      <c r="H76" s="260"/>
    </row>
    <row r="77" spans="1:8" x14ac:dyDescent="0.25">
      <c r="A77" s="278">
        <v>12</v>
      </c>
      <c r="B77" s="257" t="s">
        <v>58</v>
      </c>
      <c r="C77" s="258"/>
      <c r="D77" s="258"/>
      <c r="E77" s="258"/>
      <c r="F77" s="258"/>
      <c r="G77" s="260"/>
      <c r="H77" s="260"/>
    </row>
    <row r="78" spans="1:8" x14ac:dyDescent="0.25">
      <c r="A78" s="278" t="s">
        <v>253</v>
      </c>
      <c r="B78" s="259" t="s">
        <v>59</v>
      </c>
      <c r="C78" s="258">
        <v>5960</v>
      </c>
      <c r="D78" s="258">
        <v>5900</v>
      </c>
      <c r="E78" s="258">
        <v>5950</v>
      </c>
      <c r="F78" s="258">
        <v>5890</v>
      </c>
      <c r="G78" s="260">
        <v>10</v>
      </c>
      <c r="H78" s="260">
        <v>10</v>
      </c>
    </row>
    <row r="79" spans="1:8" x14ac:dyDescent="0.25">
      <c r="A79" s="278" t="s">
        <v>254</v>
      </c>
      <c r="B79" s="259" t="s">
        <v>60</v>
      </c>
      <c r="C79" s="258">
        <v>80</v>
      </c>
      <c r="D79" s="258">
        <v>70</v>
      </c>
      <c r="E79" s="258">
        <v>80</v>
      </c>
      <c r="F79" s="258">
        <v>70</v>
      </c>
      <c r="G79" s="260">
        <v>-10</v>
      </c>
      <c r="H79" s="260" t="s">
        <v>8</v>
      </c>
    </row>
    <row r="80" spans="1:8" x14ac:dyDescent="0.25">
      <c r="A80" s="278"/>
      <c r="B80" s="259"/>
      <c r="C80" s="258"/>
      <c r="D80" s="258"/>
      <c r="E80" s="258"/>
      <c r="F80" s="258"/>
      <c r="G80" s="260"/>
      <c r="H80" s="260"/>
    </row>
    <row r="81" spans="1:8" x14ac:dyDescent="0.25">
      <c r="A81" s="278"/>
      <c r="B81" s="263" t="s">
        <v>34</v>
      </c>
      <c r="C81" s="258"/>
      <c r="D81" s="258"/>
      <c r="E81" s="258"/>
      <c r="F81" s="258"/>
      <c r="G81" s="260"/>
      <c r="H81" s="260"/>
    </row>
    <row r="82" spans="1:8" x14ac:dyDescent="0.25">
      <c r="A82" s="267">
        <v>33</v>
      </c>
      <c r="B82" s="259" t="s">
        <v>34</v>
      </c>
      <c r="C82" s="258">
        <v>110</v>
      </c>
      <c r="D82" s="258">
        <v>110</v>
      </c>
      <c r="E82" s="258">
        <v>120</v>
      </c>
      <c r="F82" s="258">
        <v>120</v>
      </c>
      <c r="G82" s="260">
        <v>-10</v>
      </c>
      <c r="H82" s="260">
        <v>-10</v>
      </c>
    </row>
    <row r="83" spans="1:8" x14ac:dyDescent="0.25">
      <c r="B83" s="259"/>
      <c r="C83" s="258"/>
      <c r="D83" s="258"/>
      <c r="E83" s="258"/>
      <c r="F83" s="258"/>
      <c r="G83" s="260"/>
      <c r="H83" s="260"/>
    </row>
    <row r="84" spans="1:8" x14ac:dyDescent="0.25">
      <c r="A84" s="278">
        <v>13</v>
      </c>
      <c r="B84" s="257" t="s">
        <v>61</v>
      </c>
      <c r="C84" s="258"/>
      <c r="D84" s="258"/>
      <c r="E84" s="258"/>
      <c r="F84" s="258"/>
      <c r="G84" s="260"/>
      <c r="H84" s="260"/>
    </row>
    <row r="85" spans="1:8" x14ac:dyDescent="0.25">
      <c r="A85" s="278" t="s">
        <v>255</v>
      </c>
      <c r="B85" s="259" t="s">
        <v>62</v>
      </c>
      <c r="C85" s="258">
        <v>2620</v>
      </c>
      <c r="D85" s="258">
        <v>2540</v>
      </c>
      <c r="E85" s="258">
        <v>2680</v>
      </c>
      <c r="F85" s="258">
        <v>2600</v>
      </c>
      <c r="G85" s="260">
        <v>-50</v>
      </c>
      <c r="H85" s="260">
        <v>-50</v>
      </c>
    </row>
    <row r="86" spans="1:8" x14ac:dyDescent="0.25">
      <c r="A86" s="278" t="s">
        <v>256</v>
      </c>
      <c r="B86" s="259" t="s">
        <v>63</v>
      </c>
      <c r="C86" s="258">
        <v>1460</v>
      </c>
      <c r="D86" s="258">
        <v>1420</v>
      </c>
      <c r="E86" s="258">
        <v>1580</v>
      </c>
      <c r="F86" s="258">
        <v>1540</v>
      </c>
      <c r="G86" s="260">
        <v>-120</v>
      </c>
      <c r="H86" s="260">
        <v>-120</v>
      </c>
    </row>
    <row r="87" spans="1:8" x14ac:dyDescent="0.25">
      <c r="A87" s="278" t="s">
        <v>260</v>
      </c>
      <c r="B87" s="259" t="s">
        <v>362</v>
      </c>
      <c r="C87" s="258">
        <v>1010</v>
      </c>
      <c r="D87" s="258">
        <v>960</v>
      </c>
      <c r="E87" s="258">
        <v>1030</v>
      </c>
      <c r="F87" s="258">
        <v>980</v>
      </c>
      <c r="G87" s="260">
        <v>-20</v>
      </c>
      <c r="H87" s="260">
        <v>-20</v>
      </c>
    </row>
    <row r="88" spans="1:8" x14ac:dyDescent="0.25">
      <c r="A88" s="278" t="s">
        <v>263</v>
      </c>
      <c r="B88" s="259" t="s">
        <v>136</v>
      </c>
      <c r="C88" s="258">
        <v>220</v>
      </c>
      <c r="D88" s="258">
        <v>190</v>
      </c>
      <c r="E88" s="258">
        <v>220</v>
      </c>
      <c r="F88" s="258">
        <v>200</v>
      </c>
      <c r="G88" s="260" t="s">
        <v>8</v>
      </c>
      <c r="H88" s="260" t="s">
        <v>8</v>
      </c>
    </row>
    <row r="89" spans="1:8" x14ac:dyDescent="0.25">
      <c r="A89" s="278"/>
      <c r="B89" s="259"/>
      <c r="C89" s="258"/>
      <c r="D89" s="258"/>
      <c r="E89" s="258"/>
      <c r="F89" s="258"/>
      <c r="G89" s="260"/>
      <c r="H89" s="260"/>
    </row>
    <row r="90" spans="1:8" x14ac:dyDescent="0.25">
      <c r="A90" s="278">
        <v>14</v>
      </c>
      <c r="B90" s="257" t="s">
        <v>23</v>
      </c>
      <c r="C90" s="258"/>
      <c r="D90" s="258"/>
      <c r="E90" s="258"/>
      <c r="F90" s="258"/>
      <c r="G90" s="260"/>
      <c r="H90" s="260"/>
    </row>
    <row r="91" spans="1:8" x14ac:dyDescent="0.25">
      <c r="A91" s="278" t="s">
        <v>264</v>
      </c>
      <c r="B91" s="259" t="s">
        <v>363</v>
      </c>
      <c r="C91" s="258">
        <v>74780</v>
      </c>
      <c r="D91" s="258">
        <v>67550</v>
      </c>
      <c r="E91" s="258">
        <v>75600</v>
      </c>
      <c r="F91" s="258">
        <v>68460</v>
      </c>
      <c r="G91" s="260">
        <v>-820</v>
      </c>
      <c r="H91" s="260">
        <v>-910</v>
      </c>
    </row>
    <row r="92" spans="1:8" x14ac:dyDescent="0.25">
      <c r="A92" s="278" t="s">
        <v>266</v>
      </c>
      <c r="B92" s="259" t="s">
        <v>24</v>
      </c>
      <c r="C92" s="258">
        <v>4090</v>
      </c>
      <c r="D92" s="258">
        <v>3770</v>
      </c>
      <c r="E92" s="258">
        <v>4130</v>
      </c>
      <c r="F92" s="258">
        <v>3810</v>
      </c>
      <c r="G92" s="260">
        <v>-40</v>
      </c>
      <c r="H92" s="260">
        <v>-40</v>
      </c>
    </row>
    <row r="93" spans="1:8" x14ac:dyDescent="0.25">
      <c r="A93" s="278"/>
      <c r="B93" s="259"/>
      <c r="C93" s="258"/>
      <c r="D93" s="258"/>
      <c r="E93" s="258"/>
      <c r="F93" s="258"/>
      <c r="G93" s="260"/>
      <c r="H93" s="260"/>
    </row>
    <row r="94" spans="1:8" x14ac:dyDescent="0.25">
      <c r="A94" s="278">
        <v>29</v>
      </c>
      <c r="B94" s="257" t="s">
        <v>22</v>
      </c>
      <c r="C94" s="258"/>
      <c r="D94" s="258"/>
      <c r="E94" s="258"/>
      <c r="F94" s="258"/>
      <c r="G94" s="260"/>
      <c r="H94" s="260"/>
    </row>
    <row r="95" spans="1:8" x14ac:dyDescent="0.25">
      <c r="A95" s="278" t="s">
        <v>268</v>
      </c>
      <c r="B95" s="259" t="s">
        <v>364</v>
      </c>
      <c r="C95" s="258">
        <v>1370</v>
      </c>
      <c r="D95" s="258">
        <v>1360</v>
      </c>
      <c r="E95" s="258">
        <v>1380</v>
      </c>
      <c r="F95" s="258">
        <v>1350</v>
      </c>
      <c r="G95" s="260">
        <v>-10</v>
      </c>
      <c r="H95" s="260">
        <v>10</v>
      </c>
    </row>
    <row r="96" spans="1:8" x14ac:dyDescent="0.25">
      <c r="A96" s="278"/>
      <c r="B96" s="259"/>
      <c r="C96" s="258"/>
      <c r="D96" s="258"/>
      <c r="E96" s="258"/>
      <c r="F96" s="258"/>
      <c r="G96" s="260"/>
      <c r="H96" s="260"/>
    </row>
    <row r="97" spans="1:8" x14ac:dyDescent="0.25">
      <c r="A97" s="278">
        <v>3</v>
      </c>
      <c r="B97" s="257" t="s">
        <v>365</v>
      </c>
      <c r="C97" s="258"/>
      <c r="D97" s="258"/>
      <c r="E97" s="258"/>
      <c r="F97" s="258"/>
      <c r="G97" s="260"/>
      <c r="H97" s="260"/>
    </row>
    <row r="98" spans="1:8" x14ac:dyDescent="0.25">
      <c r="A98" s="278" t="s">
        <v>270</v>
      </c>
      <c r="B98" s="259" t="s">
        <v>26</v>
      </c>
      <c r="C98" s="258">
        <v>100</v>
      </c>
      <c r="D98" s="258">
        <v>100</v>
      </c>
      <c r="E98" s="258">
        <v>100</v>
      </c>
      <c r="F98" s="258">
        <v>90</v>
      </c>
      <c r="G98" s="260">
        <v>10</v>
      </c>
      <c r="H98" s="260">
        <v>10</v>
      </c>
    </row>
    <row r="99" spans="1:8" x14ac:dyDescent="0.25">
      <c r="A99" s="278" t="s">
        <v>271</v>
      </c>
      <c r="B99" s="259" t="s">
        <v>27</v>
      </c>
      <c r="C99" s="258">
        <v>140</v>
      </c>
      <c r="D99" s="258">
        <v>130</v>
      </c>
      <c r="E99" s="258">
        <v>140</v>
      </c>
      <c r="F99" s="258">
        <v>140</v>
      </c>
      <c r="G99" s="260" t="s">
        <v>8</v>
      </c>
      <c r="H99" s="260" t="s">
        <v>8</v>
      </c>
    </row>
    <row r="100" spans="1:8" x14ac:dyDescent="0.25">
      <c r="A100" s="278" t="s">
        <v>272</v>
      </c>
      <c r="B100" s="259" t="s">
        <v>28</v>
      </c>
      <c r="C100" s="258">
        <v>150</v>
      </c>
      <c r="D100" s="258">
        <v>140</v>
      </c>
      <c r="E100" s="258">
        <v>160</v>
      </c>
      <c r="F100" s="258">
        <v>150</v>
      </c>
      <c r="G100" s="260">
        <v>-10</v>
      </c>
      <c r="H100" s="260">
        <v>-10</v>
      </c>
    </row>
    <row r="101" spans="1:8" x14ac:dyDescent="0.25">
      <c r="A101" s="278" t="s">
        <v>275</v>
      </c>
      <c r="B101" s="259" t="s">
        <v>366</v>
      </c>
      <c r="C101" s="258">
        <v>890</v>
      </c>
      <c r="D101" s="258">
        <v>870</v>
      </c>
      <c r="E101" s="258">
        <v>880</v>
      </c>
      <c r="F101" s="258">
        <v>860</v>
      </c>
      <c r="G101" s="260">
        <v>10</v>
      </c>
      <c r="H101" s="260">
        <v>10</v>
      </c>
    </row>
    <row r="102" spans="1:8" x14ac:dyDescent="0.25">
      <c r="A102" s="278"/>
      <c r="B102" s="259"/>
      <c r="C102" s="258"/>
      <c r="D102" s="258"/>
      <c r="E102" s="258"/>
      <c r="F102" s="258"/>
      <c r="G102" s="260"/>
      <c r="H102" s="260"/>
    </row>
    <row r="103" spans="1:8" x14ac:dyDescent="0.25">
      <c r="A103" s="278">
        <v>15</v>
      </c>
      <c r="B103" s="257" t="s">
        <v>67</v>
      </c>
      <c r="C103" s="258"/>
      <c r="D103" s="258"/>
      <c r="E103" s="258"/>
      <c r="F103" s="258"/>
      <c r="G103" s="260"/>
      <c r="H103" s="260"/>
    </row>
    <row r="104" spans="1:8" x14ac:dyDescent="0.25">
      <c r="A104" s="278" t="s">
        <v>276</v>
      </c>
      <c r="B104" s="259" t="s">
        <v>367</v>
      </c>
      <c r="C104" s="258">
        <v>3180</v>
      </c>
      <c r="D104" s="258">
        <v>3070</v>
      </c>
      <c r="E104" s="258">
        <v>3260</v>
      </c>
      <c r="F104" s="258">
        <v>3150</v>
      </c>
      <c r="G104" s="260">
        <v>-80</v>
      </c>
      <c r="H104" s="260">
        <v>-80</v>
      </c>
    </row>
    <row r="105" spans="1:8" x14ac:dyDescent="0.25">
      <c r="A105" s="278" t="s">
        <v>278</v>
      </c>
      <c r="B105" s="259" t="s">
        <v>69</v>
      </c>
      <c r="C105" s="258">
        <v>750</v>
      </c>
      <c r="D105" s="258">
        <v>680</v>
      </c>
      <c r="E105" s="258">
        <v>740</v>
      </c>
      <c r="F105" s="258">
        <v>690</v>
      </c>
      <c r="G105" s="260" t="s">
        <v>8</v>
      </c>
      <c r="H105" s="260" t="s">
        <v>8</v>
      </c>
    </row>
    <row r="106" spans="1:8" x14ac:dyDescent="0.25">
      <c r="A106" s="278" t="s">
        <v>279</v>
      </c>
      <c r="B106" s="259" t="s">
        <v>70</v>
      </c>
      <c r="C106" s="258">
        <v>4250</v>
      </c>
      <c r="D106" s="258">
        <v>3800</v>
      </c>
      <c r="E106" s="258">
        <v>4450</v>
      </c>
      <c r="F106" s="258">
        <v>3960</v>
      </c>
      <c r="G106" s="260">
        <v>-200</v>
      </c>
      <c r="H106" s="260">
        <v>-160</v>
      </c>
    </row>
    <row r="107" spans="1:8" x14ac:dyDescent="0.25">
      <c r="A107" s="278" t="s">
        <v>280</v>
      </c>
      <c r="B107" s="259" t="s">
        <v>68</v>
      </c>
      <c r="C107" s="258">
        <v>22840</v>
      </c>
      <c r="D107" s="258">
        <v>21520</v>
      </c>
      <c r="E107" s="258">
        <v>23080</v>
      </c>
      <c r="F107" s="258">
        <v>21740</v>
      </c>
      <c r="G107" s="260">
        <v>-240</v>
      </c>
      <c r="H107" s="260">
        <v>-220</v>
      </c>
    </row>
    <row r="108" spans="1:8" x14ac:dyDescent="0.25">
      <c r="A108" s="278"/>
      <c r="B108" s="259"/>
      <c r="C108" s="258"/>
      <c r="D108" s="258"/>
      <c r="E108" s="258"/>
      <c r="F108" s="258"/>
      <c r="G108" s="260"/>
      <c r="H108" s="260"/>
    </row>
    <row r="109" spans="1:8" x14ac:dyDescent="0.25">
      <c r="A109" s="278">
        <v>17</v>
      </c>
      <c r="B109" s="257" t="s">
        <v>80</v>
      </c>
      <c r="C109" s="258"/>
      <c r="D109" s="258"/>
      <c r="E109" s="258"/>
      <c r="F109" s="258"/>
      <c r="G109" s="260"/>
      <c r="H109" s="260"/>
    </row>
    <row r="110" spans="1:8" x14ac:dyDescent="0.25">
      <c r="A110" s="278" t="s">
        <v>282</v>
      </c>
      <c r="B110" s="259" t="s">
        <v>81</v>
      </c>
      <c r="C110" s="258">
        <v>1640</v>
      </c>
      <c r="D110" s="258">
        <v>1600</v>
      </c>
      <c r="E110" s="258">
        <v>1620</v>
      </c>
      <c r="F110" s="258">
        <v>1580</v>
      </c>
      <c r="G110" s="260">
        <v>20</v>
      </c>
      <c r="H110" s="260">
        <v>20</v>
      </c>
    </row>
    <row r="111" spans="1:8" x14ac:dyDescent="0.25">
      <c r="A111" s="278"/>
      <c r="B111" s="259"/>
      <c r="C111" s="258"/>
      <c r="D111" s="258"/>
      <c r="E111" s="258"/>
      <c r="F111" s="258"/>
      <c r="G111" s="260"/>
      <c r="H111" s="260"/>
    </row>
    <row r="112" spans="1:8" x14ac:dyDescent="0.25">
      <c r="A112" s="278">
        <v>5</v>
      </c>
      <c r="B112" s="257" t="s">
        <v>71</v>
      </c>
      <c r="C112" s="258"/>
      <c r="D112" s="258"/>
      <c r="E112" s="258"/>
      <c r="F112" s="258"/>
      <c r="G112" s="260"/>
      <c r="H112" s="260"/>
    </row>
    <row r="113" spans="1:8" x14ac:dyDescent="0.25">
      <c r="A113" s="278" t="s">
        <v>283</v>
      </c>
      <c r="B113" s="259" t="s">
        <v>368</v>
      </c>
      <c r="C113" s="258">
        <v>3410</v>
      </c>
      <c r="D113" s="258">
        <v>3300</v>
      </c>
      <c r="E113" s="258">
        <v>3450</v>
      </c>
      <c r="F113" s="258">
        <v>3350</v>
      </c>
      <c r="G113" s="260">
        <v>-50</v>
      </c>
      <c r="H113" s="260">
        <v>-50</v>
      </c>
    </row>
    <row r="114" spans="1:8" x14ac:dyDescent="0.25">
      <c r="A114" s="278" t="s">
        <v>284</v>
      </c>
      <c r="B114" s="259" t="s">
        <v>72</v>
      </c>
      <c r="C114" s="258">
        <v>19970</v>
      </c>
      <c r="D114" s="258">
        <v>17880</v>
      </c>
      <c r="E114" s="258">
        <v>20160</v>
      </c>
      <c r="F114" s="258">
        <v>18090</v>
      </c>
      <c r="G114" s="260">
        <v>-190</v>
      </c>
      <c r="H114" s="260">
        <v>-210</v>
      </c>
    </row>
    <row r="115" spans="1:8" x14ac:dyDescent="0.25">
      <c r="A115" s="278" t="s">
        <v>285</v>
      </c>
      <c r="B115" s="259" t="s">
        <v>73</v>
      </c>
      <c r="C115" s="258">
        <v>5670</v>
      </c>
      <c r="D115" s="258">
        <v>5130</v>
      </c>
      <c r="E115" s="258">
        <v>6040</v>
      </c>
      <c r="F115" s="258">
        <v>5450</v>
      </c>
      <c r="G115" s="260">
        <v>-360</v>
      </c>
      <c r="H115" s="260">
        <v>-330</v>
      </c>
    </row>
    <row r="116" spans="1:8" x14ac:dyDescent="0.25">
      <c r="A116" s="278" t="s">
        <v>286</v>
      </c>
      <c r="B116" s="259" t="s">
        <v>74</v>
      </c>
      <c r="C116" s="258">
        <v>610</v>
      </c>
      <c r="D116" s="258">
        <v>580</v>
      </c>
      <c r="E116" s="258">
        <v>620</v>
      </c>
      <c r="F116" s="258">
        <v>590</v>
      </c>
      <c r="G116" s="260">
        <v>-10</v>
      </c>
      <c r="H116" s="260">
        <v>-10</v>
      </c>
    </row>
    <row r="117" spans="1:8" x14ac:dyDescent="0.25">
      <c r="A117" s="278" t="s">
        <v>287</v>
      </c>
      <c r="B117" s="252" t="s">
        <v>143</v>
      </c>
      <c r="C117" s="258">
        <v>440</v>
      </c>
      <c r="D117" s="258">
        <v>420</v>
      </c>
      <c r="E117" s="258">
        <v>430</v>
      </c>
      <c r="F117" s="258">
        <v>410</v>
      </c>
      <c r="G117" s="260">
        <v>10</v>
      </c>
      <c r="H117" s="260">
        <v>10</v>
      </c>
    </row>
    <row r="118" spans="1:8" x14ac:dyDescent="0.25">
      <c r="A118" s="278" t="s">
        <v>289</v>
      </c>
      <c r="B118" s="259" t="s">
        <v>75</v>
      </c>
      <c r="C118" s="258">
        <v>3210</v>
      </c>
      <c r="D118" s="258">
        <v>2960</v>
      </c>
      <c r="E118" s="258">
        <v>3180</v>
      </c>
      <c r="F118" s="258">
        <v>2940</v>
      </c>
      <c r="G118" s="260">
        <v>30</v>
      </c>
      <c r="H118" s="260">
        <v>30</v>
      </c>
    </row>
    <row r="119" spans="1:8" x14ac:dyDescent="0.25">
      <c r="A119" s="278" t="s">
        <v>290</v>
      </c>
      <c r="B119" s="259" t="s">
        <v>76</v>
      </c>
      <c r="C119" s="258">
        <v>100</v>
      </c>
      <c r="D119" s="258">
        <v>90</v>
      </c>
      <c r="E119" s="258">
        <v>100</v>
      </c>
      <c r="F119" s="258">
        <v>100</v>
      </c>
      <c r="G119" s="260" t="s">
        <v>8</v>
      </c>
      <c r="H119" s="260" t="s">
        <v>8</v>
      </c>
    </row>
    <row r="120" spans="1:8" x14ac:dyDescent="0.25">
      <c r="A120" s="278" t="s">
        <v>291</v>
      </c>
      <c r="B120" s="259" t="s">
        <v>77</v>
      </c>
      <c r="C120" s="258">
        <v>60</v>
      </c>
      <c r="D120" s="258">
        <v>60</v>
      </c>
      <c r="E120" s="258">
        <v>60</v>
      </c>
      <c r="F120" s="258">
        <v>60</v>
      </c>
      <c r="G120" s="260" t="s">
        <v>8</v>
      </c>
      <c r="H120" s="260" t="s">
        <v>8</v>
      </c>
    </row>
    <row r="121" spans="1:8" x14ac:dyDescent="0.25">
      <c r="A121" s="278" t="s">
        <v>292</v>
      </c>
      <c r="B121" s="259" t="s">
        <v>78</v>
      </c>
      <c r="C121" s="258">
        <v>50830</v>
      </c>
      <c r="D121" s="258">
        <v>48770</v>
      </c>
      <c r="E121" s="258">
        <v>51090</v>
      </c>
      <c r="F121" s="258">
        <v>49110</v>
      </c>
      <c r="G121" s="260">
        <v>-260</v>
      </c>
      <c r="H121" s="260">
        <v>-330</v>
      </c>
    </row>
    <row r="122" spans="1:8" x14ac:dyDescent="0.25">
      <c r="A122" s="278" t="s">
        <v>293</v>
      </c>
      <c r="B122" s="259" t="s">
        <v>79</v>
      </c>
      <c r="C122" s="258">
        <v>40</v>
      </c>
      <c r="D122" s="258">
        <v>40</v>
      </c>
      <c r="E122" s="258">
        <v>40</v>
      </c>
      <c r="F122" s="258">
        <v>40</v>
      </c>
      <c r="G122" s="260" t="s">
        <v>8</v>
      </c>
      <c r="H122" s="260" t="s">
        <v>8</v>
      </c>
    </row>
    <row r="123" spans="1:8" x14ac:dyDescent="0.25">
      <c r="A123" s="278"/>
      <c r="B123" s="259"/>
      <c r="C123" s="258"/>
      <c r="D123" s="258"/>
      <c r="E123" s="258"/>
      <c r="F123" s="258"/>
      <c r="G123" s="260"/>
      <c r="H123" s="260"/>
    </row>
    <row r="124" spans="1:8" x14ac:dyDescent="0.25">
      <c r="A124" s="278">
        <v>18</v>
      </c>
      <c r="B124" s="257" t="s">
        <v>82</v>
      </c>
      <c r="C124" s="258"/>
      <c r="D124" s="258"/>
      <c r="E124" s="258"/>
      <c r="F124" s="258"/>
      <c r="G124" s="260"/>
      <c r="H124" s="260"/>
    </row>
    <row r="125" spans="1:8" x14ac:dyDescent="0.25">
      <c r="A125" s="278" t="s">
        <v>294</v>
      </c>
      <c r="B125" s="259" t="s">
        <v>82</v>
      </c>
      <c r="C125" s="258">
        <v>120</v>
      </c>
      <c r="D125" s="258">
        <v>120</v>
      </c>
      <c r="E125" s="258">
        <v>140</v>
      </c>
      <c r="F125" s="258">
        <v>130</v>
      </c>
      <c r="G125" s="260">
        <v>-20</v>
      </c>
      <c r="H125" s="260">
        <v>-20</v>
      </c>
    </row>
    <row r="126" spans="1:8" x14ac:dyDescent="0.25">
      <c r="A126" s="278"/>
      <c r="B126" s="259"/>
      <c r="C126" s="258"/>
      <c r="D126" s="258"/>
      <c r="E126" s="258"/>
      <c r="F126" s="258"/>
      <c r="G126" s="260"/>
      <c r="H126" s="260"/>
    </row>
    <row r="127" spans="1:8" x14ac:dyDescent="0.25">
      <c r="A127" s="278">
        <v>20</v>
      </c>
      <c r="B127" s="257" t="s">
        <v>144</v>
      </c>
      <c r="C127" s="258"/>
      <c r="D127" s="258"/>
      <c r="E127" s="258"/>
      <c r="F127" s="258"/>
      <c r="G127" s="260"/>
      <c r="H127" s="260"/>
    </row>
    <row r="128" spans="1:8" x14ac:dyDescent="0.25">
      <c r="A128" s="278" t="s">
        <v>295</v>
      </c>
      <c r="B128" s="264" t="s">
        <v>144</v>
      </c>
      <c r="C128" s="258">
        <v>1550</v>
      </c>
      <c r="D128" s="258">
        <v>1500</v>
      </c>
      <c r="E128" s="258">
        <v>2080</v>
      </c>
      <c r="F128" s="258">
        <v>1990</v>
      </c>
      <c r="G128" s="260">
        <v>-530</v>
      </c>
      <c r="H128" s="260">
        <v>-490</v>
      </c>
    </row>
    <row r="129" spans="1:8" x14ac:dyDescent="0.25">
      <c r="A129" s="278"/>
      <c r="B129" s="264"/>
      <c r="C129" s="258"/>
      <c r="D129" s="258"/>
      <c r="E129" s="258"/>
      <c r="F129" s="258"/>
      <c r="G129" s="260"/>
      <c r="H129" s="260"/>
    </row>
    <row r="130" spans="1:8" x14ac:dyDescent="0.25">
      <c r="A130" s="278">
        <v>35</v>
      </c>
      <c r="B130" s="257" t="s">
        <v>296</v>
      </c>
      <c r="C130" s="258"/>
      <c r="D130" s="258"/>
      <c r="E130" s="258"/>
      <c r="F130" s="258"/>
      <c r="G130" s="260"/>
      <c r="H130" s="260"/>
    </row>
    <row r="131" spans="1:8" x14ac:dyDescent="0.25">
      <c r="A131" s="278">
        <v>35</v>
      </c>
      <c r="B131" s="279" t="s">
        <v>296</v>
      </c>
      <c r="C131" s="258">
        <v>170</v>
      </c>
      <c r="D131" s="258">
        <v>170</v>
      </c>
      <c r="E131" s="258">
        <v>180</v>
      </c>
      <c r="F131" s="258">
        <v>180</v>
      </c>
      <c r="G131" s="258">
        <v>0</v>
      </c>
      <c r="H131" s="258">
        <v>-10</v>
      </c>
    </row>
    <row r="132" spans="1:8" x14ac:dyDescent="0.25">
      <c r="A132" s="278"/>
      <c r="B132" s="264"/>
      <c r="C132" s="258"/>
      <c r="D132" s="258"/>
      <c r="E132" s="258"/>
      <c r="F132" s="258"/>
      <c r="G132" s="260"/>
      <c r="H132" s="260"/>
    </row>
    <row r="133" spans="1:8" x14ac:dyDescent="0.25">
      <c r="A133" s="278">
        <v>21</v>
      </c>
      <c r="B133" s="257" t="s">
        <v>83</v>
      </c>
      <c r="C133" s="258"/>
      <c r="D133" s="258"/>
      <c r="E133" s="258"/>
      <c r="F133" s="258"/>
      <c r="G133" s="260"/>
      <c r="H133" s="260"/>
    </row>
    <row r="134" spans="1:8" x14ac:dyDescent="0.25">
      <c r="A134" s="278" t="s">
        <v>298</v>
      </c>
      <c r="B134" s="259" t="s">
        <v>83</v>
      </c>
      <c r="C134" s="258">
        <v>5840</v>
      </c>
      <c r="D134" s="258">
        <v>5590</v>
      </c>
      <c r="E134" s="258">
        <v>5840</v>
      </c>
      <c r="F134" s="258">
        <v>5590</v>
      </c>
      <c r="G134" s="260" t="s">
        <v>8</v>
      </c>
      <c r="H134" s="260" t="s">
        <v>8</v>
      </c>
    </row>
    <row r="135" spans="1:8" x14ac:dyDescent="0.25">
      <c r="A135" s="278"/>
      <c r="B135" s="259"/>
      <c r="C135" s="258"/>
      <c r="D135" s="258"/>
      <c r="E135" s="258"/>
      <c r="F135" s="258"/>
      <c r="G135" s="260"/>
      <c r="H135" s="260"/>
    </row>
    <row r="136" spans="1:8" x14ac:dyDescent="0.25">
      <c r="A136" s="278">
        <v>23</v>
      </c>
      <c r="B136" s="257" t="s">
        <v>84</v>
      </c>
      <c r="C136" s="258"/>
      <c r="D136" s="258"/>
      <c r="E136" s="258"/>
      <c r="F136" s="258"/>
      <c r="G136" s="260"/>
      <c r="H136" s="260"/>
    </row>
    <row r="137" spans="1:8" x14ac:dyDescent="0.25">
      <c r="A137" s="278" t="s">
        <v>299</v>
      </c>
      <c r="B137" s="259" t="s">
        <v>369</v>
      </c>
      <c r="C137" s="258">
        <v>2130</v>
      </c>
      <c r="D137" s="258">
        <v>2070</v>
      </c>
      <c r="E137" s="258">
        <v>2140</v>
      </c>
      <c r="F137" s="258">
        <v>2070</v>
      </c>
      <c r="G137" s="260" t="s">
        <v>8</v>
      </c>
      <c r="H137" s="260" t="s">
        <v>8</v>
      </c>
    </row>
    <row r="138" spans="1:8" x14ac:dyDescent="0.25">
      <c r="A138" s="278" t="s">
        <v>300</v>
      </c>
      <c r="B138" s="259" t="s">
        <v>85</v>
      </c>
      <c r="C138" s="258">
        <v>6510</v>
      </c>
      <c r="D138" s="258">
        <v>5950</v>
      </c>
      <c r="E138" s="258">
        <v>6580</v>
      </c>
      <c r="F138" s="258">
        <v>6020</v>
      </c>
      <c r="G138" s="260">
        <v>-70</v>
      </c>
      <c r="H138" s="260">
        <v>-70</v>
      </c>
    </row>
    <row r="139" spans="1:8" x14ac:dyDescent="0.25">
      <c r="A139" s="278" t="s">
        <v>301</v>
      </c>
      <c r="B139" s="259" t="s">
        <v>86</v>
      </c>
      <c r="C139" s="258">
        <v>2610</v>
      </c>
      <c r="D139" s="258">
        <v>2450</v>
      </c>
      <c r="E139" s="258">
        <v>2660</v>
      </c>
      <c r="F139" s="258">
        <v>2490</v>
      </c>
      <c r="G139" s="260">
        <v>-40</v>
      </c>
      <c r="H139" s="260">
        <v>-40</v>
      </c>
    </row>
    <row r="140" spans="1:8" x14ac:dyDescent="0.25">
      <c r="A140" s="278" t="s">
        <v>302</v>
      </c>
      <c r="B140" s="259" t="s">
        <v>87</v>
      </c>
      <c r="C140" s="258">
        <v>280</v>
      </c>
      <c r="D140" s="258">
        <v>270</v>
      </c>
      <c r="E140" s="258">
        <v>290</v>
      </c>
      <c r="F140" s="258">
        <v>280</v>
      </c>
      <c r="G140" s="260">
        <v>-10</v>
      </c>
      <c r="H140" s="260">
        <v>-10</v>
      </c>
    </row>
    <row r="141" spans="1:8" x14ac:dyDescent="0.25">
      <c r="A141" s="278" t="s">
        <v>303</v>
      </c>
      <c r="B141" s="259" t="s">
        <v>88</v>
      </c>
      <c r="C141" s="258">
        <v>3810</v>
      </c>
      <c r="D141" s="258">
        <v>3720</v>
      </c>
      <c r="E141" s="258">
        <v>3840</v>
      </c>
      <c r="F141" s="258">
        <v>3750</v>
      </c>
      <c r="G141" s="260">
        <v>-30</v>
      </c>
      <c r="H141" s="260">
        <v>-30</v>
      </c>
    </row>
    <row r="142" spans="1:8" x14ac:dyDescent="0.25">
      <c r="A142" s="278" t="s">
        <v>304</v>
      </c>
      <c r="B142" s="259" t="s">
        <v>89</v>
      </c>
      <c r="C142" s="258">
        <v>1210</v>
      </c>
      <c r="D142" s="258">
        <v>1160</v>
      </c>
      <c r="E142" s="258">
        <v>1230</v>
      </c>
      <c r="F142" s="258">
        <v>1180</v>
      </c>
      <c r="G142" s="260">
        <v>-20</v>
      </c>
      <c r="H142" s="260">
        <v>-20</v>
      </c>
    </row>
    <row r="143" spans="1:8" x14ac:dyDescent="0.25">
      <c r="A143" s="278" t="s">
        <v>305</v>
      </c>
      <c r="B143" s="259" t="s">
        <v>90</v>
      </c>
      <c r="C143" s="258">
        <v>300</v>
      </c>
      <c r="D143" s="258">
        <v>290</v>
      </c>
      <c r="E143" s="258">
        <v>300</v>
      </c>
      <c r="F143" s="258">
        <v>290</v>
      </c>
      <c r="G143" s="260" t="s">
        <v>8</v>
      </c>
      <c r="H143" s="260" t="s">
        <v>8</v>
      </c>
    </row>
    <row r="144" spans="1:8" x14ac:dyDescent="0.25">
      <c r="A144" s="278" t="s">
        <v>306</v>
      </c>
      <c r="B144" s="259" t="s">
        <v>91</v>
      </c>
      <c r="C144" s="258">
        <v>150</v>
      </c>
      <c r="D144" s="258">
        <v>140</v>
      </c>
      <c r="E144" s="258">
        <v>150</v>
      </c>
      <c r="F144" s="258">
        <v>140</v>
      </c>
      <c r="G144" s="260">
        <v>0</v>
      </c>
      <c r="H144" s="260">
        <v>0</v>
      </c>
    </row>
    <row r="145" spans="1:10" x14ac:dyDescent="0.25">
      <c r="A145" s="278" t="s">
        <v>307</v>
      </c>
      <c r="B145" s="259" t="s">
        <v>92</v>
      </c>
      <c r="C145" s="258">
        <v>2430</v>
      </c>
      <c r="D145" s="258">
        <v>2350</v>
      </c>
      <c r="E145" s="258">
        <v>2480</v>
      </c>
      <c r="F145" s="258">
        <v>2390</v>
      </c>
      <c r="G145" s="260">
        <v>-50</v>
      </c>
      <c r="H145" s="260">
        <v>-40</v>
      </c>
    </row>
    <row r="146" spans="1:10" x14ac:dyDescent="0.25">
      <c r="A146" s="278"/>
      <c r="B146" s="259"/>
      <c r="C146" s="258"/>
      <c r="D146" s="258"/>
      <c r="E146" s="258"/>
      <c r="F146" s="258"/>
      <c r="G146" s="260"/>
      <c r="H146" s="260"/>
    </row>
    <row r="147" spans="1:10" x14ac:dyDescent="0.25">
      <c r="A147" s="278">
        <v>32</v>
      </c>
      <c r="B147" s="263" t="s">
        <v>146</v>
      </c>
      <c r="C147" s="258"/>
      <c r="D147" s="258"/>
      <c r="E147" s="258"/>
      <c r="F147" s="258"/>
      <c r="G147" s="260"/>
      <c r="H147" s="260"/>
      <c r="J147" s="259"/>
    </row>
    <row r="148" spans="1:10" x14ac:dyDescent="0.25">
      <c r="A148" s="278" t="s">
        <v>308</v>
      </c>
      <c r="B148" s="265" t="s">
        <v>147</v>
      </c>
      <c r="C148" s="258">
        <v>4030</v>
      </c>
      <c r="D148" s="258">
        <v>3270</v>
      </c>
      <c r="E148" s="258">
        <v>4110</v>
      </c>
      <c r="F148" s="258">
        <v>3340</v>
      </c>
      <c r="G148" s="260">
        <v>-80</v>
      </c>
      <c r="H148" s="260">
        <v>-70</v>
      </c>
      <c r="J148" s="259"/>
    </row>
    <row r="149" spans="1:10" x14ac:dyDescent="0.25">
      <c r="A149" s="278" t="s">
        <v>370</v>
      </c>
      <c r="B149" s="265" t="s">
        <v>371</v>
      </c>
      <c r="C149" s="258">
        <v>190</v>
      </c>
      <c r="D149" s="258">
        <v>180</v>
      </c>
      <c r="E149" s="258">
        <v>350</v>
      </c>
      <c r="F149" s="258">
        <v>330</v>
      </c>
      <c r="G149" s="260">
        <v>-160</v>
      </c>
      <c r="H149" s="260">
        <v>-160</v>
      </c>
      <c r="J149" s="259"/>
    </row>
    <row r="150" spans="1:10" x14ac:dyDescent="0.25">
      <c r="A150" s="278"/>
      <c r="B150" s="265"/>
      <c r="C150" s="258"/>
      <c r="D150" s="258"/>
      <c r="E150" s="258"/>
      <c r="F150" s="258"/>
      <c r="G150" s="260"/>
      <c r="H150" s="260"/>
      <c r="J150" s="259"/>
    </row>
    <row r="151" spans="1:10" x14ac:dyDescent="0.25">
      <c r="A151" s="278">
        <v>24</v>
      </c>
      <c r="B151" s="257" t="s">
        <v>148</v>
      </c>
      <c r="C151" s="258"/>
      <c r="D151" s="258"/>
      <c r="E151" s="258"/>
      <c r="F151" s="258"/>
      <c r="G151" s="260"/>
      <c r="H151" s="260"/>
      <c r="J151" s="259"/>
    </row>
    <row r="152" spans="1:10" x14ac:dyDescent="0.25">
      <c r="A152" s="278" t="s">
        <v>309</v>
      </c>
      <c r="B152" s="259" t="s">
        <v>372</v>
      </c>
      <c r="C152" s="258">
        <v>13090</v>
      </c>
      <c r="D152" s="258">
        <v>12200</v>
      </c>
      <c r="E152" s="258">
        <v>13200</v>
      </c>
      <c r="F152" s="258">
        <v>12330</v>
      </c>
      <c r="G152" s="260">
        <v>-110</v>
      </c>
      <c r="H152" s="260">
        <v>-130</v>
      </c>
      <c r="J152" s="259"/>
    </row>
    <row r="153" spans="1:10" x14ac:dyDescent="0.25">
      <c r="A153" s="278" t="s">
        <v>310</v>
      </c>
      <c r="B153" s="259" t="s">
        <v>94</v>
      </c>
      <c r="C153" s="258">
        <v>86540</v>
      </c>
      <c r="D153" s="258">
        <v>77750</v>
      </c>
      <c r="E153" s="258">
        <v>88960</v>
      </c>
      <c r="F153" s="258">
        <v>80190</v>
      </c>
      <c r="G153" s="260">
        <v>-2420</v>
      </c>
      <c r="H153" s="260">
        <v>-2440</v>
      </c>
      <c r="J153" s="259"/>
    </row>
    <row r="154" spans="1:10" x14ac:dyDescent="0.25">
      <c r="A154" s="278" t="s">
        <v>311</v>
      </c>
      <c r="B154" s="259" t="s">
        <v>312</v>
      </c>
      <c r="C154" s="258">
        <v>15360</v>
      </c>
      <c r="D154" s="258">
        <v>13720</v>
      </c>
      <c r="E154" s="258">
        <v>15520</v>
      </c>
      <c r="F154" s="258">
        <v>13910</v>
      </c>
      <c r="G154" s="260">
        <v>-160</v>
      </c>
      <c r="H154" s="260">
        <v>-190</v>
      </c>
    </row>
    <row r="155" spans="1:10" x14ac:dyDescent="0.25">
      <c r="A155" s="278" t="s">
        <v>313</v>
      </c>
      <c r="B155" s="259" t="s">
        <v>190</v>
      </c>
      <c r="C155" s="258">
        <v>9250</v>
      </c>
      <c r="D155" s="258">
        <v>8160</v>
      </c>
      <c r="E155" s="258">
        <v>9430</v>
      </c>
      <c r="F155" s="258">
        <v>8330</v>
      </c>
      <c r="G155" s="260">
        <v>-180</v>
      </c>
      <c r="H155" s="260">
        <v>-170</v>
      </c>
    </row>
    <row r="156" spans="1:10" x14ac:dyDescent="0.25">
      <c r="A156" s="278" t="s">
        <v>314</v>
      </c>
      <c r="B156" s="259" t="s">
        <v>95</v>
      </c>
      <c r="C156" s="258">
        <v>3850</v>
      </c>
      <c r="D156" s="258">
        <v>3600</v>
      </c>
      <c r="E156" s="258">
        <v>3850</v>
      </c>
      <c r="F156" s="258">
        <v>3590</v>
      </c>
      <c r="G156" s="260" t="s">
        <v>8</v>
      </c>
      <c r="H156" s="260" t="s">
        <v>8</v>
      </c>
    </row>
    <row r="157" spans="1:10" x14ac:dyDescent="0.25">
      <c r="A157" s="278"/>
      <c r="B157" s="259"/>
      <c r="C157" s="258"/>
      <c r="D157" s="258"/>
      <c r="E157" s="258"/>
      <c r="F157" s="258"/>
      <c r="G157" s="260"/>
      <c r="H157" s="260"/>
    </row>
    <row r="158" spans="1:10" x14ac:dyDescent="0.25">
      <c r="A158" s="267">
        <v>26</v>
      </c>
      <c r="B158" s="266" t="s">
        <v>153</v>
      </c>
      <c r="C158" s="258"/>
      <c r="D158" s="258"/>
      <c r="E158" s="258"/>
      <c r="F158" s="258"/>
      <c r="G158" s="260"/>
      <c r="H158" s="260"/>
    </row>
    <row r="159" spans="1:10" x14ac:dyDescent="0.25">
      <c r="A159" s="267" t="s">
        <v>315</v>
      </c>
      <c r="B159" s="259" t="s">
        <v>154</v>
      </c>
      <c r="C159" s="258">
        <v>5570</v>
      </c>
      <c r="D159" s="258">
        <v>5320</v>
      </c>
      <c r="E159" s="258">
        <v>5670</v>
      </c>
      <c r="F159" s="258">
        <v>5430</v>
      </c>
      <c r="G159" s="260">
        <v>-110</v>
      </c>
      <c r="H159" s="260">
        <v>-100</v>
      </c>
    </row>
    <row r="160" spans="1:10" x14ac:dyDescent="0.25">
      <c r="A160" s="267" t="s">
        <v>317</v>
      </c>
      <c r="B160" s="259" t="s">
        <v>107</v>
      </c>
      <c r="C160" s="258">
        <v>60</v>
      </c>
      <c r="D160" s="258">
        <v>60</v>
      </c>
      <c r="E160" s="258">
        <v>60</v>
      </c>
      <c r="F160" s="258">
        <v>60</v>
      </c>
      <c r="G160" s="260" t="s">
        <v>8</v>
      </c>
      <c r="H160" s="260" t="s">
        <v>8</v>
      </c>
    </row>
    <row r="161" spans="1:256" x14ac:dyDescent="0.25">
      <c r="A161" s="267" t="s">
        <v>318</v>
      </c>
      <c r="B161" s="259" t="s">
        <v>96</v>
      </c>
      <c r="C161" s="258">
        <v>1840</v>
      </c>
      <c r="D161" s="258">
        <v>1730</v>
      </c>
      <c r="E161" s="258">
        <v>1850</v>
      </c>
      <c r="F161" s="258">
        <v>1740</v>
      </c>
      <c r="G161" s="260">
        <v>-10</v>
      </c>
      <c r="H161" s="260">
        <v>-10</v>
      </c>
    </row>
    <row r="162" spans="1:256" x14ac:dyDescent="0.25">
      <c r="A162" s="267" t="s">
        <v>319</v>
      </c>
      <c r="B162" s="259" t="s">
        <v>156</v>
      </c>
      <c r="C162" s="258">
        <v>320</v>
      </c>
      <c r="D162" s="258">
        <v>300</v>
      </c>
      <c r="E162" s="258">
        <v>330</v>
      </c>
      <c r="F162" s="258">
        <v>310</v>
      </c>
      <c r="G162" s="260" t="s">
        <v>8</v>
      </c>
      <c r="H162" s="260" t="s">
        <v>8</v>
      </c>
    </row>
    <row r="163" spans="1:256" x14ac:dyDescent="0.25">
      <c r="A163" s="267" t="s">
        <v>320</v>
      </c>
      <c r="B163" s="259" t="s">
        <v>97</v>
      </c>
      <c r="C163" s="258">
        <v>220</v>
      </c>
      <c r="D163" s="258">
        <v>200</v>
      </c>
      <c r="E163" s="258">
        <v>210</v>
      </c>
      <c r="F163" s="258">
        <v>200</v>
      </c>
      <c r="G163" s="260" t="s">
        <v>8</v>
      </c>
      <c r="H163" s="260" t="s">
        <v>8</v>
      </c>
    </row>
    <row r="164" spans="1:256" x14ac:dyDescent="0.25">
      <c r="A164" s="267" t="s">
        <v>321</v>
      </c>
      <c r="B164" s="259" t="s">
        <v>98</v>
      </c>
      <c r="C164" s="258">
        <v>1120</v>
      </c>
      <c r="D164" s="258">
        <v>1040</v>
      </c>
      <c r="E164" s="258">
        <v>1150</v>
      </c>
      <c r="F164" s="258">
        <v>1080</v>
      </c>
      <c r="G164" s="260">
        <v>-40</v>
      </c>
      <c r="H164" s="260">
        <v>-40</v>
      </c>
    </row>
    <row r="165" spans="1:256" x14ac:dyDescent="0.25">
      <c r="A165" s="267" t="s">
        <v>322</v>
      </c>
      <c r="B165" s="259" t="s">
        <v>99</v>
      </c>
      <c r="C165" s="258">
        <v>150</v>
      </c>
      <c r="D165" s="258">
        <v>140</v>
      </c>
      <c r="E165" s="258">
        <v>150</v>
      </c>
      <c r="F165" s="258">
        <v>140</v>
      </c>
      <c r="G165" s="260" t="s">
        <v>8</v>
      </c>
      <c r="H165" s="260" t="s">
        <v>8</v>
      </c>
    </row>
    <row r="166" spans="1:256" x14ac:dyDescent="0.25">
      <c r="A166" s="267" t="s">
        <v>323</v>
      </c>
      <c r="B166" s="259" t="s">
        <v>100</v>
      </c>
      <c r="C166" s="258">
        <v>160</v>
      </c>
      <c r="D166" s="258">
        <v>150</v>
      </c>
      <c r="E166" s="258">
        <v>150</v>
      </c>
      <c r="F166" s="258">
        <v>150</v>
      </c>
      <c r="G166" s="260" t="s">
        <v>8</v>
      </c>
      <c r="H166" s="260">
        <v>0</v>
      </c>
    </row>
    <row r="167" spans="1:256" x14ac:dyDescent="0.25">
      <c r="A167" s="267" t="s">
        <v>324</v>
      </c>
      <c r="B167" s="259" t="s">
        <v>101</v>
      </c>
      <c r="C167" s="258">
        <v>1360</v>
      </c>
      <c r="D167" s="258">
        <v>1260</v>
      </c>
      <c r="E167" s="258">
        <v>1370</v>
      </c>
      <c r="F167" s="258">
        <v>1270</v>
      </c>
      <c r="G167" s="260">
        <v>-10</v>
      </c>
      <c r="H167" s="260">
        <v>-10</v>
      </c>
    </row>
    <row r="168" spans="1:256" x14ac:dyDescent="0.25">
      <c r="A168" s="267" t="s">
        <v>325</v>
      </c>
      <c r="B168" s="259" t="s">
        <v>102</v>
      </c>
      <c r="C168" s="258">
        <v>1670</v>
      </c>
      <c r="D168" s="258">
        <v>1520</v>
      </c>
      <c r="E168" s="258">
        <v>1670</v>
      </c>
      <c r="F168" s="258">
        <v>1520</v>
      </c>
      <c r="G168" s="260" t="s">
        <v>8</v>
      </c>
      <c r="H168" s="260" t="s">
        <v>8</v>
      </c>
    </row>
    <row r="169" spans="1:256" x14ac:dyDescent="0.25">
      <c r="A169" s="267" t="s">
        <v>326</v>
      </c>
      <c r="B169" s="259" t="s">
        <v>158</v>
      </c>
      <c r="C169" s="258">
        <v>4120</v>
      </c>
      <c r="D169" s="258">
        <v>4010</v>
      </c>
      <c r="E169" s="258">
        <v>4070</v>
      </c>
      <c r="F169" s="258">
        <v>3970</v>
      </c>
      <c r="G169" s="260">
        <v>50</v>
      </c>
      <c r="H169" s="260">
        <v>40</v>
      </c>
    </row>
    <row r="170" spans="1:256" x14ac:dyDescent="0.25">
      <c r="A170" s="267" t="s">
        <v>327</v>
      </c>
      <c r="B170" s="259" t="s">
        <v>103</v>
      </c>
      <c r="C170" s="258">
        <v>260</v>
      </c>
      <c r="D170" s="258">
        <v>240</v>
      </c>
      <c r="E170" s="258">
        <v>260</v>
      </c>
      <c r="F170" s="258">
        <v>250</v>
      </c>
      <c r="G170" s="260" t="s">
        <v>8</v>
      </c>
      <c r="H170" s="260" t="s">
        <v>8</v>
      </c>
    </row>
    <row r="171" spans="1:256" x14ac:dyDescent="0.25">
      <c r="A171" s="267" t="s">
        <v>328</v>
      </c>
      <c r="B171" s="259" t="s">
        <v>104</v>
      </c>
      <c r="C171" s="258">
        <v>40</v>
      </c>
      <c r="D171" s="258">
        <v>40</v>
      </c>
      <c r="E171" s="258">
        <v>40</v>
      </c>
      <c r="F171" s="258">
        <v>40</v>
      </c>
      <c r="G171" s="260" t="s">
        <v>8</v>
      </c>
      <c r="H171" s="260" t="s">
        <v>8</v>
      </c>
      <c r="I171" s="267"/>
      <c r="J171" s="259"/>
      <c r="K171" s="267"/>
      <c r="L171" s="259"/>
      <c r="M171" s="267"/>
      <c r="N171" s="259"/>
      <c r="O171" s="267"/>
      <c r="P171" s="259"/>
      <c r="Q171" s="267"/>
      <c r="R171" s="259"/>
      <c r="S171" s="267"/>
      <c r="T171" s="259"/>
      <c r="U171" s="267"/>
      <c r="V171" s="259"/>
      <c r="W171" s="267"/>
      <c r="X171" s="259"/>
      <c r="Y171" s="267"/>
      <c r="Z171" s="259"/>
      <c r="AA171" s="267"/>
      <c r="AB171" s="259"/>
      <c r="AC171" s="267"/>
      <c r="AD171" s="259"/>
      <c r="AE171" s="267"/>
      <c r="AF171" s="259"/>
      <c r="AG171" s="267"/>
      <c r="AH171" s="259"/>
      <c r="AI171" s="267"/>
      <c r="AJ171" s="259"/>
      <c r="AK171" s="267"/>
      <c r="AL171" s="259"/>
      <c r="AM171" s="267"/>
      <c r="AN171" s="259"/>
      <c r="AO171" s="267"/>
      <c r="AP171" s="259"/>
      <c r="AQ171" s="267"/>
      <c r="AR171" s="259"/>
      <c r="AS171" s="267"/>
      <c r="AT171" s="259"/>
      <c r="AU171" s="267"/>
      <c r="AV171" s="259"/>
      <c r="AW171" s="267"/>
      <c r="AX171" s="259"/>
      <c r="AY171" s="267"/>
      <c r="AZ171" s="259"/>
      <c r="BA171" s="267"/>
      <c r="BB171" s="259"/>
      <c r="BC171" s="267"/>
      <c r="BD171" s="259"/>
      <c r="BE171" s="267"/>
      <c r="BF171" s="259"/>
      <c r="BG171" s="267"/>
      <c r="BH171" s="259"/>
      <c r="BI171" s="267"/>
      <c r="BJ171" s="259"/>
      <c r="BK171" s="267"/>
      <c r="BL171" s="259"/>
      <c r="BM171" s="267"/>
      <c r="BN171" s="259"/>
      <c r="BO171" s="267"/>
      <c r="BP171" s="259"/>
      <c r="BQ171" s="267"/>
      <c r="BR171" s="259"/>
      <c r="BS171" s="267"/>
      <c r="BT171" s="259"/>
      <c r="BU171" s="267"/>
      <c r="BV171" s="259"/>
      <c r="BW171" s="267"/>
      <c r="BX171" s="259"/>
      <c r="BY171" s="267"/>
      <c r="BZ171" s="259"/>
      <c r="CA171" s="267"/>
      <c r="CB171" s="259"/>
      <c r="CC171" s="267"/>
      <c r="CD171" s="259"/>
      <c r="CE171" s="267"/>
      <c r="CF171" s="259"/>
      <c r="CG171" s="267"/>
      <c r="CH171" s="259"/>
      <c r="CI171" s="267"/>
      <c r="CJ171" s="259"/>
      <c r="CK171" s="267"/>
      <c r="CL171" s="259"/>
      <c r="CM171" s="267"/>
      <c r="CN171" s="259"/>
      <c r="CO171" s="267"/>
      <c r="CP171" s="259"/>
      <c r="CQ171" s="267"/>
      <c r="CR171" s="259"/>
      <c r="CS171" s="267"/>
      <c r="CT171" s="259"/>
      <c r="CU171" s="267"/>
      <c r="CV171" s="259"/>
      <c r="CW171" s="267"/>
      <c r="CX171" s="259"/>
      <c r="CY171" s="267"/>
      <c r="CZ171" s="259"/>
      <c r="DA171" s="267"/>
      <c r="DB171" s="259"/>
      <c r="DC171" s="267"/>
      <c r="DD171" s="259"/>
      <c r="DE171" s="267"/>
      <c r="DF171" s="259"/>
      <c r="DG171" s="267"/>
      <c r="DH171" s="259"/>
      <c r="DI171" s="267"/>
      <c r="DJ171" s="259"/>
      <c r="DK171" s="267"/>
      <c r="DL171" s="259"/>
      <c r="DM171" s="267"/>
      <c r="DN171" s="259"/>
      <c r="DO171" s="267"/>
      <c r="DP171" s="259"/>
      <c r="DQ171" s="267"/>
      <c r="DR171" s="259"/>
      <c r="DS171" s="267"/>
      <c r="DT171" s="259"/>
      <c r="DU171" s="267"/>
      <c r="DV171" s="259"/>
      <c r="DW171" s="267"/>
      <c r="DX171" s="259"/>
      <c r="DY171" s="267"/>
      <c r="DZ171" s="259"/>
      <c r="EA171" s="267"/>
      <c r="EB171" s="259"/>
      <c r="EC171" s="267"/>
      <c r="ED171" s="259"/>
      <c r="EE171" s="267"/>
      <c r="EF171" s="259"/>
      <c r="EG171" s="267"/>
      <c r="EH171" s="259"/>
      <c r="EI171" s="267"/>
      <c r="EJ171" s="259"/>
      <c r="EK171" s="267"/>
      <c r="EL171" s="259"/>
      <c r="EM171" s="267"/>
      <c r="EN171" s="259"/>
      <c r="EO171" s="267"/>
      <c r="EP171" s="259"/>
      <c r="EQ171" s="267"/>
      <c r="ER171" s="259"/>
      <c r="ES171" s="267"/>
      <c r="ET171" s="259"/>
      <c r="EU171" s="267"/>
      <c r="EV171" s="259"/>
      <c r="EW171" s="267"/>
      <c r="EX171" s="259"/>
      <c r="EY171" s="267"/>
      <c r="EZ171" s="259"/>
      <c r="FA171" s="267"/>
      <c r="FB171" s="259"/>
      <c r="FC171" s="267"/>
      <c r="FD171" s="259"/>
      <c r="FE171" s="267"/>
      <c r="FF171" s="259"/>
      <c r="FG171" s="267"/>
      <c r="FH171" s="259"/>
      <c r="FI171" s="267"/>
      <c r="FJ171" s="259"/>
      <c r="FK171" s="267"/>
      <c r="FL171" s="259"/>
      <c r="FM171" s="267"/>
      <c r="FN171" s="259"/>
      <c r="FO171" s="267"/>
      <c r="FP171" s="259"/>
      <c r="FQ171" s="267"/>
      <c r="FR171" s="259"/>
      <c r="FS171" s="267"/>
      <c r="FT171" s="259"/>
      <c r="FU171" s="267"/>
      <c r="FV171" s="259"/>
      <c r="FW171" s="267"/>
      <c r="FX171" s="259"/>
      <c r="FY171" s="267"/>
      <c r="FZ171" s="259"/>
      <c r="GA171" s="267"/>
      <c r="GB171" s="259"/>
      <c r="GC171" s="267"/>
      <c r="GD171" s="259"/>
      <c r="GE171" s="267"/>
      <c r="GF171" s="259"/>
      <c r="GG171" s="267"/>
      <c r="GH171" s="259"/>
      <c r="GI171" s="267"/>
      <c r="GJ171" s="259"/>
      <c r="GK171" s="267"/>
      <c r="GL171" s="259"/>
      <c r="GM171" s="267"/>
      <c r="GN171" s="259"/>
      <c r="GO171" s="267"/>
      <c r="GP171" s="259"/>
      <c r="GQ171" s="267"/>
      <c r="GR171" s="259"/>
      <c r="GS171" s="267"/>
      <c r="GT171" s="259"/>
      <c r="GU171" s="267"/>
      <c r="GV171" s="259"/>
      <c r="GW171" s="267"/>
      <c r="GX171" s="259"/>
      <c r="GY171" s="267"/>
      <c r="GZ171" s="259"/>
      <c r="HA171" s="267"/>
      <c r="HB171" s="259"/>
      <c r="HC171" s="267"/>
      <c r="HD171" s="259"/>
      <c r="HE171" s="267"/>
      <c r="HF171" s="259"/>
      <c r="HG171" s="267"/>
      <c r="HH171" s="259"/>
      <c r="HI171" s="267"/>
      <c r="HJ171" s="259"/>
      <c r="HK171" s="267"/>
      <c r="HL171" s="259"/>
      <c r="HM171" s="267"/>
      <c r="HN171" s="259"/>
      <c r="HO171" s="267"/>
      <c r="HP171" s="259"/>
      <c r="HQ171" s="267"/>
      <c r="HR171" s="259"/>
      <c r="HS171" s="267"/>
      <c r="HT171" s="259"/>
      <c r="HU171" s="267"/>
      <c r="HV171" s="259"/>
      <c r="HW171" s="267"/>
      <c r="HX171" s="259"/>
      <c r="HY171" s="267"/>
      <c r="HZ171" s="259"/>
      <c r="IA171" s="267"/>
      <c r="IB171" s="259"/>
      <c r="IC171" s="267"/>
      <c r="ID171" s="259"/>
      <c r="IE171" s="267"/>
      <c r="IF171" s="259"/>
      <c r="IG171" s="267"/>
      <c r="IH171" s="259"/>
      <c r="II171" s="267"/>
      <c r="IJ171" s="259"/>
      <c r="IK171" s="267"/>
      <c r="IL171" s="259"/>
      <c r="IM171" s="267"/>
      <c r="IN171" s="259"/>
      <c r="IO171" s="267"/>
      <c r="IP171" s="259"/>
      <c r="IQ171" s="267"/>
      <c r="IR171" s="259"/>
      <c r="IS171" s="267"/>
      <c r="IT171" s="259"/>
      <c r="IU171" s="267"/>
      <c r="IV171" s="259"/>
    </row>
    <row r="172" spans="1:256" x14ac:dyDescent="0.25">
      <c r="A172" s="267" t="s">
        <v>329</v>
      </c>
      <c r="B172" s="259" t="s">
        <v>105</v>
      </c>
      <c r="C172" s="258">
        <v>170</v>
      </c>
      <c r="D172" s="258">
        <v>160</v>
      </c>
      <c r="E172" s="258">
        <v>170</v>
      </c>
      <c r="F172" s="258">
        <v>170</v>
      </c>
      <c r="G172" s="260" t="s">
        <v>8</v>
      </c>
      <c r="H172" s="260" t="s">
        <v>8</v>
      </c>
      <c r="I172" s="267"/>
      <c r="J172" s="259"/>
      <c r="K172" s="267"/>
      <c r="L172" s="259"/>
      <c r="M172" s="267"/>
      <c r="N172" s="259"/>
      <c r="O172" s="267"/>
      <c r="P172" s="259"/>
      <c r="Q172" s="267"/>
      <c r="R172" s="259"/>
      <c r="S172" s="267"/>
      <c r="T172" s="259"/>
      <c r="U172" s="267"/>
      <c r="V172" s="259"/>
      <c r="W172" s="267"/>
      <c r="X172" s="259"/>
      <c r="Y172" s="267"/>
      <c r="Z172" s="259"/>
      <c r="AA172" s="267"/>
      <c r="AB172" s="259"/>
      <c r="AC172" s="267"/>
      <c r="AD172" s="259"/>
      <c r="AE172" s="267"/>
      <c r="AF172" s="259"/>
      <c r="AG172" s="267"/>
      <c r="AH172" s="259"/>
      <c r="AI172" s="267"/>
      <c r="AJ172" s="259"/>
      <c r="AK172" s="267"/>
      <c r="AL172" s="259"/>
      <c r="AM172" s="267"/>
      <c r="AN172" s="259"/>
      <c r="AO172" s="267"/>
      <c r="AP172" s="259"/>
      <c r="AQ172" s="267"/>
      <c r="AR172" s="259"/>
      <c r="AS172" s="267"/>
      <c r="AT172" s="259"/>
      <c r="AU172" s="267"/>
      <c r="AV172" s="259"/>
      <c r="AW172" s="267"/>
      <c r="AX172" s="259"/>
      <c r="AY172" s="267"/>
      <c r="AZ172" s="259"/>
      <c r="BA172" s="267"/>
      <c r="BB172" s="259"/>
      <c r="BC172" s="267"/>
      <c r="BD172" s="259"/>
      <c r="BE172" s="267"/>
      <c r="BF172" s="259"/>
      <c r="BG172" s="267"/>
      <c r="BH172" s="259"/>
      <c r="BI172" s="267"/>
      <c r="BJ172" s="259"/>
      <c r="BK172" s="267"/>
      <c r="BL172" s="259"/>
      <c r="BM172" s="267"/>
      <c r="BN172" s="259"/>
      <c r="BO172" s="267"/>
      <c r="BP172" s="259"/>
      <c r="BQ172" s="267"/>
      <c r="BR172" s="259"/>
      <c r="BS172" s="267"/>
      <c r="BT172" s="259"/>
      <c r="BU172" s="267"/>
      <c r="BV172" s="259"/>
      <c r="BW172" s="267"/>
      <c r="BX172" s="259"/>
      <c r="BY172" s="267"/>
      <c r="BZ172" s="259"/>
      <c r="CA172" s="267"/>
      <c r="CB172" s="259"/>
      <c r="CC172" s="267"/>
      <c r="CD172" s="259"/>
      <c r="CE172" s="267"/>
      <c r="CF172" s="259"/>
      <c r="CG172" s="267"/>
      <c r="CH172" s="259"/>
      <c r="CI172" s="267"/>
      <c r="CJ172" s="259"/>
      <c r="CK172" s="267"/>
      <c r="CL172" s="259"/>
      <c r="CM172" s="267"/>
      <c r="CN172" s="259"/>
      <c r="CO172" s="267"/>
      <c r="CP172" s="259"/>
      <c r="CQ172" s="267"/>
      <c r="CR172" s="259"/>
      <c r="CS172" s="267"/>
      <c r="CT172" s="259"/>
      <c r="CU172" s="267"/>
      <c r="CV172" s="259"/>
      <c r="CW172" s="267"/>
      <c r="CX172" s="259"/>
      <c r="CY172" s="267"/>
      <c r="CZ172" s="259"/>
      <c r="DA172" s="267"/>
      <c r="DB172" s="259"/>
      <c r="DC172" s="267"/>
      <c r="DD172" s="259"/>
      <c r="DE172" s="267"/>
      <c r="DF172" s="259"/>
      <c r="DG172" s="267"/>
      <c r="DH172" s="259"/>
      <c r="DI172" s="267"/>
      <c r="DJ172" s="259"/>
      <c r="DK172" s="267"/>
      <c r="DL172" s="259"/>
      <c r="DM172" s="267"/>
      <c r="DN172" s="259"/>
      <c r="DO172" s="267"/>
      <c r="DP172" s="259"/>
      <c r="DQ172" s="267"/>
      <c r="DR172" s="259"/>
      <c r="DS172" s="267"/>
      <c r="DT172" s="259"/>
      <c r="DU172" s="267"/>
      <c r="DV172" s="259"/>
      <c r="DW172" s="267"/>
      <c r="DX172" s="259"/>
      <c r="DY172" s="267"/>
      <c r="DZ172" s="259"/>
      <c r="EA172" s="267"/>
      <c r="EB172" s="259"/>
      <c r="EC172" s="267"/>
      <c r="ED172" s="259"/>
      <c r="EE172" s="267"/>
      <c r="EF172" s="259"/>
      <c r="EG172" s="267"/>
      <c r="EH172" s="259"/>
      <c r="EI172" s="267"/>
      <c r="EJ172" s="259"/>
      <c r="EK172" s="267"/>
      <c r="EL172" s="259"/>
      <c r="EM172" s="267"/>
      <c r="EN172" s="259"/>
      <c r="EO172" s="267"/>
      <c r="EP172" s="259"/>
      <c r="EQ172" s="267"/>
      <c r="ER172" s="259"/>
      <c r="ES172" s="267"/>
      <c r="ET172" s="259"/>
      <c r="EU172" s="267"/>
      <c r="EV172" s="259"/>
      <c r="EW172" s="267"/>
      <c r="EX172" s="259"/>
      <c r="EY172" s="267"/>
      <c r="EZ172" s="259"/>
      <c r="FA172" s="267"/>
      <c r="FB172" s="259"/>
      <c r="FC172" s="267"/>
      <c r="FD172" s="259"/>
      <c r="FE172" s="267"/>
      <c r="FF172" s="259"/>
      <c r="FG172" s="267"/>
      <c r="FH172" s="259"/>
      <c r="FI172" s="267"/>
      <c r="FJ172" s="259"/>
      <c r="FK172" s="267"/>
      <c r="FL172" s="259"/>
      <c r="FM172" s="267"/>
      <c r="FN172" s="259"/>
      <c r="FO172" s="267"/>
      <c r="FP172" s="259"/>
      <c r="FQ172" s="267"/>
      <c r="FR172" s="259"/>
      <c r="FS172" s="267"/>
      <c r="FT172" s="259"/>
      <c r="FU172" s="267"/>
      <c r="FV172" s="259"/>
      <c r="FW172" s="267"/>
      <c r="FX172" s="259"/>
      <c r="FY172" s="267"/>
      <c r="FZ172" s="259"/>
      <c r="GA172" s="267"/>
      <c r="GB172" s="259"/>
      <c r="GC172" s="267"/>
      <c r="GD172" s="259"/>
      <c r="GE172" s="267"/>
      <c r="GF172" s="259"/>
      <c r="GG172" s="267"/>
      <c r="GH172" s="259"/>
      <c r="GI172" s="267"/>
      <c r="GJ172" s="259"/>
      <c r="GK172" s="267"/>
      <c r="GL172" s="259"/>
      <c r="GM172" s="267"/>
      <c r="GN172" s="259"/>
      <c r="GO172" s="267"/>
      <c r="GP172" s="259"/>
      <c r="GQ172" s="267"/>
      <c r="GR172" s="259"/>
      <c r="GS172" s="267"/>
      <c r="GT172" s="259"/>
      <c r="GU172" s="267"/>
      <c r="GV172" s="259"/>
      <c r="GW172" s="267"/>
      <c r="GX172" s="259"/>
      <c r="GY172" s="267"/>
      <c r="GZ172" s="259"/>
      <c r="HA172" s="267"/>
      <c r="HB172" s="259"/>
      <c r="HC172" s="267"/>
      <c r="HD172" s="259"/>
      <c r="HE172" s="267"/>
      <c r="HF172" s="259"/>
      <c r="HG172" s="267"/>
      <c r="HH172" s="259"/>
      <c r="HI172" s="267"/>
      <c r="HJ172" s="259"/>
      <c r="HK172" s="267"/>
      <c r="HL172" s="259"/>
      <c r="HM172" s="267"/>
      <c r="HN172" s="259"/>
      <c r="HO172" s="267"/>
      <c r="HP172" s="259"/>
      <c r="HQ172" s="267"/>
      <c r="HR172" s="259"/>
      <c r="HS172" s="267"/>
      <c r="HT172" s="259"/>
      <c r="HU172" s="267"/>
      <c r="HV172" s="259"/>
      <c r="HW172" s="267"/>
      <c r="HX172" s="259"/>
      <c r="HY172" s="267"/>
      <c r="HZ172" s="259"/>
      <c r="IA172" s="267"/>
      <c r="IB172" s="259"/>
      <c r="IC172" s="267"/>
      <c r="ID172" s="259"/>
      <c r="IE172" s="267"/>
      <c r="IF172" s="259"/>
      <c r="IG172" s="267"/>
      <c r="IH172" s="259"/>
      <c r="II172" s="267"/>
      <c r="IJ172" s="259"/>
      <c r="IK172" s="267"/>
      <c r="IL172" s="259"/>
      <c r="IM172" s="267"/>
      <c r="IN172" s="259"/>
      <c r="IO172" s="267"/>
      <c r="IP172" s="259"/>
      <c r="IQ172" s="267"/>
      <c r="IR172" s="259"/>
      <c r="IS172" s="267"/>
      <c r="IT172" s="259"/>
      <c r="IU172" s="267"/>
      <c r="IV172" s="259"/>
    </row>
    <row r="173" spans="1:256" x14ac:dyDescent="0.25">
      <c r="A173" s="267" t="s">
        <v>330</v>
      </c>
      <c r="B173" s="259" t="s">
        <v>106</v>
      </c>
      <c r="C173" s="258">
        <v>410</v>
      </c>
      <c r="D173" s="258">
        <v>410</v>
      </c>
      <c r="E173" s="258">
        <v>320</v>
      </c>
      <c r="F173" s="258">
        <v>320</v>
      </c>
      <c r="G173" s="260">
        <v>90</v>
      </c>
      <c r="H173" s="260">
        <v>90</v>
      </c>
    </row>
    <row r="174" spans="1:256" x14ac:dyDescent="0.25">
      <c r="A174" s="267" t="s">
        <v>331</v>
      </c>
      <c r="B174" s="259" t="s">
        <v>159</v>
      </c>
      <c r="C174" s="258">
        <v>50</v>
      </c>
      <c r="D174" s="258">
        <v>50</v>
      </c>
      <c r="E174" s="258">
        <v>50</v>
      </c>
      <c r="F174" s="258">
        <v>50</v>
      </c>
      <c r="G174" s="260">
        <v>0</v>
      </c>
      <c r="H174" s="260">
        <v>0</v>
      </c>
    </row>
    <row r="175" spans="1:256" x14ac:dyDescent="0.25">
      <c r="A175" s="267" t="s">
        <v>332</v>
      </c>
      <c r="B175" s="259" t="s">
        <v>108</v>
      </c>
      <c r="C175" s="258">
        <v>180</v>
      </c>
      <c r="D175" s="258">
        <v>170</v>
      </c>
      <c r="E175" s="258">
        <v>180</v>
      </c>
      <c r="F175" s="258">
        <v>170</v>
      </c>
      <c r="G175" s="260">
        <v>0</v>
      </c>
      <c r="H175" s="260" t="s">
        <v>8</v>
      </c>
    </row>
    <row r="176" spans="1:256" x14ac:dyDescent="0.25">
      <c r="B176" s="259"/>
      <c r="C176" s="258"/>
      <c r="D176" s="258"/>
      <c r="E176" s="258"/>
      <c r="F176" s="258"/>
      <c r="G176" s="260"/>
      <c r="H176" s="260"/>
    </row>
    <row r="177" spans="1:13" s="268" customFormat="1" x14ac:dyDescent="0.25">
      <c r="A177" s="267">
        <v>27</v>
      </c>
      <c r="B177" s="266" t="s">
        <v>109</v>
      </c>
      <c r="C177" s="258"/>
      <c r="D177" s="258"/>
      <c r="E177" s="258"/>
      <c r="F177" s="258"/>
      <c r="G177" s="260"/>
      <c r="H177" s="260"/>
    </row>
    <row r="178" spans="1:13" x14ac:dyDescent="0.25">
      <c r="A178" s="267" t="s">
        <v>335</v>
      </c>
      <c r="B178" s="259" t="s">
        <v>110</v>
      </c>
      <c r="C178" s="258">
        <v>5800</v>
      </c>
      <c r="D178" s="258">
        <v>5510</v>
      </c>
      <c r="E178" s="258">
        <v>6120</v>
      </c>
      <c r="F178" s="258">
        <v>5810</v>
      </c>
      <c r="G178" s="260">
        <v>-320</v>
      </c>
      <c r="H178" s="260">
        <v>-300</v>
      </c>
    </row>
    <row r="179" spans="1:13" x14ac:dyDescent="0.25">
      <c r="A179" s="267" t="s">
        <v>336</v>
      </c>
      <c r="B179" s="259" t="s">
        <v>111</v>
      </c>
      <c r="C179" s="258">
        <v>100</v>
      </c>
      <c r="D179" s="258">
        <v>100</v>
      </c>
      <c r="E179" s="258">
        <v>100</v>
      </c>
      <c r="F179" s="258">
        <v>100</v>
      </c>
      <c r="G179" s="260" t="s">
        <v>8</v>
      </c>
      <c r="H179" s="260" t="s">
        <v>8</v>
      </c>
    </row>
    <row r="180" spans="1:13" s="268" customFormat="1" ht="12.75" customHeight="1" x14ac:dyDescent="0.25">
      <c r="A180" s="267"/>
      <c r="B180" s="259"/>
      <c r="C180" s="258"/>
      <c r="D180" s="258"/>
      <c r="E180" s="258"/>
      <c r="F180" s="258"/>
      <c r="G180" s="260"/>
      <c r="H180" s="260"/>
      <c r="I180" s="269"/>
      <c r="J180" s="269"/>
      <c r="K180" s="269"/>
      <c r="L180" s="269"/>
      <c r="M180" s="269"/>
    </row>
    <row r="181" spans="1:13" ht="12.75" customHeight="1" x14ac:dyDescent="0.25">
      <c r="A181" s="280"/>
      <c r="B181" s="270" t="s">
        <v>162</v>
      </c>
      <c r="C181" s="256">
        <v>514840</v>
      </c>
      <c r="D181" s="256">
        <v>479360</v>
      </c>
      <c r="E181" s="256">
        <v>523340</v>
      </c>
      <c r="F181" s="256">
        <v>487840</v>
      </c>
      <c r="G181" s="271">
        <v>-8500</v>
      </c>
      <c r="H181" s="271">
        <v>-8480</v>
      </c>
      <c r="I181" s="272"/>
      <c r="J181" s="272"/>
    </row>
    <row r="182" spans="1:13" x14ac:dyDescent="0.25">
      <c r="B182" s="250"/>
      <c r="C182" s="251"/>
      <c r="D182" s="251"/>
      <c r="E182" s="251"/>
      <c r="F182" s="251"/>
      <c r="G182" s="251"/>
      <c r="H182" s="251"/>
      <c r="I182" s="272"/>
      <c r="J182" s="272"/>
    </row>
    <row r="183" spans="1:13" x14ac:dyDescent="0.25">
      <c r="H183" s="273" t="s">
        <v>163</v>
      </c>
      <c r="I183" s="272"/>
      <c r="J183" s="272"/>
    </row>
    <row r="184" spans="1:13" x14ac:dyDescent="0.25">
      <c r="A184" s="280"/>
      <c r="B184" s="877" t="s">
        <v>164</v>
      </c>
      <c r="C184" s="877"/>
      <c r="D184" s="877"/>
      <c r="E184" s="877"/>
      <c r="F184" s="877"/>
      <c r="G184" s="877"/>
      <c r="H184" s="877"/>
    </row>
    <row r="185" spans="1:13" x14ac:dyDescent="0.25">
      <c r="B185" s="265" t="s">
        <v>373</v>
      </c>
      <c r="C185" s="285"/>
      <c r="D185" s="285"/>
      <c r="E185" s="285"/>
      <c r="F185" s="285"/>
      <c r="G185" s="285"/>
      <c r="H185" s="285"/>
    </row>
    <row r="186" spans="1:13" x14ac:dyDescent="0.25">
      <c r="B186" s="285" t="s">
        <v>374</v>
      </c>
      <c r="C186" s="286"/>
      <c r="D186" s="286"/>
      <c r="E186" s="286"/>
      <c r="F186" s="286"/>
      <c r="G186" s="286"/>
      <c r="H186" s="286"/>
    </row>
    <row r="187" spans="1:13" x14ac:dyDescent="0.25">
      <c r="B187" s="155" t="s">
        <v>375</v>
      </c>
      <c r="C187" s="286"/>
      <c r="D187" s="286"/>
      <c r="E187" s="286"/>
      <c r="F187" s="286"/>
      <c r="G187" s="286"/>
      <c r="H187" s="286"/>
    </row>
    <row r="188" spans="1:13" ht="12.75" customHeight="1" x14ac:dyDescent="0.25">
      <c r="B188" s="878" t="s">
        <v>376</v>
      </c>
      <c r="C188" s="879"/>
      <c r="D188" s="879"/>
      <c r="E188" s="879"/>
      <c r="F188" s="879"/>
      <c r="G188" s="879"/>
      <c r="H188" s="879"/>
    </row>
    <row r="189" spans="1:13" x14ac:dyDescent="0.25">
      <c r="B189" s="876" t="s">
        <v>377</v>
      </c>
      <c r="C189" s="857"/>
      <c r="D189" s="857"/>
      <c r="E189" s="857"/>
      <c r="F189" s="857"/>
      <c r="G189" s="857"/>
      <c r="H189" s="857"/>
    </row>
    <row r="190" spans="1:13" x14ac:dyDescent="0.25">
      <c r="B190" s="876" t="s">
        <v>378</v>
      </c>
      <c r="C190" s="857"/>
      <c r="D190" s="857"/>
      <c r="E190" s="857"/>
      <c r="F190" s="857"/>
      <c r="G190" s="857"/>
      <c r="H190" s="857"/>
    </row>
    <row r="191" spans="1:13" x14ac:dyDescent="0.25">
      <c r="B191" s="262" t="s">
        <v>379</v>
      </c>
      <c r="C191" s="287"/>
      <c r="D191" s="287"/>
      <c r="E191" s="287"/>
      <c r="F191" s="287"/>
      <c r="G191" s="287"/>
      <c r="H191" s="287"/>
    </row>
    <row r="192" spans="1:13" x14ac:dyDescent="0.25">
      <c r="B192" s="252" t="s">
        <v>380</v>
      </c>
    </row>
    <row r="193" spans="2:8" x14ac:dyDescent="0.25">
      <c r="B193" s="262" t="s">
        <v>381</v>
      </c>
      <c r="C193" s="287"/>
      <c r="D193" s="287"/>
      <c r="E193" s="287"/>
      <c r="F193" s="287"/>
      <c r="G193" s="287"/>
      <c r="H193" s="287"/>
    </row>
    <row r="194" spans="2:8" x14ac:dyDescent="0.25">
      <c r="B194" s="287"/>
      <c r="C194" s="287"/>
      <c r="D194" s="287"/>
      <c r="E194" s="287"/>
      <c r="F194" s="287"/>
      <c r="G194" s="287"/>
      <c r="H194" s="287"/>
    </row>
    <row r="198" spans="2:8" x14ac:dyDescent="0.25">
      <c r="B198" s="141"/>
    </row>
    <row r="199" spans="2:8" x14ac:dyDescent="0.25">
      <c r="B199" s="141"/>
    </row>
    <row r="200" spans="2:8" x14ac:dyDescent="0.25">
      <c r="B200" s="262"/>
    </row>
    <row r="201" spans="2:8" x14ac:dyDescent="0.25">
      <c r="B201" s="262"/>
    </row>
    <row r="202" spans="2:8" x14ac:dyDescent="0.25">
      <c r="C202" s="259"/>
    </row>
    <row r="203" spans="2:8" x14ac:dyDescent="0.25">
      <c r="B203" s="275"/>
      <c r="C203" s="259"/>
    </row>
  </sheetData>
  <mergeCells count="8">
    <mergeCell ref="B189:H189"/>
    <mergeCell ref="B190:H190"/>
    <mergeCell ref="B2:H3"/>
    <mergeCell ref="C5:D5"/>
    <mergeCell ref="E5:F5"/>
    <mergeCell ref="G5:H5"/>
    <mergeCell ref="B184:H184"/>
    <mergeCell ref="B188:H188"/>
  </mergeCells>
  <pageMargins left="0.70866141732283472" right="0.70866141732283472" top="0.74803149606299213" bottom="0.74803149606299213" header="0.31496062992125984" footer="0.31496062992125984"/>
  <pageSetup scale="48" fitToHeight="2"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sheetPr>
  <dimension ref="A1:BJ153"/>
  <sheetViews>
    <sheetView showGridLines="0" zoomScale="85" zoomScaleNormal="85" zoomScalePageLayoutView="85" workbookViewId="0">
      <pane xSplit="16" ySplit="3" topLeftCell="AH28" activePane="bottomRight" state="frozen"/>
      <selection activeCell="B1" sqref="B1"/>
      <selection pane="topRight" activeCell="Q1" sqref="Q1"/>
      <selection pane="bottomLeft" activeCell="B4" sqref="B4"/>
      <selection pane="bottomRight" activeCell="AO55" sqref="AO55"/>
    </sheetView>
  </sheetViews>
  <sheetFormatPr defaultColWidth="8.85546875" defaultRowHeight="15" x14ac:dyDescent="0.25"/>
  <cols>
    <col min="1" max="1" width="8.28515625" customWidth="1"/>
    <col min="2" max="2" width="5.85546875" customWidth="1"/>
    <col min="3" max="4" width="16" hidden="1" customWidth="1"/>
    <col min="5" max="5" width="13.42578125" hidden="1" customWidth="1"/>
    <col min="6" max="6" width="16" hidden="1" customWidth="1"/>
    <col min="7" max="7" width="15.7109375" hidden="1" customWidth="1"/>
    <col min="8" max="8" width="14.85546875" hidden="1" customWidth="1"/>
    <col min="9" max="9" width="14.42578125" hidden="1" customWidth="1"/>
    <col min="10" max="11" width="14.85546875" hidden="1" customWidth="1"/>
    <col min="12" max="12" width="15.28515625" hidden="1" customWidth="1"/>
    <col min="13" max="13" width="15.42578125" hidden="1" customWidth="1"/>
    <col min="14" max="14" width="63.42578125" customWidth="1"/>
    <col min="15" max="15" width="27.140625" hidden="1" customWidth="1"/>
    <col min="16" max="16" width="24.140625" customWidth="1"/>
    <col min="17" max="17" width="11.85546875" customWidth="1"/>
    <col min="18" max="18" width="7.28515625" hidden="1" customWidth="1"/>
    <col min="19" max="30" width="9.85546875" customWidth="1"/>
    <col min="31" max="31" width="9.140625" customWidth="1"/>
    <col min="32" max="33" width="9.85546875" customWidth="1"/>
    <col min="42" max="42" width="10.42578125" customWidth="1"/>
    <col min="43" max="43" width="9.85546875" customWidth="1"/>
    <col min="44" max="44" width="10.140625" customWidth="1"/>
    <col min="45" max="45" width="9.85546875" customWidth="1"/>
    <col min="46" max="46" width="10.140625" customWidth="1"/>
    <col min="47" max="47" width="9.85546875" customWidth="1"/>
    <col min="48" max="48" width="11" customWidth="1"/>
    <col min="49" max="49" width="9.85546875" customWidth="1"/>
    <col min="50" max="50" width="10.85546875" customWidth="1"/>
    <col min="51" max="51" width="9.85546875" customWidth="1"/>
    <col min="52" max="52" width="10.42578125" customWidth="1"/>
    <col min="53" max="53" width="10.28515625" customWidth="1"/>
    <col min="54" max="54" width="10.140625" customWidth="1"/>
    <col min="55" max="55" width="12.42578125" customWidth="1"/>
    <col min="56" max="56" width="11.42578125" customWidth="1"/>
    <col min="57" max="61" width="10.42578125" customWidth="1"/>
    <col min="62" max="63" width="9.85546875" customWidth="1"/>
    <col min="65" max="65" width="9.85546875" customWidth="1"/>
    <col min="67" max="67" width="9.85546875" customWidth="1"/>
  </cols>
  <sheetData>
    <row r="1" spans="1:62" x14ac:dyDescent="0.25">
      <c r="A1" s="581" t="s">
        <v>967</v>
      </c>
      <c r="AM1" s="719"/>
      <c r="AN1" s="719"/>
      <c r="AO1" s="719"/>
      <c r="BI1" s="719"/>
    </row>
    <row r="2" spans="1:62" x14ac:dyDescent="0.25">
      <c r="A2" s="581" t="s">
        <v>968</v>
      </c>
      <c r="AM2" s="719"/>
      <c r="AN2" s="719"/>
      <c r="AO2" s="719"/>
      <c r="BI2" s="719"/>
    </row>
    <row r="3" spans="1:62" ht="28.5" customHeight="1" x14ac:dyDescent="0.25">
      <c r="A3" s="255" t="s">
        <v>757</v>
      </c>
      <c r="B3" s="255" t="s">
        <v>444</v>
      </c>
      <c r="C3" s="255" t="s">
        <v>766</v>
      </c>
      <c r="D3" s="255" t="s">
        <v>767</v>
      </c>
      <c r="E3" s="255" t="s">
        <v>768</v>
      </c>
      <c r="F3" s="255" t="s">
        <v>769</v>
      </c>
      <c r="G3" s="255" t="s">
        <v>770</v>
      </c>
      <c r="H3" s="255" t="s">
        <v>771</v>
      </c>
      <c r="I3" s="255" t="s">
        <v>772</v>
      </c>
      <c r="J3" s="255" t="s">
        <v>773</v>
      </c>
      <c r="K3" s="255" t="s">
        <v>774</v>
      </c>
      <c r="L3" s="255" t="s">
        <v>775</v>
      </c>
      <c r="M3" s="255" t="s">
        <v>776</v>
      </c>
      <c r="N3" s="255" t="s">
        <v>494</v>
      </c>
      <c r="O3" s="255" t="s">
        <v>870</v>
      </c>
      <c r="P3" s="255" t="s">
        <v>510</v>
      </c>
      <c r="Q3" s="255" t="s">
        <v>831</v>
      </c>
      <c r="R3" s="255" t="s">
        <v>789</v>
      </c>
      <c r="S3" s="255" t="s">
        <v>459</v>
      </c>
      <c r="T3" s="255" t="s">
        <v>460</v>
      </c>
      <c r="U3" s="255" t="s">
        <v>461</v>
      </c>
      <c r="V3" s="255" t="s">
        <v>462</v>
      </c>
      <c r="W3" s="255" t="s">
        <v>463</v>
      </c>
      <c r="X3" s="255" t="s">
        <v>464</v>
      </c>
      <c r="Y3" s="255" t="s">
        <v>465</v>
      </c>
      <c r="Z3" s="255" t="s">
        <v>466</v>
      </c>
      <c r="AA3" s="255" t="s">
        <v>514</v>
      </c>
      <c r="AB3" s="255" t="s">
        <v>533</v>
      </c>
      <c r="AC3" s="255" t="s">
        <v>612</v>
      </c>
      <c r="AD3" s="255" t="s">
        <v>682</v>
      </c>
      <c r="AE3" s="255" t="s">
        <v>688</v>
      </c>
      <c r="AF3" s="255" t="s">
        <v>724</v>
      </c>
      <c r="AG3" s="255" t="s">
        <v>804</v>
      </c>
      <c r="AH3" s="255" t="s">
        <v>850</v>
      </c>
      <c r="AI3" s="255" t="s">
        <v>866</v>
      </c>
      <c r="AJ3" s="255" t="s">
        <v>942</v>
      </c>
      <c r="AK3" s="255" t="s">
        <v>962</v>
      </c>
      <c r="AL3" s="255" t="s">
        <v>973</v>
      </c>
      <c r="AM3" s="255" t="s">
        <v>970</v>
      </c>
      <c r="AN3" s="255" t="s">
        <v>971</v>
      </c>
      <c r="AO3" s="255" t="s">
        <v>972</v>
      </c>
      <c r="AP3" s="467" t="s">
        <v>683</v>
      </c>
      <c r="AQ3" s="467" t="s">
        <v>684</v>
      </c>
      <c r="AR3" s="467" t="s">
        <v>685</v>
      </c>
      <c r="AS3" s="467" t="s">
        <v>686</v>
      </c>
      <c r="AT3" s="467" t="s">
        <v>687</v>
      </c>
      <c r="AU3" s="467" t="s">
        <v>694</v>
      </c>
      <c r="AV3" s="467" t="s">
        <v>691</v>
      </c>
      <c r="AW3" s="467" t="s">
        <v>690</v>
      </c>
      <c r="AX3" s="467" t="s">
        <v>689</v>
      </c>
      <c r="AY3" s="467" t="s">
        <v>692</v>
      </c>
      <c r="AZ3" s="467" t="s">
        <v>693</v>
      </c>
      <c r="BA3" s="467" t="s">
        <v>695</v>
      </c>
      <c r="BB3" s="467" t="s">
        <v>696</v>
      </c>
      <c r="BC3" s="467" t="s">
        <v>725</v>
      </c>
      <c r="BD3" s="467" t="s">
        <v>803</v>
      </c>
      <c r="BE3" s="467" t="s">
        <v>849</v>
      </c>
      <c r="BF3" s="467" t="s">
        <v>905</v>
      </c>
      <c r="BG3" s="467" t="s">
        <v>965</v>
      </c>
      <c r="BH3" s="467" t="s">
        <v>966</v>
      </c>
      <c r="BI3" s="467" t="s">
        <v>974</v>
      </c>
      <c r="BJ3" s="255" t="s">
        <v>781</v>
      </c>
    </row>
    <row r="4" spans="1:62" x14ac:dyDescent="0.25">
      <c r="A4" s="531" t="s">
        <v>117</v>
      </c>
      <c r="B4" s="549" t="s">
        <v>445</v>
      </c>
      <c r="C4" s="531" t="s">
        <v>4</v>
      </c>
      <c r="D4" s="531" t="s">
        <v>4</v>
      </c>
      <c r="E4" s="531" t="s">
        <v>4</v>
      </c>
      <c r="F4" s="531" t="s">
        <v>4</v>
      </c>
      <c r="G4" s="531" t="s">
        <v>4</v>
      </c>
      <c r="H4" s="532" t="s">
        <v>4</v>
      </c>
      <c r="I4" s="532" t="s">
        <v>4</v>
      </c>
      <c r="J4" s="532" t="s">
        <v>4</v>
      </c>
      <c r="K4" s="532" t="s">
        <v>4</v>
      </c>
      <c r="L4" s="532" t="str">
        <f>VLOOKUP(TRIM(ONSCollation[[#This Row],[ONS Q3 2011-Q4 2011]]),ONS2012Q1[Cleaned text],1,0)</f>
        <v>Attorney General's Office</v>
      </c>
      <c r="M4" s="532" t="str">
        <f>ONSCollation[[#This Row],[ONS Q4 2011-Q1 2012]]</f>
        <v>Attorney General's Office</v>
      </c>
      <c r="N4" s="536" t="str">
        <f>ONSCollation[[#This Row],[ONS Q4 2011-Q1 2012]]</f>
        <v>Attorney General's Office</v>
      </c>
      <c r="O4" s="536" t="str">
        <f>ONSCollation[[#This Row],[Dept]]</f>
        <v>AGO</v>
      </c>
      <c r="P4" s="531" t="s">
        <v>760</v>
      </c>
      <c r="Q4" s="531" t="s">
        <v>832</v>
      </c>
      <c r="R4" s="531" t="s">
        <v>790</v>
      </c>
      <c r="S4" s="601">
        <f>IFERROR(VLOOKUP(ONSCollation[[#This Row],[ONS Q1 2009-Q2 2009]],ONS2009Q2[[#All],[Cleaned version of text detail]:[Full Time Equivalent Q1 2009]],8,0), "-")</f>
        <v>40</v>
      </c>
      <c r="T4" s="601">
        <f>IFERROR(VLOOKUP(ONSCollation[[#This Row],[ONS Q1 2009-Q2 2009]],ONS2009Q2[[#All],[Cleaned version of text detail]:[Full Time Equivalent Q1 2009]],4,0),"-")</f>
        <v>50</v>
      </c>
      <c r="U4" s="601">
        <f>IFERROR(VLOOKUP(ONSCollation[[#This Row],[ONS Q3 2009-Q4 2009]],ONS2009Q4[[#All],[Cleaned version of detail]:[Full Time Equivalent Q3 2009]],8,0),"-")</f>
        <v>50</v>
      </c>
      <c r="V4" s="601">
        <f>IFERROR(VLOOKUP(ONSCollation[[#This Row],[ONS Q3 2009-Q4 2009]],ONS2009Q4[[#All],[Cleaned version of detail]:[Full Time Equivalent Q3 2009]],4,0),"-")</f>
        <v>50</v>
      </c>
      <c r="W4" s="601">
        <f>IFERROR(VLOOKUP(ONSCollation[[#This Row],[ONS Q1 2010-Q2 2010]],ONS2010Q2[[#All],[Cleaned text]:[Full Time Equivalent Q1 2010]],8,0),"-")</f>
        <v>50</v>
      </c>
      <c r="X4" s="601">
        <f>IFERROR(VLOOKUP(ONSCollation[[#This Row],[ONS Q2 2010-Q3 2010]],ONS2010Q3[[#All],[Cleaned text]:[FTE Q2 2010]],8,0),"-")</f>
        <v>40</v>
      </c>
      <c r="Y4" s="601">
        <f>IFERROR(VLOOKUP(ONSCollation[[#This Row],[ONS Q3 2010-Q4 2010]],ONS2010Q4[[#All],[Cleaned text]:[Full Time Equivalent Q3 2010]],8,0),"-")</f>
        <v>50</v>
      </c>
      <c r="Z4" s="601">
        <f>IFERROR(VLOOKUP(ONSCollation[[#This Row],[ONS Q3 2010-Q4 2010]],ONS2010Q4[[#All],[Cleaned text]:[Full Time Equivalent Q3 2010]],4,0),"-")</f>
        <v>40</v>
      </c>
      <c r="AA4" s="601">
        <f>IFERROR(VLOOKUP(ONSCollation[[#This Row],[ONS Q4 2010-Q1 2011]],ONS2011Q1[[#All],[Cleaned text]:[Full Time Equivalent change Q4 2010-Q1 2011]],3,0),"-")</f>
        <v>40</v>
      </c>
      <c r="AB4" s="601">
        <f>IFERROR(VLOOKUP(ONSCollation[[#This Row],[ONS Q1 2011-Q2 2011]],ONS2011Q2[[#All],[Dept detail / Agency]:[Full Time Equivalent]],4,0),"-")</f>
        <v>40</v>
      </c>
      <c r="AC4" s="601">
        <f>IFERROR(VLOOKUP(ONSCollation[[#This Row],[ONS Q2 2011-Q3 2011]],ONS2011Q3[[#All],[Cleaned text]:[Full Time Equivalent Q3 2011]],3,0),"-")</f>
        <v>40</v>
      </c>
      <c r="AD4" s="601">
        <f>IFERROR(VLOOKUP(ONSCollation[[#This Row],[ONS Q3 2011-Q4 2011]],ONS2011Q4[[#All],[Cleaned text]:[Full Time Equivalent]],4,0),"-")</f>
        <v>40</v>
      </c>
      <c r="AE4" s="601">
        <f>IFERROR(VLOOKUP(ONSCollation[[#This Row],[Dept detail / Agency]],ONS2012Q1[[Cleaned text]:[FTE Q1]],4,FALSE),"-")</f>
        <v>40</v>
      </c>
      <c r="AF4" s="601">
        <f>IFERROR(VLOOKUP(ONSCollation[[#This Row],[Dept detail / Agency]],ONS2012Q2[[Cleaned name]:[FTE Q2 2012]],4,FALSE),"-")</f>
        <v>40</v>
      </c>
      <c r="AG4" s="601">
        <f>IFERROR(VLOOKUP(ONSCollation[[#This Row],[Dept detail / Agency]],ONS2012Q3[[Cleaned name]:[FTE Q2 2012]],4,FALSE),"-")</f>
        <v>40</v>
      </c>
      <c r="AH4" s="601">
        <f>IFERROR(VLOOKUP(ONSCollation[[#This Row],[Dept detail / Agency]],ONS2012Q4[[Cleaned name]:[FTE Q3 2012]],4,FALSE),"-")</f>
        <v>40</v>
      </c>
      <c r="AI4" s="601">
        <f>IFERROR(VLOOKUP(ONSCollation[[#This Row],[Dept detail / Agency]],ONS2013Q1[[Cleaned name]:[FTE Q4 2012]],4,FALSE),"-")</f>
        <v>40</v>
      </c>
      <c r="AJ4" s="601">
        <f>IFERROR(VLOOKUP(ONSCollation[[#This Row],[Dept detail / Agency]],ONS2013Q2[[Cleaned name]:[FTE Q1 2013]],4,FALSE),"-")</f>
        <v>40</v>
      </c>
      <c r="AK4" s="601">
        <f>IFERROR(VLOOKUP(ONSCollation[[#This Row],[Dept detail / Agency]],ONS2013Q3[[Cleaned name]:[FTE Q2 2013]],4,FALSE),"-")</f>
        <v>40</v>
      </c>
      <c r="AL4" s="601">
        <f>IFERROR(VLOOKUP(ONSCollation[[#This Row],[Dept detail / Agency]],ONS2013Q3[[Cleaned name]:[FTE Q2 2013]],6,FALSE),"-")</f>
        <v>40</v>
      </c>
      <c r="AM4" s="601">
        <f>IFERROR(VLOOKUP(ONSCollation[[#This Row],[Dept detail / Agency]],ONS2013Q4[[#All],[Cleaned name]:[FTE Q4 2013]],4,FALSE),"-")</f>
        <v>40</v>
      </c>
      <c r="AN4" s="601">
        <f>IFERROR(VLOOKUP(ONSCollation[[#This Row],[Dept detail / Agency]],ONS2013Q4[[Cleaned name]:[HC Q3 20132]],6,FALSE),"-")</f>
        <v>40</v>
      </c>
      <c r="AO4" s="601">
        <f>ONSCollation[[#This Row],[2013 Q3 - restated]]-ONSCollation[[#This Row],[2013 Q3 FTE]]</f>
        <v>0</v>
      </c>
      <c r="AP4" s="602">
        <f>IFERROR(VLOOKUP(ONSCollation[[#This Row],[ONS Q1 2009-Q2 2009]],ONS2009Q2[[#All],[Cleaned version of text detail]:[Full Time Equivalent Q1 2009]],6,0),"-")</f>
        <v>40</v>
      </c>
      <c r="AQ4" s="602">
        <f>IFERROR(VLOOKUP(ONSCollation[[#This Row],[ONS Q1 2009-Q2 2009]],ONS2009Q2[[#All],[Cleaned version of text detail]:[Full Time Equivalent Q1 2009]],2,0),"-")</f>
        <v>50</v>
      </c>
      <c r="AR4" s="602">
        <f>IFERROR(VLOOKUP(ONSCollation[[#This Row],[ONS Q3 2009-Q4 2009]],ONS2009Q4[[#All],[Cleaned version of detail]:[Full Time Equivalent Q3 2009]],6,0),"-")</f>
        <v>50</v>
      </c>
      <c r="AS4" s="602">
        <f>IFERROR(VLOOKUP(ONSCollation[[#This Row],[ONS Q3 2009-Q4 2009]],ONS2009Q4[[#All],[Cleaned version of detail]:[Full Time Equivalent Q3 2009]],2,0),"-")</f>
        <v>50</v>
      </c>
      <c r="AT4" s="602">
        <f>IFERROR(VLOOKUP(ONSCollation[[#This Row],[ONS Q1 2010-Q2 2010]],ONS2010Q2[[#All],[Cleaned text]:[Full Time Equivalent Q1 2010]],6,0),"-")</f>
        <v>50</v>
      </c>
      <c r="AU4" s="602">
        <f>IFERROR(VLOOKUP(ONSCollation[[#This Row],[ONS Q2 2010-Q3 2010]],ONS2010Q3[[#All],[Cleaned text]:[FTE Q2 2010]],6,0),"-")</f>
        <v>40</v>
      </c>
      <c r="AV4" s="602">
        <f>IFERROR(VLOOKUP(ONSCollation[[#This Row],[ONS Q4 2010-Q1 2011]],ONS2011Q1[[#All],[Cleaned text]:[Full Time Equivalent change Q4 2010-Q1 2011]],2,0),"-")</f>
        <v>40</v>
      </c>
      <c r="AW4" s="602">
        <f>IFERROR(VLOOKUP(ONSCollation[[#This Row],[ONS Q3 2010-Q4 2010]],ONS2010Q4[[#All],[Cleaned text]:[Full Time Equivalent Q3 2010]],2,0),"-")</f>
        <v>40</v>
      </c>
      <c r="AX4" s="602">
        <f>IFERROR(VLOOKUP(ONSCollation[[#This Row],[ONS Q3 2010-Q4 2010]],ONS2010Q4[[#All],[Cleaned text]:[Full Time Equivalent Q3 2010]],6,0),"-")</f>
        <v>50</v>
      </c>
      <c r="AY4" s="602">
        <f>IFERROR(VLOOKUP(ONSCollation[[#This Row],[ONS Q1 2011-Q2 2011]],ONS2011Q2[[#All],[Dept detail / Agency]:[Full Time Equivalent]],3,0),"-")</f>
        <v>40</v>
      </c>
      <c r="AZ4" s="602">
        <f>IFERROR(VLOOKUP(ONSCollation[[#This Row],[ONS Q2 2011-Q3 2011]],ONS2011Q3[[#All],[Cleaned text]:[Full Time Equivalent Q3 2011]],2,0),"-")</f>
        <v>40</v>
      </c>
      <c r="BA4" s="602">
        <f>IFERROR(VLOOKUP(ONSCollation[[#This Row],[ONS Q3 2011-Q4 2011]],ONS2011Q4[[#All],[Cleaned text]:[Full Time Equivalent]],3,0),"-")</f>
        <v>40</v>
      </c>
      <c r="BB4" s="602">
        <f>IFERROR(VLOOKUP(ONSCollation[[#This Row],[Dept detail / Agency]],ONS2012Q1[[Cleaned text]:[FTE Q1]],3,FALSE),"-")</f>
        <v>40</v>
      </c>
      <c r="BC4" s="602">
        <f>IFERROR(VLOOKUP(ONSCollation[[#This Row],[Dept detail / Agency]],ONS2012Q2[[Cleaned name]:[FTE Q2 2012]],3,FALSE),"-")</f>
        <v>40</v>
      </c>
      <c r="BD4" s="602">
        <f>IFERROR(VLOOKUP(ONSCollation[[#This Row],[Dept detail / Agency]],ONS2012Q3[[Cleaned name]:[FTE Q2 2012]],3,FALSE),"-")</f>
        <v>40</v>
      </c>
      <c r="BE4" s="602">
        <f>IFERROR(VLOOKUP(ONSCollation[[#This Row],[Dept detail / Agency]],ONS2012Q4[[Cleaned name]:[FTE Q3 2012]],3,FALSE),"-")</f>
        <v>40</v>
      </c>
      <c r="BF4" s="602">
        <f>IFERROR(VLOOKUP(ONSCollation[[#This Row],[Dept detail / Agency]],ONS2013Q1[[Cleaned name]:[FTE Q4 2012]],3,FALSE),"-")</f>
        <v>40</v>
      </c>
      <c r="BG4" s="602">
        <f>IFERROR(VLOOKUP(ONSCollation[[#This Row],[Dept detail / Agency]],ONS2013Q2[[Cleaned name]:[FTE Q1 2013]],3,FALSE),"-")</f>
        <v>40</v>
      </c>
      <c r="BH4" s="602">
        <f>IFERROR(VLOOKUP(ONSCollation[[#This Row],[Dept detail / Agency]],ONS2013Q3[[Cleaned name]:[FTE Q2 2013]],3,FALSE),"-")</f>
        <v>40</v>
      </c>
      <c r="BI4" s="602">
        <f>IFERROR(VLOOKUP(ONSCollation[[#This Row],[Dept detail / Agency]],ONS2013Q3[[Cleaned name]:[FTE Q2 2013]],3,FALSE),"-")</f>
        <v>40</v>
      </c>
      <c r="BJ4" s="604"/>
    </row>
    <row r="5" spans="1:62" x14ac:dyDescent="0.25">
      <c r="A5" s="531" t="s">
        <v>117</v>
      </c>
      <c r="B5" s="549" t="s">
        <v>445</v>
      </c>
      <c r="C5" s="531" t="s">
        <v>2</v>
      </c>
      <c r="D5" s="531" t="s">
        <v>4</v>
      </c>
      <c r="E5" s="531" t="s">
        <v>2</v>
      </c>
      <c r="F5" s="531" t="s">
        <v>2</v>
      </c>
      <c r="G5" s="531" t="s">
        <v>2</v>
      </c>
      <c r="H5" s="532" t="s">
        <v>2</v>
      </c>
      <c r="I5" s="532" t="s">
        <v>2</v>
      </c>
      <c r="J5" s="532" t="s">
        <v>2</v>
      </c>
      <c r="K5" s="532" t="s">
        <v>2</v>
      </c>
      <c r="L5" s="532" t="str">
        <f>VLOOKUP(TRIM(ONSCollation[[#This Row],[ONS Q3 2011-Q4 2011]]),ONS2012Q1[Cleaned text],1,0)</f>
        <v>Crown Prosecution Service</v>
      </c>
      <c r="M5" s="532" t="str">
        <f>ONSCollation[[#This Row],[ONS Q4 2011-Q1 2012]]</f>
        <v>Crown Prosecution Service</v>
      </c>
      <c r="N5" s="536" t="str">
        <f>ONSCollation[[#This Row],[ONS Q4 2011-Q1 2012]]</f>
        <v>Crown Prosecution Service</v>
      </c>
      <c r="O5" s="536" t="str">
        <f>ONSCollation[[#This Row],[Dept]]</f>
        <v>AGO</v>
      </c>
      <c r="P5" s="531" t="s">
        <v>902</v>
      </c>
      <c r="Q5" s="531" t="s">
        <v>832</v>
      </c>
      <c r="R5" s="531" t="s">
        <v>791</v>
      </c>
      <c r="S5" s="601">
        <f>IFERROR(VLOOKUP(ONSCollation[[#This Row],[ONS Q1 2009-Q2 2009]],ONS2009Q2[[#All],[Cleaned version of text detail]:[Full Time Equivalent Q1 2009]],8,0), "-")</f>
        <v>8080</v>
      </c>
      <c r="T5" s="601">
        <f>IFERROR(VLOOKUP(ONSCollation[[#This Row],[ONS Q1 2009-Q2 2009]],ONS2009Q2[[#All],[Cleaned version of text detail]:[Full Time Equivalent Q1 2009]],4,0),"-")</f>
        <v>8040</v>
      </c>
      <c r="U5" s="601">
        <f>IFERROR(VLOOKUP(ONSCollation[[#This Row],[ONS Q3 2009-Q4 2009]],ONS2009Q4[[#All],[Cleaned version of detail]:[Full Time Equivalent Q3 2009]],8,0),"-")</f>
        <v>50</v>
      </c>
      <c r="V5" s="601">
        <f>IFERROR(VLOOKUP(ONSCollation[[#This Row],[ONS Q3 2009-Q4 2009]],ONS2009Q4[[#All],[Cleaned version of detail]:[Full Time Equivalent Q3 2009]],4,0),"-")</f>
        <v>50</v>
      </c>
      <c r="W5" s="601">
        <f>IFERROR(VLOOKUP(ONSCollation[[#This Row],[ONS Q1 2010-Q2 2010]],ONS2010Q2[[#All],[Cleaned text]:[Full Time Equivalent Q1 2010]],8,0),"-")</f>
        <v>8240</v>
      </c>
      <c r="X5" s="601">
        <f>IFERROR(VLOOKUP(ONSCollation[[#This Row],[ONS Q2 2010-Q3 2010]],ONS2010Q3[[#All],[Cleaned text]:[FTE Q2 2010]],8,0),"-")</f>
        <v>7950</v>
      </c>
      <c r="Y5" s="601">
        <f>IFERROR(VLOOKUP(ONSCollation[[#This Row],[ONS Q3 2010-Q4 2010]],ONS2010Q4[[#All],[Cleaned text]:[Full Time Equivalent Q3 2010]],8,0),"-")</f>
        <v>7850</v>
      </c>
      <c r="Z5" s="601">
        <f>IFERROR(VLOOKUP(ONSCollation[[#This Row],[ONS Q3 2010-Q4 2010]],ONS2010Q4[[#All],[Cleaned text]:[Full Time Equivalent Q3 2010]],4,0),"-")</f>
        <v>7730</v>
      </c>
      <c r="AA5" s="601">
        <f>IFERROR(VLOOKUP(ONSCollation[[#This Row],[ONS Q4 2010-Q1 2011]],ONS2011Q1[[#All],[Cleaned text]:[Full Time Equivalent change Q4 2010-Q1 2011]],3,0),"-")</f>
        <v>7660</v>
      </c>
      <c r="AB5" s="601">
        <f>IFERROR(VLOOKUP(ONSCollation[[#This Row],[ONS Q1 2011-Q2 2011]],ONS2011Q2[[#All],[Dept detail / Agency]:[Full Time Equivalent]],4,0),"-")</f>
        <v>7420</v>
      </c>
      <c r="AC5" s="601">
        <f>IFERROR(VLOOKUP(ONSCollation[[#This Row],[ONS Q2 2011-Q3 2011]],ONS2011Q3[[#All],[Cleaned text]:[Full Time Equivalent Q3 2011]],3,0),"-")</f>
        <v>7170</v>
      </c>
      <c r="AD5" s="601">
        <f>IFERROR(VLOOKUP(ONSCollation[[#This Row],[ONS Q3 2011-Q4 2011]],ONS2011Q4[[#All],[Cleaned text]:[Full Time Equivalent]],4,0),"-")</f>
        <v>7080</v>
      </c>
      <c r="AE5" s="601">
        <f>IFERROR(VLOOKUP(ONSCollation[[#This Row],[Dept detail / Agency]],ONS2012Q1[[Cleaned text]:[FTE Q1]],4,FALSE),"-")</f>
        <v>7060</v>
      </c>
      <c r="AF5" s="601">
        <f>IFERROR(VLOOKUP(ONSCollation[[#This Row],[Dept detail / Agency]],ONS2012Q2[[Cleaned name]:[FTE Q2 2012]],4,FALSE),"-")</f>
        <v>7010</v>
      </c>
      <c r="AG5" s="601">
        <f>IFERROR(VLOOKUP(ONSCollation[[#This Row],[Dept detail / Agency]],ONS2012Q3[[Cleaned name]:[FTE Q2 2012]],4,FALSE),"-")</f>
        <v>6920</v>
      </c>
      <c r="AH5" s="601">
        <f>IFERROR(VLOOKUP(ONSCollation[[#This Row],[Dept detail / Agency]],ONS2012Q4[[Cleaned name]:[FTE Q3 2012]],4,FALSE),"-")</f>
        <v>6810</v>
      </c>
      <c r="AI5" s="601">
        <f>IFERROR(VLOOKUP(ONSCollation[[#This Row],[Dept detail / Agency]],ONS2013Q1[[Cleaned name]:[FTE Q4 2012]],4,FALSE),"-")</f>
        <v>6770</v>
      </c>
      <c r="AJ5" s="601">
        <f>IFERROR(VLOOKUP(ONSCollation[[#This Row],[Dept detail / Agency]],ONS2013Q2[[Cleaned name]:[FTE Q1 2013]],4,FALSE),"-")</f>
        <v>6470</v>
      </c>
      <c r="AK5" s="601">
        <f>IFERROR(VLOOKUP(ONSCollation[[#This Row],[Dept detail / Agency]],ONS2013Q3[[Cleaned name]:[FTE Q2 2013]],4,FALSE),"-")</f>
        <v>6390</v>
      </c>
      <c r="AL5" s="601">
        <f>IFERROR(VLOOKUP(ONSCollation[[#This Row],[Dept detail / Agency]],ONS2013Q3[[Cleaned name]:[FTE Q2 2013]],6,FALSE),"-")</f>
        <v>6470</v>
      </c>
      <c r="AM5" s="601">
        <f>IFERROR(VLOOKUP(ONSCollation[[#This Row],[Dept detail / Agency]],ONS2013Q4[[#All],[Cleaned name]:[FTE Q4 2013]],4,FALSE),"-")</f>
        <v>6140</v>
      </c>
      <c r="AN5" s="601">
        <f>IFERROR(VLOOKUP(ONSCollation[[#This Row],[Dept detail / Agency]],ONS2013Q4[[Cleaned name]:[HC Q3 20132]],6,FALSE),"-")</f>
        <v>6390</v>
      </c>
      <c r="AO5" s="601">
        <f>ONSCollation[[#This Row],[2013 Q3 - restated]]-ONSCollation[[#This Row],[2013 Q3 FTE]]</f>
        <v>0</v>
      </c>
      <c r="AP5" s="602">
        <f>IFERROR(VLOOKUP(ONSCollation[[#This Row],[ONS Q1 2009-Q2 2009]],ONS2009Q2[[#All],[Cleaned version of text detail]:[Full Time Equivalent Q1 2009]],6,0),"-")</f>
        <v>8700</v>
      </c>
      <c r="AQ5" s="602">
        <f>IFERROR(VLOOKUP(ONSCollation[[#This Row],[ONS Q1 2009-Q2 2009]],ONS2009Q2[[#All],[Cleaned version of text detail]:[Full Time Equivalent Q1 2009]],2,0),"-")</f>
        <v>8660</v>
      </c>
      <c r="AR5" s="602">
        <f>IFERROR(VLOOKUP(ONSCollation[[#This Row],[ONS Q3 2009-Q4 2009]],ONS2009Q4[[#All],[Cleaned version of detail]:[Full Time Equivalent Q3 2009]],6,0),"-")</f>
        <v>50</v>
      </c>
      <c r="AS5" s="602">
        <f>IFERROR(VLOOKUP(ONSCollation[[#This Row],[ONS Q3 2009-Q4 2009]],ONS2009Q4[[#All],[Cleaned version of detail]:[Full Time Equivalent Q3 2009]],2,0),"-")</f>
        <v>50</v>
      </c>
      <c r="AT5" s="602">
        <f>IFERROR(VLOOKUP(ONSCollation[[#This Row],[ONS Q1 2010-Q2 2010]],ONS2010Q2[[#All],[Cleaned text]:[Full Time Equivalent Q1 2010]],6,0),"-")</f>
        <v>8880</v>
      </c>
      <c r="AU5" s="602">
        <f>IFERROR(VLOOKUP(ONSCollation[[#This Row],[ONS Q2 2010-Q3 2010]],ONS2010Q3[[#All],[Cleaned text]:[FTE Q2 2010]],6,0),"-")</f>
        <v>8570</v>
      </c>
      <c r="AV5" s="602">
        <f>IFERROR(VLOOKUP(ONSCollation[[#This Row],[ONS Q4 2010-Q1 2011]],ONS2011Q1[[#All],[Cleaned text]:[Full Time Equivalent change Q4 2010-Q1 2011]],2,0),"-")</f>
        <v>8280</v>
      </c>
      <c r="AW5" s="602">
        <f>IFERROR(VLOOKUP(ONSCollation[[#This Row],[ONS Q3 2010-Q4 2010]],ONS2010Q4[[#All],[Cleaned text]:[Full Time Equivalent Q3 2010]],2,0),"-")</f>
        <v>8340</v>
      </c>
      <c r="AX5" s="602">
        <f>IFERROR(VLOOKUP(ONSCollation[[#This Row],[ONS Q3 2010-Q4 2010]],ONS2010Q4[[#All],[Cleaned text]:[Full Time Equivalent Q3 2010]],6,0),"-")</f>
        <v>8470</v>
      </c>
      <c r="AY5" s="602">
        <f>IFERROR(VLOOKUP(ONSCollation[[#This Row],[ONS Q1 2011-Q2 2011]],ONS2011Q2[[#All],[Dept detail / Agency]:[Full Time Equivalent]],3,0),"-")</f>
        <v>8040</v>
      </c>
      <c r="AZ5" s="602">
        <f>IFERROR(VLOOKUP(ONSCollation[[#This Row],[ONS Q2 2011-Q3 2011]],ONS2011Q3[[#All],[Cleaned text]:[Full Time Equivalent Q3 2011]],2,0),"-")</f>
        <v>7770</v>
      </c>
      <c r="BA5" s="602">
        <f>IFERROR(VLOOKUP(ONSCollation[[#This Row],[ONS Q3 2011-Q4 2011]],ONS2011Q4[[#All],[Cleaned text]:[Full Time Equivalent]],3,0),"-")</f>
        <v>7670</v>
      </c>
      <c r="BB5" s="602">
        <f>IFERROR(VLOOKUP(ONSCollation[[#This Row],[Dept detail / Agency]],ONS2012Q1[[Cleaned text]:[FTE Q1]],3,FALSE),"-")</f>
        <v>7650</v>
      </c>
      <c r="BC5" s="602">
        <f>IFERROR(VLOOKUP(ONSCollation[[#This Row],[Dept detail / Agency]],ONS2012Q2[[Cleaned name]:[FTE Q2 2012]],3,FALSE),"-")</f>
        <v>7600</v>
      </c>
      <c r="BD5" s="602">
        <f>IFERROR(VLOOKUP(ONSCollation[[#This Row],[Dept detail / Agency]],ONS2012Q3[[Cleaned name]:[FTE Q2 2012]],3,FALSE),"-")</f>
        <v>7480</v>
      </c>
      <c r="BE5" s="602">
        <f>IFERROR(VLOOKUP(ONSCollation[[#This Row],[Dept detail / Agency]],ONS2012Q4[[Cleaned name]:[FTE Q3 2012]],3,FALSE),"-")</f>
        <v>7370</v>
      </c>
      <c r="BF5" s="602">
        <f>IFERROR(VLOOKUP(ONSCollation[[#This Row],[Dept detail / Agency]],ONS2013Q1[[Cleaned name]:[FTE Q4 2012]],3,FALSE),"-")</f>
        <v>7330</v>
      </c>
      <c r="BG5" s="602">
        <f>IFERROR(VLOOKUP(ONSCollation[[#This Row],[Dept detail / Agency]],ONS2013Q2[[Cleaned name]:[FTE Q1 2013]],3,FALSE),"-")</f>
        <v>7000</v>
      </c>
      <c r="BH5" s="602">
        <f>IFERROR(VLOOKUP(ONSCollation[[#This Row],[Dept detail / Agency]],ONS2013Q3[[Cleaned name]:[FTE Q2 2013]],3,FALSE),"-")</f>
        <v>6910</v>
      </c>
      <c r="BI5" s="602">
        <f>IFERROR(VLOOKUP(ONSCollation[[#This Row],[Dept detail / Agency]],ONS2013Q3[[Cleaned name]:[FTE Q2 2013]],3,FALSE),"-")</f>
        <v>6910</v>
      </c>
      <c r="BJ5" s="604"/>
    </row>
    <row r="6" spans="1:62" x14ac:dyDescent="0.25">
      <c r="A6" s="531" t="s">
        <v>117</v>
      </c>
      <c r="B6" s="549" t="s">
        <v>445</v>
      </c>
      <c r="C6" s="531" t="s">
        <v>3</v>
      </c>
      <c r="D6" s="531" t="s">
        <v>3</v>
      </c>
      <c r="E6" s="531" t="s">
        <v>3</v>
      </c>
      <c r="F6" s="531" t="s">
        <v>3</v>
      </c>
      <c r="G6" s="531" t="s">
        <v>3</v>
      </c>
      <c r="H6" s="532" t="s">
        <v>3</v>
      </c>
      <c r="I6" s="532" t="s">
        <v>3</v>
      </c>
      <c r="J6" s="532" t="s">
        <v>3</v>
      </c>
      <c r="K6" s="532" t="s">
        <v>3</v>
      </c>
      <c r="L6" s="532" t="str">
        <f>VLOOKUP(TRIM(ONSCollation[[#This Row],[ONS Q3 2011-Q4 2011]]),ONS2012Q1[Cleaned text],1,0)</f>
        <v>Crown Prosecution Service Inspectorate</v>
      </c>
      <c r="M6" s="532" t="str">
        <f>ONSCollation[[#This Row],[ONS Q4 2011-Q1 2012]]</f>
        <v>Crown Prosecution Service Inspectorate</v>
      </c>
      <c r="N6" s="536" t="str">
        <f>ONSCollation[[#This Row],[ONS Q4 2011-Q1 2012]]</f>
        <v>Crown Prosecution Service Inspectorate</v>
      </c>
      <c r="O6" s="536" t="str">
        <f>ONSCollation[[#This Row],[Dept]]</f>
        <v>AGO</v>
      </c>
      <c r="P6" s="531" t="s">
        <v>902</v>
      </c>
      <c r="Q6" s="531" t="s">
        <v>832</v>
      </c>
      <c r="R6" s="531" t="s">
        <v>790</v>
      </c>
      <c r="S6" s="601">
        <f>IFERROR(VLOOKUP(ONSCollation[[#This Row],[ONS Q1 2009-Q2 2009]],ONS2009Q2[[#All],[Cleaned version of text detail]:[Full Time Equivalent Q1 2009]],8,0), "-")</f>
        <v>50</v>
      </c>
      <c r="T6" s="601">
        <f>IFERROR(VLOOKUP(ONSCollation[[#This Row],[ONS Q1 2009-Q2 2009]],ONS2009Q2[[#All],[Cleaned version of text detail]:[Full Time Equivalent Q1 2009]],4,0),"-")</f>
        <v>50</v>
      </c>
      <c r="U6" s="601">
        <f>IFERROR(VLOOKUP(ONSCollation[[#This Row],[ONS Q3 2009-Q4 2009]],ONS2009Q4[[#All],[Cleaned version of detail]:[Full Time Equivalent Q3 2009]],8,0),"-")</f>
        <v>50</v>
      </c>
      <c r="V6" s="601">
        <f>IFERROR(VLOOKUP(ONSCollation[[#This Row],[ONS Q3 2009-Q4 2009]],ONS2009Q4[[#All],[Cleaned version of detail]:[Full Time Equivalent Q3 2009]],4,0),"-")</f>
        <v>40</v>
      </c>
      <c r="W6" s="601">
        <f>IFERROR(VLOOKUP(ONSCollation[[#This Row],[ONS Q1 2010-Q2 2010]],ONS2010Q2[[#All],[Cleaned text]:[Full Time Equivalent Q1 2010]],8,0),"-")</f>
        <v>40</v>
      </c>
      <c r="X6" s="601">
        <f>IFERROR(VLOOKUP(ONSCollation[[#This Row],[ONS Q2 2010-Q3 2010]],ONS2010Q3[[#All],[Cleaned text]:[FTE Q2 2010]],8,0),"-")</f>
        <v>40</v>
      </c>
      <c r="Y6" s="601">
        <f>IFERROR(VLOOKUP(ONSCollation[[#This Row],[ONS Q3 2010-Q4 2010]],ONS2010Q4[[#All],[Cleaned text]:[Full Time Equivalent Q3 2010]],8,0),"-")</f>
        <v>40</v>
      </c>
      <c r="Z6" s="601">
        <f>IFERROR(VLOOKUP(ONSCollation[[#This Row],[ONS Q3 2010-Q4 2010]],ONS2010Q4[[#All],[Cleaned text]:[Full Time Equivalent Q3 2010]],4,0),"-")</f>
        <v>40</v>
      </c>
      <c r="AA6" s="601">
        <f>IFERROR(VLOOKUP(ONSCollation[[#This Row],[ONS Q4 2010-Q1 2011]],ONS2011Q1[[#All],[Cleaned text]:[Full Time Equivalent change Q4 2010-Q1 2011]],3,0),"-")</f>
        <v>40</v>
      </c>
      <c r="AB6" s="601">
        <f>IFERROR(VLOOKUP(ONSCollation[[#This Row],[ONS Q1 2011-Q2 2011]],ONS2011Q2[[#All],[Dept detail / Agency]:[Full Time Equivalent]],4,0),"-")</f>
        <v>40</v>
      </c>
      <c r="AC6" s="601">
        <f>IFERROR(VLOOKUP(ONSCollation[[#This Row],[ONS Q2 2011-Q3 2011]],ONS2011Q3[[#All],[Cleaned text]:[Full Time Equivalent Q3 2011]],3,0),"-")</f>
        <v>40</v>
      </c>
      <c r="AD6" s="601">
        <f>IFERROR(VLOOKUP(ONSCollation[[#This Row],[ONS Q3 2011-Q4 2011]],ONS2011Q4[[#All],[Cleaned text]:[Full Time Equivalent]],4,0),"-")</f>
        <v>40</v>
      </c>
      <c r="AE6" s="601">
        <f>IFERROR(VLOOKUP(ONSCollation[[#This Row],[Dept detail / Agency]],ONS2012Q1[[Cleaned text]:[FTE Q1]],4,FALSE),"-")</f>
        <v>40</v>
      </c>
      <c r="AF6" s="601">
        <f>IFERROR(VLOOKUP(ONSCollation[[#This Row],[Dept detail / Agency]],ONS2012Q2[[Cleaned name]:[FTE Q2 2012]],4,FALSE),"-")</f>
        <v>40</v>
      </c>
      <c r="AG6" s="601">
        <f>IFERROR(VLOOKUP(ONSCollation[[#This Row],[Dept detail / Agency]],ONS2012Q3[[Cleaned name]:[FTE Q2 2012]],4,FALSE),"-")</f>
        <v>40</v>
      </c>
      <c r="AH6" s="601">
        <f>IFERROR(VLOOKUP(ONSCollation[[#This Row],[Dept detail / Agency]],ONS2012Q4[[Cleaned name]:[FTE Q3 2012]],4,FALSE),"-")</f>
        <v>30</v>
      </c>
      <c r="AI6" s="601">
        <f>IFERROR(VLOOKUP(ONSCollation[[#This Row],[Dept detail / Agency]],ONS2013Q1[[Cleaned name]:[FTE Q4 2012]],4,FALSE),"-")</f>
        <v>30</v>
      </c>
      <c r="AJ6" s="601">
        <f>IFERROR(VLOOKUP(ONSCollation[[#This Row],[Dept detail / Agency]],ONS2013Q2[[Cleaned name]:[FTE Q1 2013]],4,FALSE),"-")</f>
        <v>30</v>
      </c>
      <c r="AK6" s="601">
        <f>IFERROR(VLOOKUP(ONSCollation[[#This Row],[Dept detail / Agency]],ONS2013Q3[[Cleaned name]:[FTE Q2 2013]],4,FALSE),"-")</f>
        <v>30</v>
      </c>
      <c r="AL6" s="601">
        <f>IFERROR(VLOOKUP(ONSCollation[[#This Row],[Dept detail / Agency]],ONS2013Q3[[Cleaned name]:[FTE Q2 2013]],6,FALSE),"-")</f>
        <v>30</v>
      </c>
      <c r="AM6" s="601">
        <f>IFERROR(VLOOKUP(ONSCollation[[#This Row],[Dept detail / Agency]],ONS2013Q4[[#All],[Cleaned name]:[FTE Q4 2013]],4,FALSE),"-")</f>
        <v>30</v>
      </c>
      <c r="AN6" s="601">
        <f>IFERROR(VLOOKUP(ONSCollation[[#This Row],[Dept detail / Agency]],ONS2013Q4[[Cleaned name]:[HC Q3 20132]],6,FALSE),"-")</f>
        <v>30</v>
      </c>
      <c r="AO6" s="601">
        <f>ONSCollation[[#This Row],[2013 Q3 - restated]]-ONSCollation[[#This Row],[2013 Q3 FTE]]</f>
        <v>0</v>
      </c>
      <c r="AP6" s="602">
        <f>IFERROR(VLOOKUP(ONSCollation[[#This Row],[ONS Q1 2009-Q2 2009]],ONS2009Q2[[#All],[Cleaned version of text detail]:[Full Time Equivalent Q1 2009]],6,0),"-")</f>
        <v>50</v>
      </c>
      <c r="AQ6" s="602">
        <f>IFERROR(VLOOKUP(ONSCollation[[#This Row],[ONS Q1 2009-Q2 2009]],ONS2009Q2[[#All],[Cleaned version of text detail]:[Full Time Equivalent Q1 2009]],2,0),"-")</f>
        <v>50</v>
      </c>
      <c r="AR6" s="602">
        <f>IFERROR(VLOOKUP(ONSCollation[[#This Row],[ONS Q3 2009-Q4 2009]],ONS2009Q4[[#All],[Cleaned version of detail]:[Full Time Equivalent Q3 2009]],6,0),"-")</f>
        <v>50</v>
      </c>
      <c r="AS6" s="602">
        <f>IFERROR(VLOOKUP(ONSCollation[[#This Row],[ONS Q3 2009-Q4 2009]],ONS2009Q4[[#All],[Cleaned version of detail]:[Full Time Equivalent Q3 2009]],2,0),"-")</f>
        <v>40</v>
      </c>
      <c r="AT6" s="602">
        <f>IFERROR(VLOOKUP(ONSCollation[[#This Row],[ONS Q1 2010-Q2 2010]],ONS2010Q2[[#All],[Cleaned text]:[Full Time Equivalent Q1 2010]],6,0),"-")</f>
        <v>40</v>
      </c>
      <c r="AU6" s="602">
        <f>IFERROR(VLOOKUP(ONSCollation[[#This Row],[ONS Q2 2010-Q3 2010]],ONS2010Q3[[#All],[Cleaned text]:[FTE Q2 2010]],6,0),"-")</f>
        <v>40</v>
      </c>
      <c r="AV6" s="602">
        <f>IFERROR(VLOOKUP(ONSCollation[[#This Row],[ONS Q4 2010-Q1 2011]],ONS2011Q1[[#All],[Cleaned text]:[Full Time Equivalent change Q4 2010-Q1 2011]],2,0),"-")</f>
        <v>40</v>
      </c>
      <c r="AW6" s="602">
        <f>IFERROR(VLOOKUP(ONSCollation[[#This Row],[ONS Q3 2010-Q4 2010]],ONS2010Q4[[#All],[Cleaned text]:[Full Time Equivalent Q3 2010]],2,0),"-")</f>
        <v>40</v>
      </c>
      <c r="AX6" s="602">
        <f>IFERROR(VLOOKUP(ONSCollation[[#This Row],[ONS Q3 2010-Q4 2010]],ONS2010Q4[[#All],[Cleaned text]:[Full Time Equivalent Q3 2010]],6,0),"-")</f>
        <v>40</v>
      </c>
      <c r="AY6" s="602">
        <f>IFERROR(VLOOKUP(ONSCollation[[#This Row],[ONS Q1 2011-Q2 2011]],ONS2011Q2[[#All],[Dept detail / Agency]:[Full Time Equivalent]],3,0),"-")</f>
        <v>40</v>
      </c>
      <c r="AZ6" s="602">
        <f>IFERROR(VLOOKUP(ONSCollation[[#This Row],[ONS Q2 2011-Q3 2011]],ONS2011Q3[[#All],[Cleaned text]:[Full Time Equivalent Q3 2011]],2,0),"-")</f>
        <v>40</v>
      </c>
      <c r="BA6" s="602">
        <f>IFERROR(VLOOKUP(ONSCollation[[#This Row],[ONS Q3 2011-Q4 2011]],ONS2011Q4[[#All],[Cleaned text]:[Full Time Equivalent]],3,0),"-")</f>
        <v>40</v>
      </c>
      <c r="BB6" s="602">
        <f>IFERROR(VLOOKUP(ONSCollation[[#This Row],[Dept detail / Agency]],ONS2012Q1[[Cleaned text]:[FTE Q1]],3,FALSE),"-")</f>
        <v>40</v>
      </c>
      <c r="BC6" s="602">
        <f>IFERROR(VLOOKUP(ONSCollation[[#This Row],[Dept detail / Agency]],ONS2012Q2[[Cleaned name]:[FTE Q2 2012]],3,FALSE),"-")</f>
        <v>40</v>
      </c>
      <c r="BD6" s="602">
        <f>IFERROR(VLOOKUP(ONSCollation[[#This Row],[Dept detail / Agency]],ONS2012Q3[[Cleaned name]:[FTE Q2 2012]],3,FALSE),"-")</f>
        <v>40</v>
      </c>
      <c r="BE6" s="602">
        <f>IFERROR(VLOOKUP(ONSCollation[[#This Row],[Dept detail / Agency]],ONS2012Q4[[Cleaned name]:[FTE Q3 2012]],3,FALSE),"-")</f>
        <v>40</v>
      </c>
      <c r="BF6" s="602">
        <f>IFERROR(VLOOKUP(ONSCollation[[#This Row],[Dept detail / Agency]],ONS2013Q1[[Cleaned name]:[FTE Q4 2012]],3,FALSE),"-")</f>
        <v>30</v>
      </c>
      <c r="BG6" s="602">
        <f>IFERROR(VLOOKUP(ONSCollation[[#This Row],[Dept detail / Agency]],ONS2013Q2[[Cleaned name]:[FTE Q1 2013]],3,FALSE),"-")</f>
        <v>30</v>
      </c>
      <c r="BH6" s="602">
        <f>IFERROR(VLOOKUP(ONSCollation[[#This Row],[Dept detail / Agency]],ONS2013Q3[[Cleaned name]:[FTE Q2 2013]],3,FALSE),"-")</f>
        <v>30</v>
      </c>
      <c r="BI6" s="602">
        <f>IFERROR(VLOOKUP(ONSCollation[[#This Row],[Dept detail / Agency]],ONS2013Q3[[Cleaned name]:[FTE Q2 2013]],3,FALSE),"-")</f>
        <v>30</v>
      </c>
      <c r="BJ6" s="604"/>
    </row>
    <row r="7" spans="1:62" x14ac:dyDescent="0.25">
      <c r="A7" s="531" t="s">
        <v>117</v>
      </c>
      <c r="B7" s="549" t="s">
        <v>445</v>
      </c>
      <c r="C7" s="531"/>
      <c r="D7" s="531"/>
      <c r="E7" s="531"/>
      <c r="F7" s="531" t="s">
        <v>5</v>
      </c>
      <c r="G7" s="531" t="s">
        <v>5</v>
      </c>
      <c r="H7" s="532" t="s">
        <v>5</v>
      </c>
      <c r="I7" s="532" t="s">
        <v>414</v>
      </c>
      <c r="J7" s="533" t="s">
        <v>625</v>
      </c>
      <c r="K7" s="533" t="s">
        <v>625</v>
      </c>
      <c r="L7" s="533" t="s">
        <v>625</v>
      </c>
      <c r="M7" s="532" t="str">
        <f>ONSCollation[[#This Row],[ONS Q4 2011-Q1 2012]]</f>
        <v>National Fraud Authority [AGO]</v>
      </c>
      <c r="N7" s="536" t="str">
        <f>ONSCollation[[#This Row],[ONS Q4 2011-Q1 2012]]</f>
        <v>National Fraud Authority [AGO]</v>
      </c>
      <c r="O7" s="536" t="str">
        <f>ONSCollation[[#This Row],[Dept]]</f>
        <v>AGO</v>
      </c>
      <c r="P7" s="531" t="s">
        <v>902</v>
      </c>
      <c r="Q7" s="531" t="s">
        <v>832</v>
      </c>
      <c r="R7" s="531" t="s">
        <v>801</v>
      </c>
      <c r="S7" s="601" t="str">
        <f>IFERROR(VLOOKUP(ONSCollation[[#This Row],[ONS Q1 2009-Q2 2009]],ONS2009Q2[[#All],[Cleaned version of text detail]:[Full Time Equivalent Q1 2009]],8,0), "-")</f>
        <v>-</v>
      </c>
      <c r="T7" s="601" t="str">
        <f>IFERROR(VLOOKUP(ONSCollation[[#This Row],[ONS Q1 2009-Q2 2009]],ONS2009Q2[[#All],[Cleaned version of text detail]:[Full Time Equivalent Q1 2009]],4,0),"-")</f>
        <v>-</v>
      </c>
      <c r="U7" s="601" t="str">
        <f>IFERROR(VLOOKUP(ONSCollation[[#This Row],[ONS Q3 2009-Q4 2009]],ONS2009Q4[[#All],[Cleaned version of detail]:[Full Time Equivalent Q3 2009]],8,0),"-")</f>
        <v>-</v>
      </c>
      <c r="V7" s="601" t="str">
        <f>IFERROR(VLOOKUP(ONSCollation[[#This Row],[ONS Q3 2009-Q4 2009]],ONS2009Q4[[#All],[Cleaned version of detail]:[Full Time Equivalent Q3 2009]],4,0),"-")</f>
        <v>-</v>
      </c>
      <c r="W7" s="601" t="str">
        <f>IFERROR(VLOOKUP(ONSCollation[[#This Row],[ONS Q1 2010-Q2 2010]],ONS2010Q2[[#All],[Cleaned text]:[Full Time Equivalent Q1 2010]],8,0),"-")</f>
        <v>-</v>
      </c>
      <c r="X7" s="601">
        <f>IFERROR(VLOOKUP(ONSCollation[[#This Row],[ONS Q2 2010-Q3 2010]],ONS2010Q3[[#All],[Cleaned text]:[FTE Q2 2010]],8,0),"-")</f>
        <v>50</v>
      </c>
      <c r="Y7" s="601">
        <f>IFERROR(VLOOKUP(ONSCollation[[#This Row],[ONS Q3 2010-Q4 2010]],ONS2010Q4[[#All],[Cleaned text]:[Full Time Equivalent Q3 2010]],8,0),"-")</f>
        <v>50</v>
      </c>
      <c r="Z7" s="601">
        <f>IFERROR(VLOOKUP(ONSCollation[[#This Row],[ONS Q3 2010-Q4 2010]],ONS2010Q4[[#All],[Cleaned text]:[Full Time Equivalent Q3 2010]],4,0),"-")</f>
        <v>50</v>
      </c>
      <c r="AA7" s="601">
        <f>IFERROR(VLOOKUP(ONSCollation[[#This Row],[ONS Q4 2010-Q1 2011]],ONS2011Q1[[#All],[Cleaned text]:[Full Time Equivalent change Q4 2010-Q1 2011]],3,0),"-")</f>
        <v>50</v>
      </c>
      <c r="AB7" s="601">
        <f>IFERROR(VLOOKUP(ONSCollation[[#This Row],[ONS Q1 2011-Q2 2011]],ONS2011Q2[[#All],[Dept detail / Agency]:[Full Time Equivalent]],4,0),"-")</f>
        <v>50</v>
      </c>
      <c r="AC7" s="601" t="str">
        <f>IFERROR(VLOOKUP(ONSCollation[[#This Row],[ONS Q2 2011-Q3 2011]],ONS2011Q3[[#All],[Cleaned text]:[Full Time Equivalent Q3 2011]],3,0),"-")</f>
        <v>-</v>
      </c>
      <c r="AD7" s="601" t="str">
        <f>IFERROR(VLOOKUP(ONSCollation[[#This Row],[ONS Q3 2011-Q4 2011]],ONS2011Q4[[#All],[Cleaned text]:[Full Time Equivalent]],4,0),"-")</f>
        <v>-</v>
      </c>
      <c r="AE7" s="601" t="str">
        <f>IFERROR(VLOOKUP(ONSCollation[[#This Row],[Dept detail / Agency]],ONS2012Q1[[Cleaned text]:[FTE Q1]],4,FALSE),"-")</f>
        <v>-</v>
      </c>
      <c r="AF7" s="601" t="str">
        <f>IFERROR(VLOOKUP(ONSCollation[[#This Row],[Dept detail / Agency]],ONS2012Q2[[Cleaned name]:[FTE Q2 2012]],4,FALSE),"-")</f>
        <v>-</v>
      </c>
      <c r="AG7" s="601" t="str">
        <f>IFERROR(VLOOKUP(ONSCollation[[#This Row],[Dept detail / Agency]],ONS2012Q3[[Cleaned name]:[FTE Q2 2012]],4,FALSE),"-")</f>
        <v>-</v>
      </c>
      <c r="AH7" s="601" t="str">
        <f>IFERROR(VLOOKUP(ONSCollation[[#This Row],[Dept detail / Agency]],ONS2012Q4[[Cleaned name]:[FTE Q3 2012]],4,FALSE),"-")</f>
        <v>-</v>
      </c>
      <c r="AI7" s="601" t="str">
        <f>IFERROR(VLOOKUP(ONSCollation[[#This Row],[Dept detail / Agency]],ONS2013Q1[[Cleaned name]:[FTE Q4 2012]],4,FALSE),"-")</f>
        <v>-</v>
      </c>
      <c r="AJ7" s="601" t="str">
        <f>IFERROR(VLOOKUP(ONSCollation[[#This Row],[Dept detail / Agency]],ONS2013Q2[[Cleaned name]:[FTE Q1 2013]],4,FALSE),"-")</f>
        <v>-</v>
      </c>
      <c r="AK7" s="601" t="str">
        <f>IFERROR(VLOOKUP(ONSCollation[[#This Row],[Dept detail / Agency]],ONS2013Q3[[Cleaned name]:[FTE Q2 2013]],4,FALSE),"-")</f>
        <v>-</v>
      </c>
      <c r="AL7" s="601" t="str">
        <f>IFERROR(VLOOKUP(ONSCollation[[#This Row],[Dept detail / Agency]],ONS2013Q3[[Cleaned name]:[FTE Q2 2013]],6,FALSE),"-")</f>
        <v>-</v>
      </c>
      <c r="AM7" s="601" t="str">
        <f>IFERROR(VLOOKUP(ONSCollation[[#This Row],[Dept detail / Agency]],ONS2013Q4[[#All],[Cleaned name]:[FTE Q4 2013]],4,FALSE),"-")</f>
        <v>-</v>
      </c>
      <c r="AN7" s="601" t="str">
        <f>IFERROR(VLOOKUP(ONSCollation[[#This Row],[Dept detail / Agency]],ONS2013Q4[[Cleaned name]:[HC Q3 20132]],6,FALSE),"-")</f>
        <v>-</v>
      </c>
      <c r="AO7" s="601" t="e">
        <f>ONSCollation[[#This Row],[2013 Q3 - restated]]-ONSCollation[[#This Row],[2013 Q3 FTE]]</f>
        <v>#VALUE!</v>
      </c>
      <c r="AP7" s="602" t="str">
        <f>IFERROR(VLOOKUP(ONSCollation[[#This Row],[ONS Q1 2009-Q2 2009]],ONS2009Q2[[#All],[Cleaned version of text detail]:[Full Time Equivalent Q1 2009]],6,0),"-")</f>
        <v>-</v>
      </c>
      <c r="AQ7" s="602" t="str">
        <f>IFERROR(VLOOKUP(ONSCollation[[#This Row],[ONS Q1 2009-Q2 2009]],ONS2009Q2[[#All],[Cleaned version of text detail]:[Full Time Equivalent Q1 2009]],2,0),"-")</f>
        <v>-</v>
      </c>
      <c r="AR7" s="602" t="str">
        <f>IFERROR(VLOOKUP(ONSCollation[[#This Row],[ONS Q3 2009-Q4 2009]],ONS2009Q4[[#All],[Cleaned version of detail]:[Full Time Equivalent Q3 2009]],6,0),"-")</f>
        <v>-</v>
      </c>
      <c r="AS7" s="602" t="str">
        <f>IFERROR(VLOOKUP(ONSCollation[[#This Row],[ONS Q3 2009-Q4 2009]],ONS2009Q4[[#All],[Cleaned version of detail]:[Full Time Equivalent Q3 2009]],2,0),"-")</f>
        <v>-</v>
      </c>
      <c r="AT7" s="602" t="str">
        <f>IFERROR(VLOOKUP(ONSCollation[[#This Row],[ONS Q1 2010-Q2 2010]],ONS2010Q2[[#All],[Cleaned text]:[Full Time Equivalent Q1 2010]],6,0),"-")</f>
        <v>-</v>
      </c>
      <c r="AU7" s="602">
        <f>IFERROR(VLOOKUP(ONSCollation[[#This Row],[ONS Q2 2010-Q3 2010]],ONS2010Q3[[#All],[Cleaned text]:[FTE Q2 2010]],6,0),"-")</f>
        <v>50</v>
      </c>
      <c r="AV7" s="602">
        <f>IFERROR(VLOOKUP(ONSCollation[[#This Row],[ONS Q4 2010-Q1 2011]],ONS2011Q1[[#All],[Cleaned text]:[Full Time Equivalent change Q4 2010-Q1 2011]],2,0),"-")</f>
        <v>50</v>
      </c>
      <c r="AW7" s="602">
        <f>IFERROR(VLOOKUP(ONSCollation[[#This Row],[ONS Q3 2010-Q4 2010]],ONS2010Q4[[#All],[Cleaned text]:[Full Time Equivalent Q3 2010]],2,0),"-")</f>
        <v>50</v>
      </c>
      <c r="AX7" s="602">
        <f>IFERROR(VLOOKUP(ONSCollation[[#This Row],[ONS Q3 2010-Q4 2010]],ONS2010Q4[[#All],[Cleaned text]:[Full Time Equivalent Q3 2010]],6,0),"-")</f>
        <v>50</v>
      </c>
      <c r="AY7" s="602">
        <f>IFERROR(VLOOKUP(ONSCollation[[#This Row],[ONS Q1 2011-Q2 2011]],ONS2011Q2[[#All],[Dept detail / Agency]:[Full Time Equivalent]],3,0),"-")</f>
        <v>50</v>
      </c>
      <c r="AZ7" s="602" t="str">
        <f>IFERROR(VLOOKUP(ONSCollation[[#This Row],[ONS Q2 2011-Q3 2011]],ONS2011Q3[[#All],[Cleaned text]:[Full Time Equivalent Q3 2011]],2,0),"-")</f>
        <v>-</v>
      </c>
      <c r="BA7" s="602" t="str">
        <f>IFERROR(VLOOKUP(ONSCollation[[#This Row],[ONS Q3 2011-Q4 2011]],ONS2011Q4[[#All],[Cleaned text]:[Full Time Equivalent]],3,0),"-")</f>
        <v>-</v>
      </c>
      <c r="BB7" s="602" t="str">
        <f>IFERROR(VLOOKUP(ONSCollation[[#This Row],[Dept detail / Agency]],ONS2012Q1[[Cleaned text]:[FTE Q1]],3,FALSE),"-")</f>
        <v>-</v>
      </c>
      <c r="BC7" s="602" t="str">
        <f>IFERROR(VLOOKUP(ONSCollation[[#This Row],[Dept detail / Agency]],ONS2012Q2[[Cleaned name]:[FTE Q2 2012]],3,FALSE),"-")</f>
        <v>-</v>
      </c>
      <c r="BD7" s="602" t="str">
        <f>IFERROR(VLOOKUP(ONSCollation[[#This Row],[Dept detail / Agency]],ONS2012Q3[[Cleaned name]:[FTE Q2 2012]],3,FALSE),"-")</f>
        <v>-</v>
      </c>
      <c r="BE7" s="602" t="str">
        <f>IFERROR(VLOOKUP(ONSCollation[[#This Row],[Dept detail / Agency]],ONS2012Q4[[Cleaned name]:[FTE Q3 2012]],3,FALSE),"-")</f>
        <v>-</v>
      </c>
      <c r="BF7" s="602" t="str">
        <f>IFERROR(VLOOKUP(ONSCollation[[#This Row],[Dept detail / Agency]],ONS2013Q1[[Cleaned name]:[FTE Q4 2012]],3,FALSE),"-")</f>
        <v>-</v>
      </c>
      <c r="BG7" s="602" t="str">
        <f>IFERROR(VLOOKUP(ONSCollation[[#This Row],[Dept detail / Agency]],ONS2013Q2[[Cleaned name]:[FTE Q1 2013]],3,FALSE),"-")</f>
        <v>-</v>
      </c>
      <c r="BH7" s="602" t="str">
        <f>IFERROR(VLOOKUP(ONSCollation[[#This Row],[Dept detail / Agency]],ONS2013Q3[[Cleaned name]:[FTE Q2 2013]],3,FALSE),"-")</f>
        <v>-</v>
      </c>
      <c r="BI7" s="602" t="str">
        <f>IFERROR(VLOOKUP(ONSCollation[[#This Row],[Dept detail / Agency]],ONS2013Q3[[Cleaned name]:[FTE Q2 2013]],3,FALSE),"-")</f>
        <v>-</v>
      </c>
      <c r="BJ7" s="604"/>
    </row>
    <row r="8" spans="1:62" x14ac:dyDescent="0.25">
      <c r="A8" s="531" t="s">
        <v>117</v>
      </c>
      <c r="B8" s="549" t="s">
        <v>445</v>
      </c>
      <c r="C8" s="531" t="s">
        <v>118</v>
      </c>
      <c r="D8" s="531" t="s">
        <v>118</v>
      </c>
      <c r="E8" s="531" t="s">
        <v>118</v>
      </c>
      <c r="F8" s="531" t="s">
        <v>118</v>
      </c>
      <c r="G8" s="531" t="s">
        <v>118</v>
      </c>
      <c r="H8" s="531" t="s">
        <v>118</v>
      </c>
      <c r="I8" s="531" t="s">
        <v>118</v>
      </c>
      <c r="J8" s="531" t="s">
        <v>118</v>
      </c>
      <c r="K8" s="531" t="s">
        <v>118</v>
      </c>
      <c r="L8" s="531" t="s">
        <v>118</v>
      </c>
      <c r="M8" s="532" t="str">
        <f>ONSCollation[[#This Row],[ONS Q4 2011-Q1 2012]]</f>
        <v>Revenue and Customs Prosecution Office</v>
      </c>
      <c r="N8" s="536" t="str">
        <f>ONSCollation[[#This Row],[ONS Q4 2011-Q1 2012]]</f>
        <v>Revenue and Customs Prosecution Office</v>
      </c>
      <c r="O8" s="536" t="str">
        <f>ONSCollation[[#This Row],[Dept]]</f>
        <v>AGO</v>
      </c>
      <c r="P8" s="531" t="s">
        <v>902</v>
      </c>
      <c r="Q8" s="531" t="s">
        <v>832</v>
      </c>
      <c r="R8" s="531" t="s">
        <v>801</v>
      </c>
      <c r="S8" s="601">
        <f>IFERROR(VLOOKUP(ONSCollation[[#This Row],[ONS Q1 2009-Q2 2009]],ONS2009Q2[[#All],[Cleaned version of text detail]:[Full Time Equivalent Q1 2009]],8,0), "-")</f>
        <v>340</v>
      </c>
      <c r="T8" s="601">
        <f>IFERROR(VLOOKUP(ONSCollation[[#This Row],[ONS Q1 2009-Q2 2009]],ONS2009Q2[[#All],[Cleaned version of text detail]:[Full Time Equivalent Q1 2009]],4,0),"-")</f>
        <v>330</v>
      </c>
      <c r="U8" s="601">
        <f>IFERROR(VLOOKUP(ONSCollation[[#This Row],[ONS Q3 2009-Q4 2009]],ONS2009Q4[[#All],[Cleaned version of detail]:[Full Time Equivalent Q3 2009]],8,0),"-")</f>
        <v>320</v>
      </c>
      <c r="V8" s="601">
        <f>IFERROR(VLOOKUP(ONSCollation[[#This Row],[ONS Q3 2009-Q4 2009]],ONS2009Q4[[#All],[Cleaned version of detail]:[Full Time Equivalent Q3 2009]],4,0),"-")</f>
        <v>170</v>
      </c>
      <c r="W8" s="601" t="str">
        <f>IFERROR(VLOOKUP(ONSCollation[[#This Row],[ONS Q1 2010-Q2 2010]],ONS2010Q2[[#All],[Cleaned text]:[Full Time Equivalent Q1 2010]],8,0),"-")</f>
        <v>-</v>
      </c>
      <c r="X8" s="601" t="str">
        <f>IFERROR(VLOOKUP(ONSCollation[[#This Row],[ONS Q2 2010-Q3 2010]],ONS2010Q3[[#All],[Cleaned text]:[FTE Q2 2010]],8,0),"-")</f>
        <v>-</v>
      </c>
      <c r="Y8" s="601" t="str">
        <f>IFERROR(VLOOKUP(ONSCollation[[#This Row],[ONS Q3 2010-Q4 2010]],ONS2010Q4[[#All],[Cleaned text]:[Full Time Equivalent Q3 2010]],8,0),"-")</f>
        <v>-</v>
      </c>
      <c r="Z8" s="601" t="str">
        <f>IFERROR(VLOOKUP(ONSCollation[[#This Row],[ONS Q3 2010-Q4 2010]],ONS2010Q4[[#All],[Cleaned text]:[Full Time Equivalent Q3 2010]],4,0),"-")</f>
        <v>-</v>
      </c>
      <c r="AA8" s="601" t="str">
        <f>IFERROR(VLOOKUP(ONSCollation[[#This Row],[ONS Q4 2010-Q1 2011]],ONS2011Q1[[#All],[Cleaned text]:[Full Time Equivalent change Q4 2010-Q1 2011]],3,0),"-")</f>
        <v>-</v>
      </c>
      <c r="AB8" s="601" t="str">
        <f>IFERROR(VLOOKUP(ONSCollation[[#This Row],[ONS Q1 2011-Q2 2011]],ONS2011Q2[[#All],[Dept detail / Agency]:[Full Time Equivalent]],4,0),"-")</f>
        <v>-</v>
      </c>
      <c r="AC8" s="601" t="str">
        <f>IFERROR(VLOOKUP(ONSCollation[[#This Row],[ONS Q2 2011-Q3 2011]],ONS2011Q3[[#All],[Cleaned text]:[Full Time Equivalent Q3 2011]],3,0),"-")</f>
        <v>-</v>
      </c>
      <c r="AD8" s="601" t="str">
        <f>IFERROR(VLOOKUP(ONSCollation[[#This Row],[ONS Q3 2011-Q4 2011]],ONS2011Q4[[#All],[Cleaned text]:[Full Time Equivalent]],4,0),"-")</f>
        <v>-</v>
      </c>
      <c r="AE8" s="601" t="str">
        <f>IFERROR(VLOOKUP(ONSCollation[[#This Row],[Dept detail / Agency]],ONS2012Q1[[Cleaned text]:[FTE Q1]],4,FALSE),"-")</f>
        <v>-</v>
      </c>
      <c r="AF8" s="601" t="str">
        <f>IFERROR(VLOOKUP(ONSCollation[[#This Row],[Dept detail / Agency]],ONS2012Q2[[Cleaned name]:[FTE Q2 2012]],4,FALSE),"-")</f>
        <v>-</v>
      </c>
      <c r="AG8" s="601" t="str">
        <f>IFERROR(VLOOKUP(ONSCollation[[#This Row],[Dept detail / Agency]],ONS2012Q3[[Cleaned name]:[FTE Q2 2012]],4,FALSE),"-")</f>
        <v>-</v>
      </c>
      <c r="AH8" s="601" t="str">
        <f>IFERROR(VLOOKUP(ONSCollation[[#This Row],[Dept detail / Agency]],ONS2012Q4[[Cleaned name]:[FTE Q3 2012]],4,FALSE),"-")</f>
        <v>-</v>
      </c>
      <c r="AI8" s="601" t="str">
        <f>IFERROR(VLOOKUP(ONSCollation[[#This Row],[Dept detail / Agency]],ONS2013Q1[[Cleaned name]:[FTE Q4 2012]],4,FALSE),"-")</f>
        <v>-</v>
      </c>
      <c r="AJ8" s="601" t="str">
        <f>IFERROR(VLOOKUP(ONSCollation[[#This Row],[Dept detail / Agency]],ONS2013Q2[[Cleaned name]:[FTE Q1 2013]],4,FALSE),"-")</f>
        <v>-</v>
      </c>
      <c r="AK8" s="601" t="str">
        <f>IFERROR(VLOOKUP(ONSCollation[[#This Row],[Dept detail / Agency]],ONS2013Q3[[Cleaned name]:[FTE Q2 2013]],4,FALSE),"-")</f>
        <v>-</v>
      </c>
      <c r="AL8" s="601" t="str">
        <f>IFERROR(VLOOKUP(ONSCollation[[#This Row],[Dept detail / Agency]],ONS2013Q3[[Cleaned name]:[FTE Q2 2013]],6,FALSE),"-")</f>
        <v>-</v>
      </c>
      <c r="AM8" s="601" t="str">
        <f>IFERROR(VLOOKUP(ONSCollation[[#This Row],[Dept detail / Agency]],ONS2013Q4[[#All],[Cleaned name]:[FTE Q4 2013]],4,FALSE),"-")</f>
        <v>-</v>
      </c>
      <c r="AN8" s="601" t="str">
        <f>IFERROR(VLOOKUP(ONSCollation[[#This Row],[Dept detail / Agency]],ONS2013Q4[[Cleaned name]:[HC Q3 20132]],6,FALSE),"-")</f>
        <v>-</v>
      </c>
      <c r="AO8" s="601" t="e">
        <f>ONSCollation[[#This Row],[2013 Q3 - restated]]-ONSCollation[[#This Row],[2013 Q3 FTE]]</f>
        <v>#VALUE!</v>
      </c>
      <c r="AP8" s="602">
        <f>IFERROR(VLOOKUP(ONSCollation[[#This Row],[ONS Q1 2009-Q2 2009]],ONS2009Q2[[#All],[Cleaned version of text detail]:[Full Time Equivalent Q1 2009]],6,0),"-")</f>
        <v>350</v>
      </c>
      <c r="AQ8" s="602">
        <f>IFERROR(VLOOKUP(ONSCollation[[#This Row],[ONS Q1 2009-Q2 2009]],ONS2009Q2[[#All],[Cleaned version of text detail]:[Full Time Equivalent Q1 2009]],2,0),"-")</f>
        <v>340</v>
      </c>
      <c r="AR8" s="602">
        <f>IFERROR(VLOOKUP(ONSCollation[[#This Row],[ONS Q3 2009-Q4 2009]],ONS2009Q4[[#All],[Cleaned version of detail]:[Full Time Equivalent Q3 2009]],6,0),"-")</f>
        <v>330</v>
      </c>
      <c r="AS8" s="602">
        <f>IFERROR(VLOOKUP(ONSCollation[[#This Row],[ONS Q3 2009-Q4 2009]],ONS2009Q4[[#All],[Cleaned version of detail]:[Full Time Equivalent Q3 2009]],2,0),"-")</f>
        <v>170</v>
      </c>
      <c r="AT8" s="602" t="str">
        <f>IFERROR(VLOOKUP(ONSCollation[[#This Row],[ONS Q1 2010-Q2 2010]],ONS2010Q2[[#All],[Cleaned text]:[Full Time Equivalent Q1 2010]],6,0),"-")</f>
        <v>-</v>
      </c>
      <c r="AU8" s="602" t="str">
        <f>IFERROR(VLOOKUP(ONSCollation[[#This Row],[ONS Q2 2010-Q3 2010]],ONS2010Q3[[#All],[Cleaned text]:[FTE Q2 2010]],6,0),"-")</f>
        <v>-</v>
      </c>
      <c r="AV8" s="602" t="str">
        <f>IFERROR(VLOOKUP(ONSCollation[[#This Row],[ONS Q4 2010-Q1 2011]],ONS2011Q1[[#All],[Cleaned text]:[Full Time Equivalent change Q4 2010-Q1 2011]],2,0),"-")</f>
        <v>-</v>
      </c>
      <c r="AW8" s="602" t="str">
        <f>IFERROR(VLOOKUP(ONSCollation[[#This Row],[ONS Q3 2010-Q4 2010]],ONS2010Q4[[#All],[Cleaned text]:[Full Time Equivalent Q3 2010]],2,0),"-")</f>
        <v>-</v>
      </c>
      <c r="AX8" s="602" t="str">
        <f>IFERROR(VLOOKUP(ONSCollation[[#This Row],[ONS Q3 2010-Q4 2010]],ONS2010Q4[[#All],[Cleaned text]:[Full Time Equivalent Q3 2010]],6,0),"-")</f>
        <v>-</v>
      </c>
      <c r="AY8" s="602" t="str">
        <f>IFERROR(VLOOKUP(ONSCollation[[#This Row],[ONS Q1 2011-Q2 2011]],ONS2011Q2[[#All],[Dept detail / Agency]:[Full Time Equivalent]],3,0),"-")</f>
        <v>-</v>
      </c>
      <c r="AZ8" s="602" t="str">
        <f>IFERROR(VLOOKUP(ONSCollation[[#This Row],[ONS Q2 2011-Q3 2011]],ONS2011Q3[[#All],[Cleaned text]:[Full Time Equivalent Q3 2011]],2,0),"-")</f>
        <v>-</v>
      </c>
      <c r="BA8" s="602" t="str">
        <f>IFERROR(VLOOKUP(ONSCollation[[#This Row],[ONS Q3 2011-Q4 2011]],ONS2011Q4[[#All],[Cleaned text]:[Full Time Equivalent]],3,0),"-")</f>
        <v>-</v>
      </c>
      <c r="BB8" s="602" t="str">
        <f>IFERROR(VLOOKUP(ONSCollation[[#This Row],[Dept detail / Agency]],ONS2012Q1[[Cleaned text]:[FTE Q1]],3,FALSE),"-")</f>
        <v>-</v>
      </c>
      <c r="BC8" s="602" t="str">
        <f>IFERROR(VLOOKUP(ONSCollation[[#This Row],[Dept detail / Agency]],ONS2012Q2[[Cleaned name]:[FTE Q2 2012]],3,FALSE),"-")</f>
        <v>-</v>
      </c>
      <c r="BD8" s="602" t="str">
        <f>IFERROR(VLOOKUP(ONSCollation[[#This Row],[Dept detail / Agency]],ONS2012Q3[[Cleaned name]:[FTE Q2 2012]],3,FALSE),"-")</f>
        <v>-</v>
      </c>
      <c r="BE8" s="602" t="str">
        <f>IFERROR(VLOOKUP(ONSCollation[[#This Row],[Dept detail / Agency]],ONS2012Q4[[Cleaned name]:[FTE Q3 2012]],3,FALSE),"-")</f>
        <v>-</v>
      </c>
      <c r="BF8" s="602" t="str">
        <f>IFERROR(VLOOKUP(ONSCollation[[#This Row],[Dept detail / Agency]],ONS2013Q1[[Cleaned name]:[FTE Q4 2012]],3,FALSE),"-")</f>
        <v>-</v>
      </c>
      <c r="BG8" s="602" t="str">
        <f>IFERROR(VLOOKUP(ONSCollation[[#This Row],[Dept detail / Agency]],ONS2013Q2[[Cleaned name]:[FTE Q1 2013]],3,FALSE),"-")</f>
        <v>-</v>
      </c>
      <c r="BH8" s="602" t="str">
        <f>IFERROR(VLOOKUP(ONSCollation[[#This Row],[Dept detail / Agency]],ONS2013Q3[[Cleaned name]:[FTE Q2 2013]],3,FALSE),"-")</f>
        <v>-</v>
      </c>
      <c r="BI8" s="602" t="str">
        <f>IFERROR(VLOOKUP(ONSCollation[[#This Row],[Dept detail / Agency]],ONS2013Q3[[Cleaned name]:[FTE Q2 2013]],3,FALSE),"-")</f>
        <v>-</v>
      </c>
      <c r="BJ8" s="604"/>
    </row>
    <row r="9" spans="1:62" x14ac:dyDescent="0.25">
      <c r="A9" s="531" t="s">
        <v>117</v>
      </c>
      <c r="B9" s="549" t="s">
        <v>445</v>
      </c>
      <c r="C9" s="531" t="s">
        <v>6</v>
      </c>
      <c r="D9" s="531" t="s">
        <v>6</v>
      </c>
      <c r="E9" s="531" t="s">
        <v>6</v>
      </c>
      <c r="F9" s="531" t="s">
        <v>6</v>
      </c>
      <c r="G9" s="531" t="s">
        <v>6</v>
      </c>
      <c r="H9" s="532" t="s">
        <v>6</v>
      </c>
      <c r="I9" s="532" t="s">
        <v>6</v>
      </c>
      <c r="J9" s="532" t="s">
        <v>6</v>
      </c>
      <c r="K9" s="532" t="s">
        <v>6</v>
      </c>
      <c r="L9" s="532" t="str">
        <f>VLOOKUP(TRIM(ONSCollation[[#This Row],[ONS Q3 2011-Q4 2011]]),ONS2012Q1[Cleaned text],1,0)</f>
        <v>Serious Fraud Office</v>
      </c>
      <c r="M9" s="532" t="str">
        <f>ONSCollation[[#This Row],[ONS Q4 2011-Q1 2012]]</f>
        <v>Serious Fraud Office</v>
      </c>
      <c r="N9" s="536" t="str">
        <f>ONSCollation[[#This Row],[ONS Q4 2011-Q1 2012]]</f>
        <v>Serious Fraud Office</v>
      </c>
      <c r="O9" s="536" t="str">
        <f>ONSCollation[[#This Row],[Dept]]</f>
        <v>AGO</v>
      </c>
      <c r="P9" s="531" t="s">
        <v>902</v>
      </c>
      <c r="Q9" s="531" t="s">
        <v>832</v>
      </c>
      <c r="R9" s="531" t="s">
        <v>791</v>
      </c>
      <c r="S9" s="601">
        <f>IFERROR(VLOOKUP(ONSCollation[[#This Row],[ONS Q1 2009-Q2 2009]],ONS2009Q2[[#All],[Cleaned version of text detail]:[Full Time Equivalent Q1 2009]],8,0), "-")</f>
        <v>310</v>
      </c>
      <c r="T9" s="601">
        <f>IFERROR(VLOOKUP(ONSCollation[[#This Row],[ONS Q1 2009-Q2 2009]],ONS2009Q2[[#All],[Cleaned version of text detail]:[Full Time Equivalent Q1 2009]],4,0),"-")</f>
        <v>300</v>
      </c>
      <c r="U9" s="601">
        <f>IFERROR(VLOOKUP(ONSCollation[[#This Row],[ONS Q3 2009-Q4 2009]],ONS2009Q4[[#All],[Cleaned version of detail]:[Full Time Equivalent Q3 2009]],8,0),"-")</f>
        <v>300</v>
      </c>
      <c r="V9" s="601">
        <f>IFERROR(VLOOKUP(ONSCollation[[#This Row],[ONS Q3 2009-Q4 2009]],ONS2009Q4[[#All],[Cleaned version of detail]:[Full Time Equivalent Q3 2009]],4,0),"-")</f>
        <v>320</v>
      </c>
      <c r="W9" s="601">
        <f>IFERROR(VLOOKUP(ONSCollation[[#This Row],[ONS Q1 2010-Q2 2010]],ONS2010Q2[[#All],[Cleaned text]:[Full Time Equivalent Q1 2010]],8,0),"-")</f>
        <v>310</v>
      </c>
      <c r="X9" s="601">
        <f>IFERROR(VLOOKUP(ONSCollation[[#This Row],[ONS Q2 2010-Q3 2010]],ONS2010Q3[[#All],[Cleaned text]:[FTE Q2 2010]],8,0),"-")</f>
        <v>330</v>
      </c>
      <c r="Y9" s="601">
        <f>IFERROR(VLOOKUP(ONSCollation[[#This Row],[ONS Q3 2010-Q4 2010]],ONS2010Q4[[#All],[Cleaned text]:[Full Time Equivalent Q3 2010]],8,0),"-")</f>
        <v>300</v>
      </c>
      <c r="Z9" s="601">
        <f>IFERROR(VLOOKUP(ONSCollation[[#This Row],[ONS Q3 2010-Q4 2010]],ONS2010Q4[[#All],[Cleaned text]:[Full Time Equivalent Q3 2010]],4,0),"-")</f>
        <v>310</v>
      </c>
      <c r="AA9" s="601">
        <f>IFERROR(VLOOKUP(ONSCollation[[#This Row],[ONS Q4 2010-Q1 2011]],ONS2011Q1[[#All],[Cleaned text]:[Full Time Equivalent change Q4 2010-Q1 2011]],3,0),"-")</f>
        <v>300</v>
      </c>
      <c r="AB9" s="601">
        <f>IFERROR(VLOOKUP(ONSCollation[[#This Row],[ONS Q1 2011-Q2 2011]],ONS2011Q2[[#All],[Dept detail / Agency]:[Full Time Equivalent]],4,0),"-")</f>
        <v>310</v>
      </c>
      <c r="AC9" s="601">
        <f>IFERROR(VLOOKUP(ONSCollation[[#This Row],[ONS Q2 2011-Q3 2011]],ONS2011Q3[[#All],[Cleaned text]:[Full Time Equivalent Q3 2011]],3,0),"-")</f>
        <v>300</v>
      </c>
      <c r="AD9" s="601">
        <f>IFERROR(VLOOKUP(ONSCollation[[#This Row],[ONS Q3 2011-Q4 2011]],ONS2011Q4[[#All],[Cleaned text]:[Full Time Equivalent]],4,0),"-")</f>
        <v>300</v>
      </c>
      <c r="AE9" s="601">
        <f>IFERROR(VLOOKUP(ONSCollation[[#This Row],[Dept detail / Agency]],ONS2012Q1[[Cleaned text]:[FTE Q1]],4,FALSE),"-")</f>
        <v>300</v>
      </c>
      <c r="AF9" s="601">
        <f>IFERROR(VLOOKUP(ONSCollation[[#This Row],[Dept detail / Agency]],ONS2012Q2[[Cleaned name]:[FTE Q2 2012]],4,FALSE),"-")</f>
        <v>300</v>
      </c>
      <c r="AG9" s="601">
        <f>IFERROR(VLOOKUP(ONSCollation[[#This Row],[Dept detail / Agency]],ONS2012Q3[[Cleaned name]:[FTE Q2 2012]],4,FALSE),"-")</f>
        <v>300</v>
      </c>
      <c r="AH9" s="601">
        <f>IFERROR(VLOOKUP(ONSCollation[[#This Row],[Dept detail / Agency]],ONS2012Q4[[Cleaned name]:[FTE Q3 2012]],4,FALSE),"-")</f>
        <v>300</v>
      </c>
      <c r="AI9" s="601">
        <f>IFERROR(VLOOKUP(ONSCollation[[#This Row],[Dept detail / Agency]],ONS2013Q1[[Cleaned name]:[FTE Q4 2012]],4,FALSE),"-")</f>
        <v>290</v>
      </c>
      <c r="AJ9" s="601">
        <f>IFERROR(VLOOKUP(ONSCollation[[#This Row],[Dept detail / Agency]],ONS2013Q2[[Cleaned name]:[FTE Q1 2013]],4,FALSE),"-")</f>
        <v>280</v>
      </c>
      <c r="AK9" s="601">
        <f>IFERROR(VLOOKUP(ONSCollation[[#This Row],[Dept detail / Agency]],ONS2013Q3[[Cleaned name]:[FTE Q2 2013]],4,FALSE),"-")</f>
        <v>290</v>
      </c>
      <c r="AL9" s="601">
        <f>IFERROR(VLOOKUP(ONSCollation[[#This Row],[Dept detail / Agency]],ONS2013Q3[[Cleaned name]:[FTE Q2 2013]],6,FALSE),"-")</f>
        <v>280</v>
      </c>
      <c r="AM9" s="601">
        <f>IFERROR(VLOOKUP(ONSCollation[[#This Row],[Dept detail / Agency]],ONS2013Q4[[#All],[Cleaned name]:[FTE Q4 2013]],4,FALSE),"-")</f>
        <v>300</v>
      </c>
      <c r="AN9" s="601">
        <f>IFERROR(VLOOKUP(ONSCollation[[#This Row],[Dept detail / Agency]],ONS2013Q4[[Cleaned name]:[HC Q3 20132]],6,FALSE),"-")</f>
        <v>290</v>
      </c>
      <c r="AO9" s="601">
        <f>ONSCollation[[#This Row],[2013 Q3 - restated]]-ONSCollation[[#This Row],[2013 Q3 FTE]]</f>
        <v>0</v>
      </c>
      <c r="AP9" s="602">
        <f>IFERROR(VLOOKUP(ONSCollation[[#This Row],[ONS Q1 2009-Q2 2009]],ONS2009Q2[[#All],[Cleaned version of text detail]:[Full Time Equivalent Q1 2009]],6,0),"-")</f>
        <v>310</v>
      </c>
      <c r="AQ9" s="602">
        <f>IFERROR(VLOOKUP(ONSCollation[[#This Row],[ONS Q1 2009-Q2 2009]],ONS2009Q2[[#All],[Cleaned version of text detail]:[Full Time Equivalent Q1 2009]],2,0),"-")</f>
        <v>300</v>
      </c>
      <c r="AR9" s="602">
        <f>IFERROR(VLOOKUP(ONSCollation[[#This Row],[ONS Q3 2009-Q4 2009]],ONS2009Q4[[#All],[Cleaned version of detail]:[Full Time Equivalent Q3 2009]],6,0),"-")</f>
        <v>300</v>
      </c>
      <c r="AS9" s="602">
        <f>IFERROR(VLOOKUP(ONSCollation[[#This Row],[ONS Q3 2009-Q4 2009]],ONS2009Q4[[#All],[Cleaned version of detail]:[Full Time Equivalent Q3 2009]],2,0),"-")</f>
        <v>320</v>
      </c>
      <c r="AT9" s="602">
        <f>IFERROR(VLOOKUP(ONSCollation[[#This Row],[ONS Q1 2010-Q2 2010]],ONS2010Q2[[#All],[Cleaned text]:[Full Time Equivalent Q1 2010]],6,0),"-")</f>
        <v>310</v>
      </c>
      <c r="AU9" s="602">
        <f>IFERROR(VLOOKUP(ONSCollation[[#This Row],[ONS Q2 2010-Q3 2010]],ONS2010Q3[[#All],[Cleaned text]:[FTE Q2 2010]],6,0),"-")</f>
        <v>330</v>
      </c>
      <c r="AV9" s="602">
        <f>IFERROR(VLOOKUP(ONSCollation[[#This Row],[ONS Q4 2010-Q1 2011]],ONS2011Q1[[#All],[Cleaned text]:[Full Time Equivalent change Q4 2010-Q1 2011]],2,0),"-")</f>
        <v>310</v>
      </c>
      <c r="AW9" s="602">
        <f>IFERROR(VLOOKUP(ONSCollation[[#This Row],[ONS Q3 2010-Q4 2010]],ONS2010Q4[[#All],[Cleaned text]:[Full Time Equivalent Q3 2010]],2,0),"-")</f>
        <v>310</v>
      </c>
      <c r="AX9" s="602">
        <f>IFERROR(VLOOKUP(ONSCollation[[#This Row],[ONS Q3 2010-Q4 2010]],ONS2010Q4[[#All],[Cleaned text]:[Full Time Equivalent Q3 2010]],6,0),"-")</f>
        <v>310</v>
      </c>
      <c r="AY9" s="602">
        <f>IFERROR(VLOOKUP(ONSCollation[[#This Row],[ONS Q1 2011-Q2 2011]],ONS2011Q2[[#All],[Dept detail / Agency]:[Full Time Equivalent]],3,0),"-")</f>
        <v>320</v>
      </c>
      <c r="AZ9" s="602">
        <f>IFERROR(VLOOKUP(ONSCollation[[#This Row],[ONS Q2 2011-Q3 2011]],ONS2011Q3[[#All],[Cleaned text]:[Full Time Equivalent Q3 2011]],2,0),"-")</f>
        <v>310</v>
      </c>
      <c r="BA9" s="602">
        <f>IFERROR(VLOOKUP(ONSCollation[[#This Row],[ONS Q3 2011-Q4 2011]],ONS2011Q4[[#All],[Cleaned text]:[Full Time Equivalent]],3,0),"-")</f>
        <v>310</v>
      </c>
      <c r="BB9" s="602">
        <f>IFERROR(VLOOKUP(ONSCollation[[#This Row],[Dept detail / Agency]],ONS2012Q1[[Cleaned text]:[FTE Q1]],3,FALSE),"-")</f>
        <v>310</v>
      </c>
      <c r="BC9" s="602">
        <f>IFERROR(VLOOKUP(ONSCollation[[#This Row],[Dept detail / Agency]],ONS2012Q2[[Cleaned name]:[FTE Q2 2012]],3,FALSE),"-")</f>
        <v>310</v>
      </c>
      <c r="BD9" s="602">
        <f>IFERROR(VLOOKUP(ONSCollation[[#This Row],[Dept detail / Agency]],ONS2012Q3[[Cleaned name]:[FTE Q2 2012]],3,FALSE),"-")</f>
        <v>310</v>
      </c>
      <c r="BE9" s="602">
        <f>IFERROR(VLOOKUP(ONSCollation[[#This Row],[Dept detail / Agency]],ONS2012Q4[[Cleaned name]:[FTE Q3 2012]],3,FALSE),"-")</f>
        <v>310</v>
      </c>
      <c r="BF9" s="602">
        <f>IFERROR(VLOOKUP(ONSCollation[[#This Row],[Dept detail / Agency]],ONS2013Q1[[Cleaned name]:[FTE Q4 2012]],3,FALSE),"-")</f>
        <v>300</v>
      </c>
      <c r="BG9" s="602">
        <f>IFERROR(VLOOKUP(ONSCollation[[#This Row],[Dept detail / Agency]],ONS2013Q2[[Cleaned name]:[FTE Q1 2013]],3,FALSE),"-")</f>
        <v>290</v>
      </c>
      <c r="BH9" s="602">
        <f>IFERROR(VLOOKUP(ONSCollation[[#This Row],[Dept detail / Agency]],ONS2013Q3[[Cleaned name]:[FTE Q2 2013]],3,FALSE),"-")</f>
        <v>300</v>
      </c>
      <c r="BI9" s="602">
        <f>IFERROR(VLOOKUP(ONSCollation[[#This Row],[Dept detail / Agency]],ONS2013Q3[[Cleaned name]:[FTE Q2 2013]],3,FALSE),"-")</f>
        <v>300</v>
      </c>
      <c r="BJ9" s="604"/>
    </row>
    <row r="10" spans="1:62" x14ac:dyDescent="0.25">
      <c r="A10" s="531" t="s">
        <v>117</v>
      </c>
      <c r="B10" s="549" t="s">
        <v>445</v>
      </c>
      <c r="C10" s="531" t="s">
        <v>7</v>
      </c>
      <c r="D10" s="531" t="s">
        <v>7</v>
      </c>
      <c r="E10" s="531" t="s">
        <v>7</v>
      </c>
      <c r="F10" s="531" t="s">
        <v>7</v>
      </c>
      <c r="G10" s="531" t="s">
        <v>7</v>
      </c>
      <c r="H10" s="531" t="s">
        <v>7</v>
      </c>
      <c r="I10" s="531" t="s">
        <v>7</v>
      </c>
      <c r="J10" s="531" t="s">
        <v>7</v>
      </c>
      <c r="K10" s="531" t="s">
        <v>7</v>
      </c>
      <c r="L10" s="532" t="str">
        <f>VLOOKUP(TRIM(ONSCollation[[#This Row],[ONS Q3 2011-Q4 2011]]),ONS2012Q1[Cleaned text],1,0)</f>
        <v>Treasury Solicitor</v>
      </c>
      <c r="M10" s="532" t="str">
        <f>ONSCollation[[#This Row],[ONS Q4 2011-Q1 2012]]</f>
        <v>Treasury Solicitor</v>
      </c>
      <c r="N10" s="536" t="str">
        <f>ONSCollation[[#This Row],[ONS Q4 2011-Q1 2012]]</f>
        <v>Treasury Solicitor</v>
      </c>
      <c r="O10" s="536" t="str">
        <f>ONSCollation[[#This Row],[Dept]]</f>
        <v>AGO</v>
      </c>
      <c r="P10" s="531" t="s">
        <v>902</v>
      </c>
      <c r="Q10" s="531" t="s">
        <v>832</v>
      </c>
      <c r="R10" s="531" t="s">
        <v>790</v>
      </c>
      <c r="S10" s="601">
        <f>IFERROR(VLOOKUP(ONSCollation[[#This Row],[ONS Q1 2009-Q2 2009]],ONS2009Q2[[#All],[Cleaned version of text detail]:[Full Time Equivalent Q1 2009]],8,0), "-")</f>
        <v>800</v>
      </c>
      <c r="T10" s="601">
        <f>IFERROR(VLOOKUP(ONSCollation[[#This Row],[ONS Q1 2009-Q2 2009]],ONS2009Q2[[#All],[Cleaned version of text detail]:[Full Time Equivalent Q1 2009]],4,0),"-")</f>
        <v>810</v>
      </c>
      <c r="U10" s="601">
        <f>IFERROR(VLOOKUP(ONSCollation[[#This Row],[ONS Q3 2009-Q4 2009]],ONS2009Q4[[#All],[Cleaned version of detail]:[Full Time Equivalent Q3 2009]],8,0),"-")</f>
        <v>820</v>
      </c>
      <c r="V10" s="601">
        <f>IFERROR(VLOOKUP(ONSCollation[[#This Row],[ONS Q3 2009-Q4 2009]],ONS2009Q4[[#All],[Cleaned version of detail]:[Full Time Equivalent Q3 2009]],4,0),"-")</f>
        <v>830</v>
      </c>
      <c r="W10" s="601">
        <f>IFERROR(VLOOKUP(ONSCollation[[#This Row],[ONS Q1 2010-Q2 2010]],ONS2010Q2[[#All],[Cleaned text]:[Full Time Equivalent Q1 2010]],8,0),"-")</f>
        <v>860</v>
      </c>
      <c r="X10" s="601">
        <f>IFERROR(VLOOKUP(ONSCollation[[#This Row],[ONS Q2 2010-Q3 2010]],ONS2010Q3[[#All],[Cleaned text]:[FTE Q2 2010]],8,0),"-")</f>
        <v>860</v>
      </c>
      <c r="Y10" s="601">
        <f>IFERROR(VLOOKUP(ONSCollation[[#This Row],[ONS Q3 2010-Q4 2010]],ONS2010Q4[[#All],[Cleaned text]:[Full Time Equivalent Q3 2010]],8,0),"-")</f>
        <v>860</v>
      </c>
      <c r="Z10" s="601">
        <f>IFERROR(VLOOKUP(ONSCollation[[#This Row],[ONS Q3 2010-Q4 2010]],ONS2010Q4[[#All],[Cleaned text]:[Full Time Equivalent Q3 2010]],4,0),"-")</f>
        <v>850</v>
      </c>
      <c r="AA10" s="601">
        <f>IFERROR(VLOOKUP(ONSCollation[[#This Row],[ONS Q4 2010-Q1 2011]],ONS2011Q1[[#All],[Cleaned text]:[Full Time Equivalent change Q4 2010-Q1 2011]],3,0),"-")</f>
        <v>850</v>
      </c>
      <c r="AB10" s="601">
        <f>IFERROR(VLOOKUP(ONSCollation[[#This Row],[ONS Q1 2011-Q2 2011]],ONS2011Q2[[#All],[Dept detail / Agency]:[Full Time Equivalent]],4,0),"-")</f>
        <v>850</v>
      </c>
      <c r="AC10" s="601">
        <f>IFERROR(VLOOKUP(ONSCollation[[#This Row],[ONS Q2 2011-Q3 2011]],ONS2011Q3[[#All],[Cleaned text]:[Full Time Equivalent Q3 2011]],3,0),"-")</f>
        <v>950</v>
      </c>
      <c r="AD10" s="601">
        <f>IFERROR(VLOOKUP(ONSCollation[[#This Row],[ONS Q3 2011-Q4 2011]],ONS2011Q4[[#All],[Cleaned text]:[Full Time Equivalent]],4,0),"-")</f>
        <v>920</v>
      </c>
      <c r="AE10" s="601">
        <f>IFERROR(VLOOKUP(ONSCollation[[#This Row],[Dept detail / Agency]],ONS2012Q1[[Cleaned text]:[FTE Q1]],4,FALSE),"-")</f>
        <v>940</v>
      </c>
      <c r="AF10" s="601">
        <f>IFERROR(VLOOKUP(ONSCollation[[#This Row],[Dept detail / Agency]],ONS2012Q2[[Cleaned name]:[FTE Q2 2012]],4,FALSE),"-")</f>
        <v>930</v>
      </c>
      <c r="AG10" s="601">
        <f>IFERROR(VLOOKUP(ONSCollation[[#This Row],[Dept detail / Agency]],ONS2012Q3[[Cleaned name]:[FTE Q2 2012]],4,FALSE),"-")</f>
        <v>920</v>
      </c>
      <c r="AH10" s="601">
        <f>IFERROR(VLOOKUP(ONSCollation[[#This Row],[Dept detail / Agency]],ONS2012Q4[[Cleaned name]:[FTE Q3 2012]],4,FALSE),"-")</f>
        <v>940</v>
      </c>
      <c r="AI10" s="601">
        <f>IFERROR(VLOOKUP(ONSCollation[[#This Row],[Dept detail / Agency]],ONS2013Q1[[Cleaned name]:[FTE Q4 2012]],4,FALSE),"-")</f>
        <v>940</v>
      </c>
      <c r="AJ10" s="601">
        <f>IFERROR(VLOOKUP(ONSCollation[[#This Row],[Dept detail / Agency]],ONS2013Q2[[Cleaned name]:[FTE Q1 2013]],4,FALSE),"-")</f>
        <v>990</v>
      </c>
      <c r="AK10" s="601">
        <f>IFERROR(VLOOKUP(ONSCollation[[#This Row],[Dept detail / Agency]],ONS2013Q3[[Cleaned name]:[FTE Q2 2013]],4,FALSE),"-")</f>
        <v>1080</v>
      </c>
      <c r="AL10" s="601">
        <f>IFERROR(VLOOKUP(ONSCollation[[#This Row],[Dept detail / Agency]],ONS2013Q3[[Cleaned name]:[FTE Q2 2013]],6,FALSE),"-")</f>
        <v>990</v>
      </c>
      <c r="AM10" s="601">
        <f>IFERROR(VLOOKUP(ONSCollation[[#This Row],[Dept detail / Agency]],ONS2013Q4[[#All],[Cleaned name]:[FTE Q4 2013]],4,FALSE),"-")</f>
        <v>1150</v>
      </c>
      <c r="AN10" s="601">
        <f>IFERROR(VLOOKUP(ONSCollation[[#This Row],[Dept detail / Agency]],ONS2013Q4[[Cleaned name]:[HC Q3 20132]],6,FALSE),"-")</f>
        <v>1080</v>
      </c>
      <c r="AO10" s="601">
        <f>ONSCollation[[#This Row],[2013 Q3 - restated]]-ONSCollation[[#This Row],[2013 Q3 FTE]]</f>
        <v>0</v>
      </c>
      <c r="AP10" s="602">
        <f>IFERROR(VLOOKUP(ONSCollation[[#This Row],[ONS Q1 2009-Q2 2009]],ONS2009Q2[[#All],[Cleaned version of text detail]:[Full Time Equivalent Q1 2009]],6,0),"-")</f>
        <v>830</v>
      </c>
      <c r="AQ10" s="602">
        <f>IFERROR(VLOOKUP(ONSCollation[[#This Row],[ONS Q1 2009-Q2 2009]],ONS2009Q2[[#All],[Cleaned version of text detail]:[Full Time Equivalent Q1 2009]],2,0),"-")</f>
        <v>850</v>
      </c>
      <c r="AR10" s="602">
        <f>IFERROR(VLOOKUP(ONSCollation[[#This Row],[ONS Q3 2009-Q4 2009]],ONS2009Q4[[#All],[Cleaned version of detail]:[Full Time Equivalent Q3 2009]],6,0),"-")</f>
        <v>860</v>
      </c>
      <c r="AS10" s="602">
        <f>IFERROR(VLOOKUP(ONSCollation[[#This Row],[ONS Q3 2009-Q4 2009]],ONS2009Q4[[#All],[Cleaned version of detail]:[Full Time Equivalent Q3 2009]],2,0),"-")</f>
        <v>870</v>
      </c>
      <c r="AT10" s="602">
        <f>IFERROR(VLOOKUP(ONSCollation[[#This Row],[ONS Q1 2010-Q2 2010]],ONS2010Q2[[#All],[Cleaned text]:[Full Time Equivalent Q1 2010]],6,0),"-")</f>
        <v>910</v>
      </c>
      <c r="AU10" s="602">
        <f>IFERROR(VLOOKUP(ONSCollation[[#This Row],[ONS Q2 2010-Q3 2010]],ONS2010Q3[[#All],[Cleaned text]:[FTE Q2 2010]],6,0),"-")</f>
        <v>910</v>
      </c>
      <c r="AV10" s="602">
        <f>IFERROR(VLOOKUP(ONSCollation[[#This Row],[ONS Q4 2010-Q1 2011]],ONS2011Q1[[#All],[Cleaned text]:[Full Time Equivalent change Q4 2010-Q1 2011]],2,0),"-")</f>
        <v>900</v>
      </c>
      <c r="AW10" s="602">
        <f>IFERROR(VLOOKUP(ONSCollation[[#This Row],[ONS Q3 2010-Q4 2010]],ONS2010Q4[[#All],[Cleaned text]:[Full Time Equivalent Q3 2010]],2,0),"-")</f>
        <v>900</v>
      </c>
      <c r="AX10" s="602">
        <f>IFERROR(VLOOKUP(ONSCollation[[#This Row],[ONS Q3 2010-Q4 2010]],ONS2010Q4[[#All],[Cleaned text]:[Full Time Equivalent Q3 2010]],6,0),"-")</f>
        <v>900</v>
      </c>
      <c r="AY10" s="602">
        <f>IFERROR(VLOOKUP(ONSCollation[[#This Row],[ONS Q1 2011-Q2 2011]],ONS2011Q2[[#All],[Dept detail / Agency]:[Full Time Equivalent]],3,0),"-")</f>
        <v>900</v>
      </c>
      <c r="AZ10" s="602">
        <f>IFERROR(VLOOKUP(ONSCollation[[#This Row],[ONS Q2 2011-Q3 2011]],ONS2011Q3[[#All],[Cleaned text]:[Full Time Equivalent Q3 2011]],2,0),"-")</f>
        <v>1010</v>
      </c>
      <c r="BA10" s="602">
        <f>IFERROR(VLOOKUP(ONSCollation[[#This Row],[ONS Q3 2011-Q4 2011]],ONS2011Q4[[#All],[Cleaned text]:[Full Time Equivalent]],3,0),"-")</f>
        <v>980</v>
      </c>
      <c r="BB10" s="602">
        <f>IFERROR(VLOOKUP(ONSCollation[[#This Row],[Dept detail / Agency]],ONS2012Q1[[Cleaned text]:[FTE Q1]],3,FALSE),"-")</f>
        <v>1000</v>
      </c>
      <c r="BC10" s="602">
        <f>IFERROR(VLOOKUP(ONSCollation[[#This Row],[Dept detail / Agency]],ONS2012Q2[[Cleaned name]:[FTE Q2 2012]],3,FALSE),"-")</f>
        <v>990</v>
      </c>
      <c r="BD10" s="602">
        <f>IFERROR(VLOOKUP(ONSCollation[[#This Row],[Dept detail / Agency]],ONS2012Q3[[Cleaned name]:[FTE Q2 2012]],3,FALSE),"-")</f>
        <v>990</v>
      </c>
      <c r="BE10" s="602">
        <f>IFERROR(VLOOKUP(ONSCollation[[#This Row],[Dept detail / Agency]],ONS2012Q4[[Cleaned name]:[FTE Q3 2012]],3,FALSE),"-")</f>
        <v>1010</v>
      </c>
      <c r="BF10" s="602">
        <f>IFERROR(VLOOKUP(ONSCollation[[#This Row],[Dept detail / Agency]],ONS2013Q1[[Cleaned name]:[FTE Q4 2012]],3,FALSE),"-")</f>
        <v>1000</v>
      </c>
      <c r="BG10" s="602">
        <f>IFERROR(VLOOKUP(ONSCollation[[#This Row],[Dept detail / Agency]],ONS2013Q2[[Cleaned name]:[FTE Q1 2013]],3,FALSE),"-")</f>
        <v>1070</v>
      </c>
      <c r="BH10" s="602">
        <f>IFERROR(VLOOKUP(ONSCollation[[#This Row],[Dept detail / Agency]],ONS2013Q3[[Cleaned name]:[FTE Q2 2013]],3,FALSE),"-")</f>
        <v>1160</v>
      </c>
      <c r="BI10" s="602">
        <f>IFERROR(VLOOKUP(ONSCollation[[#This Row],[Dept detail / Agency]],ONS2013Q3[[Cleaned name]:[FTE Q2 2013]],3,FALSE),"-")</f>
        <v>1160</v>
      </c>
      <c r="BJ10" s="604"/>
    </row>
    <row r="11" spans="1:62" x14ac:dyDescent="0.25">
      <c r="A11" s="531" t="s">
        <v>408</v>
      </c>
      <c r="B11" s="549" t="s">
        <v>446</v>
      </c>
      <c r="C11" s="531" t="s">
        <v>9</v>
      </c>
      <c r="D11" s="531" t="s">
        <v>9</v>
      </c>
      <c r="E11" s="531" t="s">
        <v>9</v>
      </c>
      <c r="F11" s="531" t="s">
        <v>9</v>
      </c>
      <c r="G11" s="531" t="s">
        <v>9</v>
      </c>
      <c r="H11" s="531" t="s">
        <v>9</v>
      </c>
      <c r="I11" s="531" t="s">
        <v>9</v>
      </c>
      <c r="J11" s="531" t="s">
        <v>9</v>
      </c>
      <c r="K11" s="531" t="s">
        <v>9</v>
      </c>
      <c r="L11" s="532" t="str">
        <f>VLOOKUP(TRIM(ONSCollation[[#This Row],[ONS Q3 2011-Q4 2011]]),ONS2012Q1[Cleaned text],1,0)</f>
        <v>Advisory Conciliation and Arbitration Service</v>
      </c>
      <c r="M11" s="532" t="str">
        <f>ONSCollation[[#This Row],[ONS Q4 2011-Q1 2012]]</f>
        <v>Advisory Conciliation and Arbitration Service</v>
      </c>
      <c r="N11" s="536" t="str">
        <f>ONSCollation[[#This Row],[ONS Q4 2011-Q1 2012]]</f>
        <v>Advisory Conciliation and Arbitration Service</v>
      </c>
      <c r="O11" s="536" t="str">
        <f>ONSCollation[[#This Row],[Dept]]</f>
        <v>BIS</v>
      </c>
      <c r="P11" s="531" t="s">
        <v>902</v>
      </c>
      <c r="Q11" s="531" t="s">
        <v>832</v>
      </c>
      <c r="R11" s="531" t="s">
        <v>795</v>
      </c>
      <c r="S11" s="601">
        <f>IFERROR(VLOOKUP(ONSCollation[[#This Row],[ONS Q1 2009-Q2 2009]],ONS2009Q2[[#All],[Cleaned version of text detail]:[Full Time Equivalent Q1 2009]],8,0), "-")</f>
        <v>840</v>
      </c>
      <c r="T11" s="601">
        <f>IFERROR(VLOOKUP(ONSCollation[[#This Row],[ONS Q1 2009-Q2 2009]],ONS2009Q2[[#All],[Cleaned version of text detail]:[Full Time Equivalent Q1 2009]],4,0),"-")</f>
        <v>880</v>
      </c>
      <c r="U11" s="601">
        <f>IFERROR(VLOOKUP(ONSCollation[[#This Row],[ONS Q3 2009-Q4 2009]],ONS2009Q4[[#All],[Cleaned version of detail]:[Full Time Equivalent Q3 2009]],8,0),"-")</f>
        <v>880</v>
      </c>
      <c r="V11" s="601">
        <f>IFERROR(VLOOKUP(ONSCollation[[#This Row],[ONS Q3 2009-Q4 2009]],ONS2009Q4[[#All],[Cleaned version of detail]:[Full Time Equivalent Q3 2009]],4,0),"-")</f>
        <v>890</v>
      </c>
      <c r="W11" s="601">
        <f>IFERROR(VLOOKUP(ONSCollation[[#This Row],[ONS Q1 2010-Q2 2010]],ONS2010Q2[[#All],[Cleaned text]:[Full Time Equivalent Q1 2010]],8,0),"-")</f>
        <v>900</v>
      </c>
      <c r="X11" s="601">
        <f>IFERROR(VLOOKUP(ONSCollation[[#This Row],[ONS Q2 2010-Q3 2010]],ONS2010Q3[[#All],[Cleaned text]:[FTE Q2 2010]],8,0),"-")</f>
        <v>900</v>
      </c>
      <c r="Y11" s="601">
        <f>IFERROR(VLOOKUP(ONSCollation[[#This Row],[ONS Q3 2010-Q4 2010]],ONS2010Q4[[#All],[Cleaned text]:[Full Time Equivalent Q3 2010]],8,0),"-")</f>
        <v>880</v>
      </c>
      <c r="Z11" s="601">
        <f>IFERROR(VLOOKUP(ONSCollation[[#This Row],[ONS Q3 2010-Q4 2010]],ONS2010Q4[[#All],[Cleaned text]:[Full Time Equivalent Q3 2010]],4,0),"-")</f>
        <v>860</v>
      </c>
      <c r="AA11" s="601">
        <f>IFERROR(VLOOKUP(ONSCollation[[#This Row],[ONS Q4 2010-Q1 2011]],ONS2011Q1[[#All],[Cleaned text]:[Full Time Equivalent change Q4 2010-Q1 2011]],3,0),"-")</f>
        <v>850</v>
      </c>
      <c r="AB11" s="601">
        <f>IFERROR(VLOOKUP(ONSCollation[[#This Row],[ONS Q1 2011-Q2 2011]],ONS2011Q2[[#All],[Dept detail / Agency]:[Full Time Equivalent]],4,0),"-")</f>
        <v>810</v>
      </c>
      <c r="AC11" s="601">
        <f>IFERROR(VLOOKUP(ONSCollation[[#This Row],[ONS Q2 2011-Q3 2011]],ONS2011Q3[[#All],[Cleaned text]:[Full Time Equivalent Q3 2011]],3,0),"-")</f>
        <v>830</v>
      </c>
      <c r="AD11" s="601">
        <f>IFERROR(VLOOKUP(ONSCollation[[#This Row],[ONS Q3 2011-Q4 2011]],ONS2011Q4[[#All],[Cleaned text]:[Full Time Equivalent]],4,0),"-")</f>
        <v>820</v>
      </c>
      <c r="AE11" s="601">
        <f>IFERROR(VLOOKUP(ONSCollation[[#This Row],[Dept detail / Agency]],ONS2012Q1[[Cleaned text]:[FTE Q1]],4,FALSE),"-")</f>
        <v>810</v>
      </c>
      <c r="AF11" s="601">
        <f>IFERROR(VLOOKUP(ONSCollation[[#This Row],[Dept detail / Agency]],ONS2012Q2[[Cleaned name]:[FTE Q2 2012]],4,FALSE),"-")</f>
        <v>790</v>
      </c>
      <c r="AG11" s="601">
        <f>IFERROR(VLOOKUP(ONSCollation[[#This Row],[Dept detail / Agency]],ONS2012Q3[[Cleaned name]:[FTE Q2 2012]],4,FALSE),"-")</f>
        <v>780</v>
      </c>
      <c r="AH11" s="601">
        <f>IFERROR(VLOOKUP(ONSCollation[[#This Row],[Dept detail / Agency]],ONS2012Q4[[Cleaned name]:[FTE Q3 2012]],4,FALSE),"-")</f>
        <v>790</v>
      </c>
      <c r="AI11" s="601">
        <f>IFERROR(VLOOKUP(ONSCollation[[#This Row],[Dept detail / Agency]],ONS2013Q1[[Cleaned name]:[FTE Q4 2012]],4,FALSE),"-")</f>
        <v>800</v>
      </c>
      <c r="AJ11" s="601">
        <f>IFERROR(VLOOKUP(ONSCollation[[#This Row],[Dept detail / Agency]],ONS2013Q2[[Cleaned name]:[FTE Q1 2013]],4,FALSE),"-")</f>
        <v>800</v>
      </c>
      <c r="AK11" s="601">
        <f>IFERROR(VLOOKUP(ONSCollation[[#This Row],[Dept detail / Agency]],ONS2013Q3[[Cleaned name]:[FTE Q2 2013]],4,FALSE),"-")</f>
        <v>720</v>
      </c>
      <c r="AL11" s="601">
        <f>IFERROR(VLOOKUP(ONSCollation[[#This Row],[Dept detail / Agency]],ONS2013Q3[[Cleaned name]:[FTE Q2 2013]],6,FALSE),"-")</f>
        <v>800</v>
      </c>
      <c r="AM11" s="601">
        <f>IFERROR(VLOOKUP(ONSCollation[[#This Row],[Dept detail / Agency]],ONS2013Q4[[#All],[Cleaned name]:[FTE Q4 2013]],4,FALSE),"-")</f>
        <v>800</v>
      </c>
      <c r="AN11" s="601">
        <f>IFERROR(VLOOKUP(ONSCollation[[#This Row],[Dept detail / Agency]],ONS2013Q4[[Cleaned name]:[HC Q3 20132]],6,FALSE),"-")</f>
        <v>720</v>
      </c>
      <c r="AO11" s="601">
        <f>ONSCollation[[#This Row],[2013 Q3 - restated]]-ONSCollation[[#This Row],[2013 Q3 FTE]]</f>
        <v>0</v>
      </c>
      <c r="AP11" s="602">
        <f>IFERROR(VLOOKUP(ONSCollation[[#This Row],[ONS Q1 2009-Q2 2009]],ONS2009Q2[[#All],[Cleaned version of text detail]:[Full Time Equivalent Q1 2009]],6,0),"-")</f>
        <v>890</v>
      </c>
      <c r="AQ11" s="602">
        <f>IFERROR(VLOOKUP(ONSCollation[[#This Row],[ONS Q1 2009-Q2 2009]],ONS2009Q2[[#All],[Cleaned version of text detail]:[Full Time Equivalent Q1 2009]],2,0),"-")</f>
        <v>930</v>
      </c>
      <c r="AR11" s="602">
        <f>IFERROR(VLOOKUP(ONSCollation[[#This Row],[ONS Q3 2009-Q4 2009]],ONS2009Q4[[#All],[Cleaned version of detail]:[Full Time Equivalent Q3 2009]],6,0),"-")</f>
        <v>940</v>
      </c>
      <c r="AS11" s="602">
        <f>IFERROR(VLOOKUP(ONSCollation[[#This Row],[ONS Q3 2009-Q4 2009]],ONS2009Q4[[#All],[Cleaned version of detail]:[Full Time Equivalent Q3 2009]],2,0),"-")</f>
        <v>950</v>
      </c>
      <c r="AT11" s="602">
        <f>IFERROR(VLOOKUP(ONSCollation[[#This Row],[ONS Q1 2010-Q2 2010]],ONS2010Q2[[#All],[Cleaned text]:[Full Time Equivalent Q1 2010]],6,0),"-")</f>
        <v>960</v>
      </c>
      <c r="AU11" s="602">
        <f>IFERROR(VLOOKUP(ONSCollation[[#This Row],[ONS Q2 2010-Q3 2010]],ONS2010Q3[[#All],[Cleaned text]:[FTE Q2 2010]],6,0),"-")</f>
        <v>960</v>
      </c>
      <c r="AV11" s="602">
        <f>IFERROR(VLOOKUP(ONSCollation[[#This Row],[ONS Q4 2010-Q1 2011]],ONS2011Q1[[#All],[Cleaned text]:[Full Time Equivalent change Q4 2010-Q1 2011]],2,0),"-")</f>
        <v>900</v>
      </c>
      <c r="AW11" s="602">
        <f>IFERROR(VLOOKUP(ONSCollation[[#This Row],[ONS Q3 2010-Q4 2010]],ONS2010Q4[[#All],[Cleaned text]:[Full Time Equivalent Q3 2010]],2,0),"-")</f>
        <v>920</v>
      </c>
      <c r="AX11" s="602">
        <f>IFERROR(VLOOKUP(ONSCollation[[#This Row],[ONS Q3 2010-Q4 2010]],ONS2010Q4[[#All],[Cleaned text]:[Full Time Equivalent Q3 2010]],6,0),"-")</f>
        <v>940</v>
      </c>
      <c r="AY11" s="602">
        <f>IFERROR(VLOOKUP(ONSCollation[[#This Row],[ONS Q1 2011-Q2 2011]],ONS2011Q2[[#All],[Dept detail / Agency]:[Full Time Equivalent]],3,0),"-")</f>
        <v>890</v>
      </c>
      <c r="AZ11" s="602">
        <f>IFERROR(VLOOKUP(ONSCollation[[#This Row],[ONS Q2 2011-Q3 2011]],ONS2011Q3[[#All],[Cleaned text]:[Full Time Equivalent Q3 2011]],2,0),"-")</f>
        <v>890</v>
      </c>
      <c r="BA11" s="602">
        <f>IFERROR(VLOOKUP(ONSCollation[[#This Row],[ONS Q3 2011-Q4 2011]],ONS2011Q4[[#All],[Cleaned text]:[Full Time Equivalent]],3,0),"-")</f>
        <v>880</v>
      </c>
      <c r="BB11" s="602">
        <f>IFERROR(VLOOKUP(ONSCollation[[#This Row],[Dept detail / Agency]],ONS2012Q1[[Cleaned text]:[FTE Q1]],3,FALSE),"-")</f>
        <v>870</v>
      </c>
      <c r="BC11" s="602">
        <f>IFERROR(VLOOKUP(ONSCollation[[#This Row],[Dept detail / Agency]],ONS2012Q2[[Cleaned name]:[FTE Q2 2012]],3,FALSE),"-")</f>
        <v>850</v>
      </c>
      <c r="BD11" s="602">
        <f>IFERROR(VLOOKUP(ONSCollation[[#This Row],[Dept detail / Agency]],ONS2012Q3[[Cleaned name]:[FTE Q2 2012]],3,FALSE),"-")</f>
        <v>840</v>
      </c>
      <c r="BE11" s="602">
        <f>IFERROR(VLOOKUP(ONSCollation[[#This Row],[Dept detail / Agency]],ONS2012Q4[[Cleaned name]:[FTE Q3 2012]],3,FALSE),"-")</f>
        <v>850</v>
      </c>
      <c r="BF11" s="602">
        <f>IFERROR(VLOOKUP(ONSCollation[[#This Row],[Dept detail / Agency]],ONS2013Q1[[Cleaned name]:[FTE Q4 2012]],3,FALSE),"-")</f>
        <v>870</v>
      </c>
      <c r="BG11" s="602">
        <f>IFERROR(VLOOKUP(ONSCollation[[#This Row],[Dept detail / Agency]],ONS2013Q2[[Cleaned name]:[FTE Q1 2013]],3,FALSE),"-")</f>
        <v>870</v>
      </c>
      <c r="BH11" s="602">
        <f>IFERROR(VLOOKUP(ONSCollation[[#This Row],[Dept detail / Agency]],ONS2013Q3[[Cleaned name]:[FTE Q2 2013]],3,FALSE),"-")</f>
        <v>850</v>
      </c>
      <c r="BI11" s="602">
        <f>IFERROR(VLOOKUP(ONSCollation[[#This Row],[Dept detail / Agency]],ONS2013Q3[[Cleaned name]:[FTE Q2 2013]],3,FALSE),"-")</f>
        <v>850</v>
      </c>
      <c r="BJ11" s="604"/>
    </row>
    <row r="12" spans="1:62" x14ac:dyDescent="0.25">
      <c r="A12" s="531" t="s">
        <v>408</v>
      </c>
      <c r="B12" s="549" t="s">
        <v>446</v>
      </c>
      <c r="C12" s="531" t="s">
        <v>394</v>
      </c>
      <c r="D12" s="531" t="s">
        <v>394</v>
      </c>
      <c r="E12" s="531" t="s">
        <v>394</v>
      </c>
      <c r="F12" s="531" t="s">
        <v>394</v>
      </c>
      <c r="G12" s="531" t="s">
        <v>394</v>
      </c>
      <c r="H12" s="531" t="s">
        <v>394</v>
      </c>
      <c r="I12" s="531" t="s">
        <v>394</v>
      </c>
      <c r="J12" s="531" t="s">
        <v>394</v>
      </c>
      <c r="K12" s="531" t="s">
        <v>394</v>
      </c>
      <c r="L12" s="531" t="s">
        <v>394</v>
      </c>
      <c r="M12" s="532" t="str">
        <f>ONSCollation[[#This Row],[ONS Q4 2011-Q1 2012]]</f>
        <v>Business, Enterprise and Regulatory Reform</v>
      </c>
      <c r="N12" s="536" t="str">
        <f>ONSCollation[[#This Row],[ONS Q4 2011-Q1 2012]]</f>
        <v>Business, Enterprise and Regulatory Reform</v>
      </c>
      <c r="O12" s="536" t="str">
        <f>ONSCollation[[#This Row],[Dept]]</f>
        <v>BIS</v>
      </c>
      <c r="P12" s="531" t="s">
        <v>760</v>
      </c>
      <c r="Q12" s="531" t="s">
        <v>832</v>
      </c>
      <c r="R12" s="531" t="s">
        <v>790</v>
      </c>
      <c r="S12" s="601">
        <f>IFERROR(VLOOKUP(ONSCollation[[#This Row],[ONS Q1 2009-Q2 2009]],ONS2009Q2[[#All],[Cleaned version of text detail]:[Full Time Equivalent Q1 2009]],8,0), "-")</f>
        <v>3590</v>
      </c>
      <c r="T12" s="601">
        <f>IFERROR(VLOOKUP(ONSCollation[[#This Row],[ONS Q1 2009-Q2 2009]],ONS2009Q2[[#All],[Cleaned version of text detail]:[Full Time Equivalent Q1 2009]],4,0),"-")</f>
        <v>0</v>
      </c>
      <c r="U12" s="601" t="str">
        <f>IFERROR(VLOOKUP(ONSCollation[[#This Row],[ONS Q3 2009-Q4 2009]],ONS2009Q4[[#All],[Cleaned version of detail]:[Full Time Equivalent Q3 2009]],8,0),"-")</f>
        <v>-</v>
      </c>
      <c r="V12" s="601" t="str">
        <f>IFERROR(VLOOKUP(ONSCollation[[#This Row],[ONS Q3 2009-Q4 2009]],ONS2009Q4[[#All],[Cleaned version of detail]:[Full Time Equivalent Q3 2009]],4,0),"-")</f>
        <v>-</v>
      </c>
      <c r="W12" s="601" t="str">
        <f>IFERROR(VLOOKUP(ONSCollation[[#This Row],[ONS Q1 2010-Q2 2010]],ONS2010Q2[[#All],[Cleaned text]:[Full Time Equivalent Q1 2010]],8,0),"-")</f>
        <v>-</v>
      </c>
      <c r="X12" s="601" t="str">
        <f>IFERROR(VLOOKUP(ONSCollation[[#This Row],[ONS Q2 2010-Q3 2010]],ONS2010Q3[[#All],[Cleaned text]:[FTE Q2 2010]],8,0),"-")</f>
        <v>-</v>
      </c>
      <c r="Y12" s="601" t="str">
        <f>IFERROR(VLOOKUP(ONSCollation[[#This Row],[ONS Q3 2010-Q4 2010]],ONS2010Q4[[#All],[Cleaned text]:[Full Time Equivalent Q3 2010]],8,0),"-")</f>
        <v>-</v>
      </c>
      <c r="Z12" s="601" t="str">
        <f>IFERROR(VLOOKUP(ONSCollation[[#This Row],[ONS Q3 2010-Q4 2010]],ONS2010Q4[[#All],[Cleaned text]:[Full Time Equivalent Q3 2010]],4,0),"-")</f>
        <v>-</v>
      </c>
      <c r="AA12" s="601" t="str">
        <f>IFERROR(VLOOKUP(ONSCollation[[#This Row],[ONS Q4 2010-Q1 2011]],ONS2011Q1[[#All],[Cleaned text]:[Full Time Equivalent change Q4 2010-Q1 2011]],3,0),"-")</f>
        <v>-</v>
      </c>
      <c r="AB12" s="601" t="str">
        <f>IFERROR(VLOOKUP(ONSCollation[[#This Row],[ONS Q1 2011-Q2 2011]],ONS2011Q2[[#All],[Dept detail / Agency]:[Full Time Equivalent]],4,0),"-")</f>
        <v>-</v>
      </c>
      <c r="AC12" s="601" t="str">
        <f>IFERROR(VLOOKUP(ONSCollation[[#This Row],[ONS Q2 2011-Q3 2011]],ONS2011Q3[[#All],[Cleaned text]:[Full Time Equivalent Q3 2011]],3,0),"-")</f>
        <v>-</v>
      </c>
      <c r="AD12" s="601" t="str">
        <f>IFERROR(VLOOKUP(ONSCollation[[#This Row],[ONS Q3 2011-Q4 2011]],ONS2011Q4[[#All],[Cleaned text]:[Full Time Equivalent]],4,0),"-")</f>
        <v>-</v>
      </c>
      <c r="AE12" s="601" t="str">
        <f>IFERROR(VLOOKUP(ONSCollation[[#This Row],[Dept detail / Agency]],ONS2012Q1[[Cleaned text]:[FTE Q1]],4,FALSE),"-")</f>
        <v>-</v>
      </c>
      <c r="AF12" s="601" t="str">
        <f>IFERROR(VLOOKUP(ONSCollation[[#This Row],[Dept detail / Agency]],ONS2012Q2[[Cleaned name]:[FTE Q2 2012]],4,FALSE),"-")</f>
        <v>-</v>
      </c>
      <c r="AG12" s="601" t="str">
        <f>IFERROR(VLOOKUP(ONSCollation[[#This Row],[Dept detail / Agency]],ONS2012Q3[[Cleaned name]:[FTE Q2 2012]],4,FALSE),"-")</f>
        <v>-</v>
      </c>
      <c r="AH12" s="601" t="str">
        <f>IFERROR(VLOOKUP(ONSCollation[[#This Row],[Dept detail / Agency]],ONS2012Q4[[Cleaned name]:[FTE Q3 2012]],4,FALSE),"-")</f>
        <v>-</v>
      </c>
      <c r="AI12" s="601" t="str">
        <f>IFERROR(VLOOKUP(ONSCollation[[#This Row],[Dept detail / Agency]],ONS2013Q1[[Cleaned name]:[FTE Q4 2012]],4,FALSE),"-")</f>
        <v>-</v>
      </c>
      <c r="AJ12" s="601" t="str">
        <f>IFERROR(VLOOKUP(ONSCollation[[#This Row],[Dept detail / Agency]],ONS2013Q2[[Cleaned name]:[FTE Q1 2013]],4,FALSE),"-")</f>
        <v>-</v>
      </c>
      <c r="AK12" s="601" t="str">
        <f>IFERROR(VLOOKUP(ONSCollation[[#This Row],[Dept detail / Agency]],ONS2013Q3[[Cleaned name]:[FTE Q2 2013]],4,FALSE),"-")</f>
        <v>-</v>
      </c>
      <c r="AL12" s="601" t="str">
        <f>IFERROR(VLOOKUP(ONSCollation[[#This Row],[Dept detail / Agency]],ONS2013Q3[[Cleaned name]:[FTE Q2 2013]],6,FALSE),"-")</f>
        <v>-</v>
      </c>
      <c r="AM12" s="601" t="str">
        <f>IFERROR(VLOOKUP(ONSCollation[[#This Row],[Dept detail / Agency]],ONS2013Q4[[#All],[Cleaned name]:[FTE Q4 2013]],4,FALSE),"-")</f>
        <v>-</v>
      </c>
      <c r="AN12" s="601" t="str">
        <f>IFERROR(VLOOKUP(ONSCollation[[#This Row],[Dept detail / Agency]],ONS2013Q4[[Cleaned name]:[HC Q3 20132]],6,FALSE),"-")</f>
        <v>-</v>
      </c>
      <c r="AO12" s="601" t="e">
        <f>ONSCollation[[#This Row],[2013 Q3 - restated]]-ONSCollation[[#This Row],[2013 Q3 FTE]]</f>
        <v>#VALUE!</v>
      </c>
      <c r="AP12" s="602">
        <f>IFERROR(VLOOKUP(ONSCollation[[#This Row],[ONS Q1 2009-Q2 2009]],ONS2009Q2[[#All],[Cleaned version of text detail]:[Full Time Equivalent Q1 2009]],6,0),"-")</f>
        <v>3690</v>
      </c>
      <c r="AQ12" s="602">
        <f>IFERROR(VLOOKUP(ONSCollation[[#This Row],[ONS Q1 2009-Q2 2009]],ONS2009Q2[[#All],[Cleaned version of text detail]:[Full Time Equivalent Q1 2009]],2,0),"-")</f>
        <v>0</v>
      </c>
      <c r="AR12" s="602" t="str">
        <f>IFERROR(VLOOKUP(ONSCollation[[#This Row],[ONS Q3 2009-Q4 2009]],ONS2009Q4[[#All],[Cleaned version of detail]:[Full Time Equivalent Q3 2009]],6,0),"-")</f>
        <v>-</v>
      </c>
      <c r="AS12" s="602" t="str">
        <f>IFERROR(VLOOKUP(ONSCollation[[#This Row],[ONS Q3 2009-Q4 2009]],ONS2009Q4[[#All],[Cleaned version of detail]:[Full Time Equivalent Q3 2009]],2,0),"-")</f>
        <v>-</v>
      </c>
      <c r="AT12" s="602" t="str">
        <f>IFERROR(VLOOKUP(ONSCollation[[#This Row],[ONS Q1 2010-Q2 2010]],ONS2010Q2[[#All],[Cleaned text]:[Full Time Equivalent Q1 2010]],6,0),"-")</f>
        <v>-</v>
      </c>
      <c r="AU12" s="602" t="str">
        <f>IFERROR(VLOOKUP(ONSCollation[[#This Row],[ONS Q2 2010-Q3 2010]],ONS2010Q3[[#All],[Cleaned text]:[FTE Q2 2010]],6,0),"-")</f>
        <v>-</v>
      </c>
      <c r="AV12" s="602" t="str">
        <f>IFERROR(VLOOKUP(ONSCollation[[#This Row],[ONS Q4 2010-Q1 2011]],ONS2011Q1[[#All],[Cleaned text]:[Full Time Equivalent change Q4 2010-Q1 2011]],2,0),"-")</f>
        <v>-</v>
      </c>
      <c r="AW12" s="602" t="str">
        <f>IFERROR(VLOOKUP(ONSCollation[[#This Row],[ONS Q3 2010-Q4 2010]],ONS2010Q4[[#All],[Cleaned text]:[Full Time Equivalent Q3 2010]],2,0),"-")</f>
        <v>-</v>
      </c>
      <c r="AX12" s="602" t="str">
        <f>IFERROR(VLOOKUP(ONSCollation[[#This Row],[ONS Q3 2010-Q4 2010]],ONS2010Q4[[#All],[Cleaned text]:[Full Time Equivalent Q3 2010]],6,0),"-")</f>
        <v>-</v>
      </c>
      <c r="AY12" s="602" t="str">
        <f>IFERROR(VLOOKUP(ONSCollation[[#This Row],[ONS Q1 2011-Q2 2011]],ONS2011Q2[[#All],[Dept detail / Agency]:[Full Time Equivalent]],3,0),"-")</f>
        <v>-</v>
      </c>
      <c r="AZ12" s="602" t="str">
        <f>IFERROR(VLOOKUP(ONSCollation[[#This Row],[ONS Q2 2011-Q3 2011]],ONS2011Q3[[#All],[Cleaned text]:[Full Time Equivalent Q3 2011]],2,0),"-")</f>
        <v>-</v>
      </c>
      <c r="BA12" s="602" t="str">
        <f>IFERROR(VLOOKUP(ONSCollation[[#This Row],[ONS Q3 2011-Q4 2011]],ONS2011Q4[[#All],[Cleaned text]:[Full Time Equivalent]],3,0),"-")</f>
        <v>-</v>
      </c>
      <c r="BB12" s="602" t="str">
        <f>IFERROR(VLOOKUP(ONSCollation[[#This Row],[Dept detail / Agency]],ONS2012Q1[[Cleaned text]:[FTE Q1]],3,FALSE),"-")</f>
        <v>-</v>
      </c>
      <c r="BC12" s="602" t="str">
        <f>IFERROR(VLOOKUP(ONSCollation[[#This Row],[Dept detail / Agency]],ONS2012Q2[[Cleaned name]:[FTE Q2 2012]],3,FALSE),"-")</f>
        <v>-</v>
      </c>
      <c r="BD12" s="602" t="str">
        <f>IFERROR(VLOOKUP(ONSCollation[[#This Row],[Dept detail / Agency]],ONS2012Q3[[Cleaned name]:[FTE Q2 2012]],3,FALSE),"-")</f>
        <v>-</v>
      </c>
      <c r="BE12" s="602" t="str">
        <f>IFERROR(VLOOKUP(ONSCollation[[#This Row],[Dept detail / Agency]],ONS2012Q4[[Cleaned name]:[FTE Q3 2012]],3,FALSE),"-")</f>
        <v>-</v>
      </c>
      <c r="BF12" s="602" t="str">
        <f>IFERROR(VLOOKUP(ONSCollation[[#This Row],[Dept detail / Agency]],ONS2013Q1[[Cleaned name]:[FTE Q4 2012]],3,FALSE),"-")</f>
        <v>-</v>
      </c>
      <c r="BG12" s="602" t="str">
        <f>IFERROR(VLOOKUP(ONSCollation[[#This Row],[Dept detail / Agency]],ONS2013Q2[[Cleaned name]:[FTE Q1 2013]],3,FALSE),"-")</f>
        <v>-</v>
      </c>
      <c r="BH12" s="602" t="str">
        <f>IFERROR(VLOOKUP(ONSCollation[[#This Row],[Dept detail / Agency]],ONS2013Q3[[Cleaned name]:[FTE Q2 2013]],3,FALSE),"-")</f>
        <v>-</v>
      </c>
      <c r="BI12" s="602" t="str">
        <f>IFERROR(VLOOKUP(ONSCollation[[#This Row],[Dept detail / Agency]],ONS2013Q3[[Cleaned name]:[FTE Q2 2013]],3,FALSE),"-")</f>
        <v>-</v>
      </c>
      <c r="BJ12" s="604"/>
    </row>
    <row r="13" spans="1:62" x14ac:dyDescent="0.25">
      <c r="A13" s="531" t="s">
        <v>408</v>
      </c>
      <c r="B13" s="549" t="s">
        <v>446</v>
      </c>
      <c r="C13" s="531" t="s">
        <v>393</v>
      </c>
      <c r="D13" s="531" t="s">
        <v>408</v>
      </c>
      <c r="E13" s="531" t="s">
        <v>408</v>
      </c>
      <c r="F13" s="531" t="s">
        <v>408</v>
      </c>
      <c r="G13" s="531" t="s">
        <v>408</v>
      </c>
      <c r="H13" s="531" t="s">
        <v>408</v>
      </c>
      <c r="I13" s="531" t="s">
        <v>408</v>
      </c>
      <c r="J13" s="531" t="s">
        <v>408</v>
      </c>
      <c r="K13" s="531" t="s">
        <v>176</v>
      </c>
      <c r="L13" s="532" t="str">
        <f>VLOOKUP(TRIM(ONSCollation[[#This Row],[ONS Q3 2011-Q4 2011]]),ONS2012Q1[Cleaned text],1,0)</f>
        <v>Business, Innovation and Skills</v>
      </c>
      <c r="M13" s="532" t="str">
        <f>ONSCollation[[#This Row],[ONS Q4 2011-Q1 2012]]</f>
        <v>Business, Innovation and Skills</v>
      </c>
      <c r="N13" s="536" t="str">
        <f>ONSCollation[[#This Row],[ONS Q4 2011-Q1 2012]]</f>
        <v>Business, Innovation and Skills</v>
      </c>
      <c r="O13" s="536" t="str">
        <f>ONSCollation[[#This Row],[Dept]]</f>
        <v>BIS</v>
      </c>
      <c r="P13" s="531" t="s">
        <v>760</v>
      </c>
      <c r="Q13" s="531" t="s">
        <v>832</v>
      </c>
      <c r="R13" s="531" t="s">
        <v>790</v>
      </c>
      <c r="S13" s="601">
        <f>IFERROR(VLOOKUP(ONSCollation[[#This Row],[ONS Q1 2009-Q2 2009]],ONS2009Q2[[#All],[Cleaned version of text detail]:[Full Time Equivalent Q1 2009]],8,0), "-")</f>
        <v>0</v>
      </c>
      <c r="T13" s="601">
        <f>IFERROR(VLOOKUP(ONSCollation[[#This Row],[ONS Q1 2009-Q2 2009]],ONS2009Q2[[#All],[Cleaned version of text detail]:[Full Time Equivalent Q1 2009]],4,0),"-")</f>
        <v>4770</v>
      </c>
      <c r="U13" s="603">
        <f>IFERROR(VLOOKUP(ONSCollation[[#This Row],[ONS Q3 2009-Q4 2009]],ONS2009Q4[[#All],[Cleaned version of detail]:[Full Time Equivalent Q3 2009]],8,0),"-")</f>
        <v>3870</v>
      </c>
      <c r="V13" s="604">
        <f>IFERROR(VLOOKUP(ONSCollation[[#This Row],[ONS Q3 2009-Q4 2009]],ONS2009Q4[[#All],[Cleaned version of detail]:[Full Time Equivalent Q3 2009]],4,0),"-")</f>
        <v>3960</v>
      </c>
      <c r="W13" s="604">
        <f>IFERROR(VLOOKUP(ONSCollation[[#This Row],[ONS Q1 2010-Q2 2010]],ONS2010Q2[[#All],[Cleaned text]:[Full Time Equivalent Q1 2010]],8,0),"-")</f>
        <v>3940</v>
      </c>
      <c r="X13" s="604">
        <f>IFERROR(VLOOKUP(ONSCollation[[#This Row],[ONS Q2 2010-Q3 2010]],ONS2010Q3[[#All],[Cleaned text]:[FTE Q2 2010]],8,0),"-")</f>
        <v>3860</v>
      </c>
      <c r="Y13" s="604">
        <f>IFERROR(VLOOKUP(ONSCollation[[#This Row],[ONS Q3 2010-Q4 2010]],ONS2010Q4[[#All],[Cleaned text]:[Full Time Equivalent Q3 2010]],8,0),"-")</f>
        <v>3760</v>
      </c>
      <c r="Z13" s="604">
        <f>IFERROR(VLOOKUP(ONSCollation[[#This Row],[ONS Q3 2010-Q4 2010]],ONS2010Q4[[#All],[Cleaned text]:[Full Time Equivalent Q3 2010]],4,0),"-")</f>
        <v>3420</v>
      </c>
      <c r="AA13" s="604">
        <f>IFERROR(VLOOKUP(ONSCollation[[#This Row],[ONS Q4 2010-Q1 2011]],ONS2011Q1[[#All],[Cleaned text]:[Full Time Equivalent change Q4 2010-Q1 2011]],3,0),"-")</f>
        <v>3400</v>
      </c>
      <c r="AB13" s="604">
        <f>IFERROR(VLOOKUP(ONSCollation[[#This Row],[ONS Q1 2011-Q2 2011]],ONS2011Q2[[#All],[Dept detail / Agency]:[Full Time Equivalent]],4,0),"-")</f>
        <v>3170</v>
      </c>
      <c r="AC13" s="604">
        <f>IFERROR(VLOOKUP(ONSCollation[[#This Row],[ONS Q2 2011-Q3 2011]],ONS2011Q3[[#All],[Cleaned text]:[Full Time Equivalent Q3 2011]],3,0),"-")</f>
        <v>2880</v>
      </c>
      <c r="AD13" s="604">
        <f>IFERROR(VLOOKUP(ONSCollation[[#This Row],[ONS Q3 2011-Q4 2011]],ONS2011Q4[[#All],[Cleaned text]:[Full Time Equivalent]],4,0),"-")</f>
        <v>2910</v>
      </c>
      <c r="AE13" s="601">
        <f>IFERROR(VLOOKUP(ONSCollation[[#This Row],[Dept detail / Agency]],ONS2012Q1[[Cleaned text]:[FTE Q1]],4,FALSE),"-")</f>
        <v>2930</v>
      </c>
      <c r="AF13" s="601">
        <f>IFERROR(VLOOKUP(ONSCollation[[#This Row],[Dept detail / Agency]],ONS2012Q2[[Cleaned name]:[FTE Q2 2012]],4,FALSE),"-")</f>
        <v>3040</v>
      </c>
      <c r="AG13" s="601">
        <f>IFERROR(VLOOKUP(ONSCollation[[#This Row],[Dept detail / Agency]],ONS2012Q3[[Cleaned name]:[FTE Q2 2012]],4,FALSE),"-")</f>
        <v>3010</v>
      </c>
      <c r="AH13" s="601">
        <f>IFERROR(VLOOKUP(ONSCollation[[#This Row],[Dept detail / Agency]],ONS2012Q4[[Cleaned name]:[FTE Q3 2012]],4,FALSE),"-")</f>
        <v>3020</v>
      </c>
      <c r="AI13" s="601">
        <f>IFERROR(VLOOKUP(ONSCollation[[#This Row],[Dept detail / Agency]],ONS2013Q1[[Cleaned name]:[FTE Q4 2012]],4,FALSE),"-")</f>
        <v>3060</v>
      </c>
      <c r="AJ13" s="601">
        <f>IFERROR(VLOOKUP(ONSCollation[[#This Row],[Dept detail / Agency]],ONS2013Q2[[Cleaned name]:[FTE Q1 2013]],4,FALSE),"-")</f>
        <v>3000</v>
      </c>
      <c r="AK13" s="601">
        <f>IFERROR(VLOOKUP(ONSCollation[[#This Row],[Dept detail / Agency]],ONS2013Q3[[Cleaned name]:[FTE Q2 2013]],4,FALSE),"-")</f>
        <v>3000</v>
      </c>
      <c r="AL13" s="601">
        <f>IFERROR(VLOOKUP(ONSCollation[[#This Row],[Dept detail / Agency]],ONS2013Q3[[Cleaned name]:[FTE Q2 2013]],6,FALSE),"-")</f>
        <v>3000</v>
      </c>
      <c r="AM13" s="601">
        <f>IFERROR(VLOOKUP(ONSCollation[[#This Row],[Dept detail / Agency]],ONS2013Q4[[#All],[Cleaned name]:[FTE Q4 2013]],4,FALSE),"-")</f>
        <v>3000</v>
      </c>
      <c r="AN13" s="601">
        <f>IFERROR(VLOOKUP(ONSCollation[[#This Row],[Dept detail / Agency]],ONS2013Q4[[Cleaned name]:[HC Q3 20132]],6,FALSE),"-")</f>
        <v>3000</v>
      </c>
      <c r="AO13" s="601">
        <f>ONSCollation[[#This Row],[2013 Q3 - restated]]-ONSCollation[[#This Row],[2013 Q3 FTE]]</f>
        <v>0</v>
      </c>
      <c r="AP13" s="602">
        <f>IFERROR(VLOOKUP(ONSCollation[[#This Row],[ONS Q1 2009-Q2 2009]],ONS2009Q2[[#All],[Cleaned version of text detail]:[Full Time Equivalent Q1 2009]],6,0),"-")</f>
        <v>0</v>
      </c>
      <c r="AQ13" s="602">
        <f>IFERROR(VLOOKUP(ONSCollation[[#This Row],[ONS Q1 2009-Q2 2009]],ONS2009Q2[[#All],[Cleaned version of text detail]:[Full Time Equivalent Q1 2009]],2,0),"-")</f>
        <v>4930</v>
      </c>
      <c r="AR13" s="602">
        <f>IFERROR(VLOOKUP(ONSCollation[[#This Row],[ONS Q3 2009-Q4 2009]],ONS2009Q4[[#All],[Cleaned version of detail]:[Full Time Equivalent Q3 2009]],6,0),"-")</f>
        <v>4000</v>
      </c>
      <c r="AS13" s="602">
        <f>IFERROR(VLOOKUP(ONSCollation[[#This Row],[ONS Q3 2009-Q4 2009]],ONS2009Q4[[#All],[Cleaned version of detail]:[Full Time Equivalent Q3 2009]],2,0),"-")</f>
        <v>4100</v>
      </c>
      <c r="AT13" s="602">
        <f>IFERROR(VLOOKUP(ONSCollation[[#This Row],[ONS Q1 2010-Q2 2010]],ONS2010Q2[[#All],[Cleaned text]:[Full Time Equivalent Q1 2010]],6,0),"-")</f>
        <v>4080</v>
      </c>
      <c r="AU13" s="602">
        <f>IFERROR(VLOOKUP(ONSCollation[[#This Row],[ONS Q2 2010-Q3 2010]],ONS2010Q3[[#All],[Cleaned text]:[FTE Q2 2010]],6,0),"-")</f>
        <v>4000</v>
      </c>
      <c r="AV13" s="602">
        <f>IFERROR(VLOOKUP(ONSCollation[[#This Row],[ONS Q4 2010-Q1 2011]],ONS2011Q1[[#All],[Cleaned text]:[Full Time Equivalent change Q4 2010-Q1 2011]],2,0),"-")</f>
        <v>3520</v>
      </c>
      <c r="AW13" s="602">
        <f>IFERROR(VLOOKUP(ONSCollation[[#This Row],[ONS Q3 2010-Q4 2010]],ONS2010Q4[[#All],[Cleaned text]:[Full Time Equivalent Q3 2010]],2,0),"-")</f>
        <v>3550</v>
      </c>
      <c r="AX13" s="602">
        <f>IFERROR(VLOOKUP(ONSCollation[[#This Row],[ONS Q3 2010-Q4 2010]],ONS2010Q4[[#All],[Cleaned text]:[Full Time Equivalent Q3 2010]],6,0),"-")</f>
        <v>3900</v>
      </c>
      <c r="AY13" s="602">
        <f>IFERROR(VLOOKUP(ONSCollation[[#This Row],[ONS Q1 2011-Q2 2011]],ONS2011Q2[[#All],[Dept detail / Agency]:[Full Time Equivalent]],3,0),"-")</f>
        <v>3280</v>
      </c>
      <c r="AZ13" s="602">
        <f>IFERROR(VLOOKUP(ONSCollation[[#This Row],[ONS Q2 2011-Q3 2011]],ONS2011Q3[[#All],[Cleaned text]:[Full Time Equivalent Q3 2011]],2,0),"-")</f>
        <v>2960</v>
      </c>
      <c r="BA13" s="602">
        <f>IFERROR(VLOOKUP(ONSCollation[[#This Row],[ONS Q3 2011-Q4 2011]],ONS2011Q4[[#All],[Cleaned text]:[Full Time Equivalent]],3,0),"-")</f>
        <v>3000</v>
      </c>
      <c r="BB13" s="602">
        <f>IFERROR(VLOOKUP(ONSCollation[[#This Row],[Dept detail / Agency]],ONS2012Q1[[Cleaned text]:[FTE Q1]],3,FALSE),"-")</f>
        <v>3030</v>
      </c>
      <c r="BC13" s="602">
        <f>IFERROR(VLOOKUP(ONSCollation[[#This Row],[Dept detail / Agency]],ONS2012Q2[[Cleaned name]:[FTE Q2 2012]],3,FALSE),"-")</f>
        <v>3150</v>
      </c>
      <c r="BD13" s="602">
        <f>IFERROR(VLOOKUP(ONSCollation[[#This Row],[Dept detail / Agency]],ONS2012Q3[[Cleaned name]:[FTE Q2 2012]],3,FALSE),"-")</f>
        <v>3110</v>
      </c>
      <c r="BE13" s="602">
        <f>IFERROR(VLOOKUP(ONSCollation[[#This Row],[Dept detail / Agency]],ONS2012Q4[[Cleaned name]:[FTE Q3 2012]],3,FALSE),"-")</f>
        <v>3110</v>
      </c>
      <c r="BF13" s="602">
        <f>IFERROR(VLOOKUP(ONSCollation[[#This Row],[Dept detail / Agency]],ONS2013Q1[[Cleaned name]:[FTE Q4 2012]],3,FALSE),"-")</f>
        <v>3150</v>
      </c>
      <c r="BG13" s="602">
        <f>IFERROR(VLOOKUP(ONSCollation[[#This Row],[Dept detail / Agency]],ONS2013Q2[[Cleaned name]:[FTE Q1 2013]],3,FALSE),"-")</f>
        <v>3100</v>
      </c>
      <c r="BH13" s="602">
        <f>IFERROR(VLOOKUP(ONSCollation[[#This Row],[Dept detail / Agency]],ONS2013Q3[[Cleaned name]:[FTE Q2 2013]],3,FALSE),"-")</f>
        <v>3100</v>
      </c>
      <c r="BI13" s="602">
        <f>IFERROR(VLOOKUP(ONSCollation[[#This Row],[Dept detail / Agency]],ONS2013Q3[[Cleaned name]:[FTE Q2 2013]],3,FALSE),"-")</f>
        <v>3100</v>
      </c>
      <c r="BJ13" s="604"/>
    </row>
    <row r="14" spans="1:62" x14ac:dyDescent="0.25">
      <c r="A14" s="531" t="s">
        <v>408</v>
      </c>
      <c r="B14" s="549" t="s">
        <v>446</v>
      </c>
      <c r="C14" s="531" t="s">
        <v>385</v>
      </c>
      <c r="D14" s="531" t="s">
        <v>385</v>
      </c>
      <c r="E14" s="531" t="s">
        <v>385</v>
      </c>
      <c r="F14" s="531" t="s">
        <v>385</v>
      </c>
      <c r="G14" s="531" t="s">
        <v>385</v>
      </c>
      <c r="H14" s="531" t="s">
        <v>385</v>
      </c>
      <c r="I14" s="537" t="s">
        <v>10</v>
      </c>
      <c r="J14" s="532" t="s">
        <v>385</v>
      </c>
      <c r="K14" s="532" t="s">
        <v>385</v>
      </c>
      <c r="L14" s="532" t="str">
        <f>VLOOKUP(TRIM(ONSCollation[[#This Row],[ONS Q3 2011-Q4 2011]]),ONS2012Q1[Cleaned text],1,0)</f>
        <v>Companies House</v>
      </c>
      <c r="M14" s="532" t="str">
        <f>ONSCollation[[#This Row],[ONS Q4 2011-Q1 2012]]</f>
        <v>Companies House</v>
      </c>
      <c r="N14" s="536" t="str">
        <f>ONSCollation[[#This Row],[ONS Q4 2011-Q1 2012]]</f>
        <v>Companies House</v>
      </c>
      <c r="O14" s="536" t="str">
        <f>ONSCollation[[#This Row],[Dept]]</f>
        <v>BIS</v>
      </c>
      <c r="P14" s="531" t="s">
        <v>902</v>
      </c>
      <c r="Q14" s="531" t="s">
        <v>832</v>
      </c>
      <c r="R14" s="531" t="s">
        <v>792</v>
      </c>
      <c r="S14" s="601">
        <f>IFERROR(VLOOKUP(ONSCollation[[#This Row],[ONS Q1 2009-Q2 2009]],ONS2009Q2[[#All],[Cleaned version of text detail]:[Full Time Equivalent Q1 2009]],8,0), "-")</f>
        <v>1050</v>
      </c>
      <c r="T14" s="601">
        <f>IFERROR(VLOOKUP(ONSCollation[[#This Row],[ONS Q1 2009-Q2 2009]],ONS2009Q2[[#All],[Cleaned version of text detail]:[Full Time Equivalent Q1 2009]],4,0),"-")</f>
        <v>1050</v>
      </c>
      <c r="U14" s="601">
        <f>IFERROR(VLOOKUP(ONSCollation[[#This Row],[ONS Q3 2009-Q4 2009]],ONS2009Q4[[#All],[Cleaned version of detail]:[Full Time Equivalent Q3 2009]],8,0),"-")</f>
        <v>1050</v>
      </c>
      <c r="V14" s="601">
        <f>IFERROR(VLOOKUP(ONSCollation[[#This Row],[ONS Q3 2009-Q4 2009]],ONS2009Q4[[#All],[Cleaned version of detail]:[Full Time Equivalent Q3 2009]],4,0),"-")</f>
        <v>1060</v>
      </c>
      <c r="W14" s="601">
        <f>IFERROR(VLOOKUP(ONSCollation[[#This Row],[ONS Q1 2010-Q2 2010]],ONS2010Q2[[#All],[Cleaned text]:[Full Time Equivalent Q1 2010]],8,0),"-")</f>
        <v>1050</v>
      </c>
      <c r="X14" s="601">
        <f>IFERROR(VLOOKUP(ONSCollation[[#This Row],[ONS Q2 2010-Q3 2010]],ONS2010Q3[[#All],[Cleaned text]:[FTE Q2 2010]],8,0),"-")</f>
        <v>1070</v>
      </c>
      <c r="Y14" s="601">
        <f>IFERROR(VLOOKUP(ONSCollation[[#This Row],[ONS Q3 2010-Q4 2010]],ONS2010Q4[[#All],[Cleaned text]:[Full Time Equivalent Q3 2010]],8,0),"-")</f>
        <v>1060</v>
      </c>
      <c r="Z14" s="601">
        <f>IFERROR(VLOOKUP(ONSCollation[[#This Row],[ONS Q3 2010-Q4 2010]],ONS2010Q4[[#All],[Cleaned text]:[Full Time Equivalent Q3 2010]],4,0),"-")</f>
        <v>1050</v>
      </c>
      <c r="AA14" s="601">
        <f>IFERROR(VLOOKUP(ONSCollation[[#This Row],[ONS Q4 2010-Q1 2011]],ONS2011Q1[[#All],[Cleaned text]:[Full Time Equivalent change Q4 2010-Q1 2011]],3,0),"-")</f>
        <v>1030</v>
      </c>
      <c r="AB14" s="601">
        <f>IFERROR(VLOOKUP(ONSCollation[[#This Row],[ONS Q1 2011-Q2 2011]],ONS2011Q2[[#All],[Dept detail / Agency]:[Full Time Equivalent]],4,0),"-")</f>
        <v>1030</v>
      </c>
      <c r="AC14" s="601">
        <f>IFERROR(VLOOKUP(ONSCollation[[#This Row],[ONS Q2 2011-Q3 2011]],ONS2011Q3[[#All],[Cleaned text]:[Full Time Equivalent Q3 2011]],3,0),"-")</f>
        <v>970</v>
      </c>
      <c r="AD14" s="601">
        <f>IFERROR(VLOOKUP(ONSCollation[[#This Row],[ONS Q3 2011-Q4 2011]],ONS2011Q4[[#All],[Cleaned text]:[Full Time Equivalent]],4,0),"-")</f>
        <v>920</v>
      </c>
      <c r="AE14" s="601">
        <f>IFERROR(VLOOKUP(ONSCollation[[#This Row],[Dept detail / Agency]],ONS2012Q1[[Cleaned text]:[FTE Q1]],4,FALSE),"-")</f>
        <v>900</v>
      </c>
      <c r="AF14" s="601">
        <f>IFERROR(VLOOKUP(ONSCollation[[#This Row],[Dept detail / Agency]],ONS2012Q2[[Cleaned name]:[FTE Q2 2012]],4,FALSE),"-")</f>
        <v>890</v>
      </c>
      <c r="AG14" s="601">
        <f>IFERROR(VLOOKUP(ONSCollation[[#This Row],[Dept detail / Agency]],ONS2012Q3[[Cleaned name]:[FTE Q2 2012]],4,FALSE),"-")</f>
        <v>890</v>
      </c>
      <c r="AH14" s="601">
        <f>IFERROR(VLOOKUP(ONSCollation[[#This Row],[Dept detail / Agency]],ONS2012Q4[[Cleaned name]:[FTE Q3 2012]],4,FALSE),"-")</f>
        <v>890</v>
      </c>
      <c r="AI14" s="601">
        <f>IFERROR(VLOOKUP(ONSCollation[[#This Row],[Dept detail / Agency]],ONS2013Q1[[Cleaned name]:[FTE Q4 2012]],4,FALSE),"-")</f>
        <v>890</v>
      </c>
      <c r="AJ14" s="601">
        <f>IFERROR(VLOOKUP(ONSCollation[[#This Row],[Dept detail / Agency]],ONS2013Q2[[Cleaned name]:[FTE Q1 2013]],4,FALSE),"-")</f>
        <v>880</v>
      </c>
      <c r="AK14" s="601">
        <f>IFERROR(VLOOKUP(ONSCollation[[#This Row],[Dept detail / Agency]],ONS2013Q3[[Cleaned name]:[FTE Q2 2013]],4,FALSE),"-")</f>
        <v>880</v>
      </c>
      <c r="AL14" s="601">
        <f>IFERROR(VLOOKUP(ONSCollation[[#This Row],[Dept detail / Agency]],ONS2013Q3[[Cleaned name]:[FTE Q2 2013]],6,FALSE),"-")</f>
        <v>880</v>
      </c>
      <c r="AM14" s="601">
        <f>IFERROR(VLOOKUP(ONSCollation[[#This Row],[Dept detail / Agency]],ONS2013Q4[[#All],[Cleaned name]:[FTE Q4 2013]],4,FALSE),"-")</f>
        <v>880</v>
      </c>
      <c r="AN14" s="601">
        <f>IFERROR(VLOOKUP(ONSCollation[[#This Row],[Dept detail / Agency]],ONS2013Q4[[Cleaned name]:[HC Q3 20132]],6,FALSE),"-")</f>
        <v>880</v>
      </c>
      <c r="AO14" s="601">
        <f>ONSCollation[[#This Row],[2013 Q3 - restated]]-ONSCollation[[#This Row],[2013 Q3 FTE]]</f>
        <v>0</v>
      </c>
      <c r="AP14" s="602">
        <f>IFERROR(VLOOKUP(ONSCollation[[#This Row],[ONS Q1 2009-Q2 2009]],ONS2009Q2[[#All],[Cleaned version of text detail]:[Full Time Equivalent Q1 2009]],6,0),"-")</f>
        <v>1150</v>
      </c>
      <c r="AQ14" s="602">
        <f>IFERROR(VLOOKUP(ONSCollation[[#This Row],[ONS Q1 2009-Q2 2009]],ONS2009Q2[[#All],[Cleaned version of text detail]:[Full Time Equivalent Q1 2009]],2,0),"-")</f>
        <v>1150</v>
      </c>
      <c r="AR14" s="602">
        <f>IFERROR(VLOOKUP(ONSCollation[[#This Row],[ONS Q3 2009-Q4 2009]],ONS2009Q4[[#All],[Cleaned version of detail]:[Full Time Equivalent Q3 2009]],6,0),"-")</f>
        <v>1160</v>
      </c>
      <c r="AS14" s="602">
        <f>IFERROR(VLOOKUP(ONSCollation[[#This Row],[ONS Q3 2009-Q4 2009]],ONS2009Q4[[#All],[Cleaned version of detail]:[Full Time Equivalent Q3 2009]],2,0),"-")</f>
        <v>1170</v>
      </c>
      <c r="AT14" s="602">
        <f>IFERROR(VLOOKUP(ONSCollation[[#This Row],[ONS Q1 2010-Q2 2010]],ONS2010Q2[[#All],[Cleaned text]:[Full Time Equivalent Q1 2010]],6,0),"-")</f>
        <v>1150</v>
      </c>
      <c r="AU14" s="602">
        <f>IFERROR(VLOOKUP(ONSCollation[[#This Row],[ONS Q2 2010-Q3 2010]],ONS2010Q3[[#All],[Cleaned text]:[FTE Q2 2010]],6,0),"-")</f>
        <v>1180</v>
      </c>
      <c r="AV14" s="602">
        <f>IFERROR(VLOOKUP(ONSCollation[[#This Row],[ONS Q4 2010-Q1 2011]],ONS2011Q1[[#All],[Cleaned text]:[Full Time Equivalent change Q4 2010-Q1 2011]],2,0),"-")</f>
        <v>1130</v>
      </c>
      <c r="AW14" s="602">
        <f>IFERROR(VLOOKUP(ONSCollation[[#This Row],[ONS Q3 2010-Q4 2010]],ONS2010Q4[[#All],[Cleaned text]:[Full Time Equivalent Q3 2010]],2,0),"-")</f>
        <v>1150</v>
      </c>
      <c r="AX14" s="602">
        <f>IFERROR(VLOOKUP(ONSCollation[[#This Row],[ONS Q3 2010-Q4 2010]],ONS2010Q4[[#All],[Cleaned text]:[Full Time Equivalent Q3 2010]],6,0),"-")</f>
        <v>1160</v>
      </c>
      <c r="AY14" s="602">
        <f>IFERROR(VLOOKUP(ONSCollation[[#This Row],[ONS Q1 2011-Q2 2011]],ONS2011Q2[[#All],[Dept detail / Agency]:[Full Time Equivalent]],3,0),"-")</f>
        <v>1140</v>
      </c>
      <c r="AZ14" s="602">
        <f>IFERROR(VLOOKUP(ONSCollation[[#This Row],[ONS Q2 2011-Q3 2011]],ONS2011Q3[[#All],[Cleaned text]:[Full Time Equivalent Q3 2011]],2,0),"-")</f>
        <v>1070</v>
      </c>
      <c r="BA14" s="602">
        <f>IFERROR(VLOOKUP(ONSCollation[[#This Row],[ONS Q3 2011-Q4 2011]],ONS2011Q4[[#All],[Cleaned text]:[Full Time Equivalent]],3,0),"-")</f>
        <v>1000</v>
      </c>
      <c r="BB14" s="602">
        <f>IFERROR(VLOOKUP(ONSCollation[[#This Row],[Dept detail / Agency]],ONS2012Q1[[Cleaned text]:[FTE Q1]],3,FALSE),"-")</f>
        <v>990</v>
      </c>
      <c r="BC14" s="602">
        <f>IFERROR(VLOOKUP(ONSCollation[[#This Row],[Dept detail / Agency]],ONS2012Q2[[Cleaned name]:[FTE Q2 2012]],3,FALSE),"-")</f>
        <v>980</v>
      </c>
      <c r="BD14" s="602">
        <f>IFERROR(VLOOKUP(ONSCollation[[#This Row],[Dept detail / Agency]],ONS2012Q3[[Cleaned name]:[FTE Q2 2012]],3,FALSE),"-")</f>
        <v>990</v>
      </c>
      <c r="BE14" s="602">
        <f>IFERROR(VLOOKUP(ONSCollation[[#This Row],[Dept detail / Agency]],ONS2012Q4[[Cleaned name]:[FTE Q3 2012]],3,FALSE),"-")</f>
        <v>980</v>
      </c>
      <c r="BF14" s="602">
        <f>IFERROR(VLOOKUP(ONSCollation[[#This Row],[Dept detail / Agency]],ONS2013Q1[[Cleaned name]:[FTE Q4 2012]],3,FALSE),"-")</f>
        <v>980</v>
      </c>
      <c r="BG14" s="602">
        <f>IFERROR(VLOOKUP(ONSCollation[[#This Row],[Dept detail / Agency]],ONS2013Q2[[Cleaned name]:[FTE Q1 2013]],3,FALSE),"-")</f>
        <v>970</v>
      </c>
      <c r="BH14" s="602">
        <f>IFERROR(VLOOKUP(ONSCollation[[#This Row],[Dept detail / Agency]],ONS2013Q3[[Cleaned name]:[FTE Q2 2013]],3,FALSE),"-")</f>
        <v>970</v>
      </c>
      <c r="BI14" s="602">
        <f>IFERROR(VLOOKUP(ONSCollation[[#This Row],[Dept detail / Agency]],ONS2013Q3[[Cleaned name]:[FTE Q2 2013]],3,FALSE),"-")</f>
        <v>970</v>
      </c>
      <c r="BJ14" s="604"/>
    </row>
    <row r="15" spans="1:62" x14ac:dyDescent="0.25">
      <c r="A15" s="531" t="s">
        <v>408</v>
      </c>
      <c r="B15" s="549" t="s">
        <v>446</v>
      </c>
      <c r="C15" s="531"/>
      <c r="D15" s="531"/>
      <c r="E15" s="531"/>
      <c r="F15" s="531"/>
      <c r="G15" s="531"/>
      <c r="H15" s="531"/>
      <c r="I15" s="538" t="s">
        <v>573</v>
      </c>
      <c r="J15" s="533" t="s">
        <v>573</v>
      </c>
      <c r="K15" s="533" t="s">
        <v>573</v>
      </c>
      <c r="L15" s="532" t="str">
        <f>VLOOKUP(TRIM(ONSCollation[[#This Row],[ONS Q3 2011-Q4 2011]]),ONS2012Q1[Cleaned text],1,0)</f>
        <v>UK Space Agency</v>
      </c>
      <c r="M15" s="532" t="str">
        <f>ONSCollation[[#This Row],[ONS Q4 2011-Q1 2012]]</f>
        <v>UK Space Agency</v>
      </c>
      <c r="N15" s="536" t="str">
        <f>ONSCollation[[#This Row],[ONS Q4 2011-Q1 2012]]</f>
        <v>UK Space Agency</v>
      </c>
      <c r="O15" s="536" t="str">
        <f>ONSCollation[[#This Row],[Dept]]</f>
        <v>BIS</v>
      </c>
      <c r="P15" s="531" t="s">
        <v>902</v>
      </c>
      <c r="Q15" s="531" t="s">
        <v>832</v>
      </c>
      <c r="R15" s="531" t="s">
        <v>792</v>
      </c>
      <c r="S15" s="601" t="str">
        <f>IFERROR(VLOOKUP(ONSCollation[[#This Row],[ONS Q1 2009-Q2 2009]],ONS2009Q2[[#All],[Cleaned version of text detail]:[Full Time Equivalent Q1 2009]],8,0), "-")</f>
        <v>-</v>
      </c>
      <c r="T15" s="601" t="str">
        <f>IFERROR(VLOOKUP(ONSCollation[[#This Row],[ONS Q1 2009-Q2 2009]],ONS2009Q2[[#All],[Cleaned version of text detail]:[Full Time Equivalent Q1 2009]],4,0),"-")</f>
        <v>-</v>
      </c>
      <c r="U15" s="601" t="str">
        <f>IFERROR(VLOOKUP(ONSCollation[[#This Row],[ONS Q3 2009-Q4 2009]],ONS2009Q4[[#All],[Cleaned version of detail]:[Full Time Equivalent Q3 2009]],8,0),"-")</f>
        <v>-</v>
      </c>
      <c r="V15" s="601" t="str">
        <f>IFERROR(VLOOKUP(ONSCollation[[#This Row],[ONS Q3 2009-Q4 2009]],ONS2009Q4[[#All],[Cleaned version of detail]:[Full Time Equivalent Q3 2009]],4,0),"-")</f>
        <v>-</v>
      </c>
      <c r="W15" s="601" t="str">
        <f>IFERROR(VLOOKUP(ONSCollation[[#This Row],[ONS Q1 2010-Q2 2010]],ONS2010Q2[[#All],[Cleaned text]:[Full Time Equivalent Q1 2010]],8,0),"-")</f>
        <v>-</v>
      </c>
      <c r="X15" s="601" t="str">
        <f>IFERROR(VLOOKUP(ONSCollation[[#This Row],[ONS Q2 2010-Q3 2010]],ONS2010Q3[[#All],[Cleaned text]:[FTE Q2 2010]],8,0),"-")</f>
        <v>-</v>
      </c>
      <c r="Y15" s="601" t="str">
        <f>IFERROR(VLOOKUP(ONSCollation[[#This Row],[ONS Q3 2010-Q4 2010]],ONS2010Q4[[#All],[Cleaned text]:[Full Time Equivalent Q3 2010]],8,0),"-")</f>
        <v>-</v>
      </c>
      <c r="Z15" s="601" t="str">
        <f>IFERROR(VLOOKUP(ONSCollation[[#This Row],[ONS Q3 2010-Q4 2010]],ONS2010Q4[[#All],[Cleaned text]:[Full Time Equivalent Q3 2010]],4,0),"-")</f>
        <v>-</v>
      </c>
      <c r="AA15" s="601" t="str">
        <f>IFERROR(VLOOKUP(ONSCollation[[#This Row],[ONS Q4 2010-Q1 2011]],ONS2011Q1[[#All],[Cleaned text]:[Full Time Equivalent change Q4 2010-Q1 2011]],3,0),"-")</f>
        <v>-</v>
      </c>
      <c r="AB15" s="601">
        <f>IFERROR(VLOOKUP(ONSCollation[[#This Row],[ONS Q1 2011-Q2 2011]],ONS2011Q2[[#All],[Dept detail / Agency]:[Full Time Equivalent]],4,0),"-")</f>
        <v>30</v>
      </c>
      <c r="AC15" s="601">
        <f>IFERROR(VLOOKUP(ONSCollation[[#This Row],[ONS Q2 2011-Q3 2011]],ONS2011Q3[[#All],[Cleaned text]:[Full Time Equivalent Q3 2011]],3,0),"-")</f>
        <v>30</v>
      </c>
      <c r="AD15" s="601">
        <f>IFERROR(VLOOKUP(ONSCollation[[#This Row],[ONS Q3 2011-Q4 2011]],ONS2011Q4[[#All],[Cleaned text]:[Full Time Equivalent]],4,0),"-")</f>
        <v>40</v>
      </c>
      <c r="AE15" s="601">
        <f>IFERROR(VLOOKUP(ONSCollation[[#This Row],[Dept detail / Agency]],ONS2012Q1[[Cleaned text]:[FTE Q1]],4,FALSE),"-")</f>
        <v>40</v>
      </c>
      <c r="AF15" s="601">
        <f>IFERROR(VLOOKUP(ONSCollation[[#This Row],[Dept detail / Agency]],ONS2012Q2[[Cleaned name]:[FTE Q2 2012]],4,FALSE),"-")</f>
        <v>40</v>
      </c>
      <c r="AG15" s="601">
        <f>IFERROR(VLOOKUP(ONSCollation[[#This Row],[Dept detail / Agency]],ONS2012Q3[[Cleaned name]:[FTE Q2 2012]],4,FALSE),"-")</f>
        <v>40</v>
      </c>
      <c r="AH15" s="601">
        <f>IFERROR(VLOOKUP(ONSCollation[[#This Row],[Dept detail / Agency]],ONS2012Q4[[Cleaned name]:[FTE Q3 2012]],4,FALSE),"-")</f>
        <v>50</v>
      </c>
      <c r="AI15" s="601">
        <f>IFERROR(VLOOKUP(ONSCollation[[#This Row],[Dept detail / Agency]],ONS2013Q1[[Cleaned name]:[FTE Q4 2012]],4,FALSE),"-")</f>
        <v>50</v>
      </c>
      <c r="AJ15" s="601">
        <f>IFERROR(VLOOKUP(ONSCollation[[#This Row],[Dept detail / Agency]],ONS2013Q2[[Cleaned name]:[FTE Q1 2013]],4,FALSE),"-")</f>
        <v>50</v>
      </c>
      <c r="AK15" s="601">
        <f>IFERROR(VLOOKUP(ONSCollation[[#This Row],[Dept detail / Agency]],ONS2013Q3[[Cleaned name]:[FTE Q2 2013]],4,FALSE),"-")</f>
        <v>40</v>
      </c>
      <c r="AL15" s="601">
        <f>IFERROR(VLOOKUP(ONSCollation[[#This Row],[Dept detail / Agency]],ONS2013Q3[[Cleaned name]:[FTE Q2 2013]],6,FALSE),"-")</f>
        <v>50</v>
      </c>
      <c r="AM15" s="601">
        <f>IFERROR(VLOOKUP(ONSCollation[[#This Row],[Dept detail / Agency]],ONS2013Q4[[#All],[Cleaned name]:[FTE Q4 2013]],4,FALSE),"-")</f>
        <v>50</v>
      </c>
      <c r="AN15" s="601">
        <f>IFERROR(VLOOKUP(ONSCollation[[#This Row],[Dept detail / Agency]],ONS2013Q4[[Cleaned name]:[HC Q3 20132]],6,FALSE),"-")</f>
        <v>40</v>
      </c>
      <c r="AO15" s="601">
        <f>ONSCollation[[#This Row],[2013 Q3 - restated]]-ONSCollation[[#This Row],[2013 Q3 FTE]]</f>
        <v>0</v>
      </c>
      <c r="AP15" s="602" t="str">
        <f>IFERROR(VLOOKUP(ONSCollation[[#This Row],[ONS Q1 2009-Q2 2009]],ONS2009Q2[[#All],[Cleaned version of text detail]:[Full Time Equivalent Q1 2009]],6,0),"-")</f>
        <v>-</v>
      </c>
      <c r="AQ15" s="602" t="str">
        <f>IFERROR(VLOOKUP(ONSCollation[[#This Row],[ONS Q1 2009-Q2 2009]],ONS2009Q2[[#All],[Cleaned version of text detail]:[Full Time Equivalent Q1 2009]],2,0),"-")</f>
        <v>-</v>
      </c>
      <c r="AR15" s="602" t="str">
        <f>IFERROR(VLOOKUP(ONSCollation[[#This Row],[ONS Q3 2009-Q4 2009]],ONS2009Q4[[#All],[Cleaned version of detail]:[Full Time Equivalent Q3 2009]],6,0),"-")</f>
        <v>-</v>
      </c>
      <c r="AS15" s="602" t="str">
        <f>IFERROR(VLOOKUP(ONSCollation[[#This Row],[ONS Q3 2009-Q4 2009]],ONS2009Q4[[#All],[Cleaned version of detail]:[Full Time Equivalent Q3 2009]],2,0),"-")</f>
        <v>-</v>
      </c>
      <c r="AT15" s="602" t="str">
        <f>IFERROR(VLOOKUP(ONSCollation[[#This Row],[ONS Q1 2010-Q2 2010]],ONS2010Q2[[#All],[Cleaned text]:[Full Time Equivalent Q1 2010]],6,0),"-")</f>
        <v>-</v>
      </c>
      <c r="AU15" s="602" t="str">
        <f>IFERROR(VLOOKUP(ONSCollation[[#This Row],[ONS Q2 2010-Q3 2010]],ONS2010Q3[[#All],[Cleaned text]:[FTE Q2 2010]],6,0),"-")</f>
        <v>-</v>
      </c>
      <c r="AV15" s="602" t="str">
        <f>IFERROR(VLOOKUP(ONSCollation[[#This Row],[ONS Q4 2010-Q1 2011]],ONS2011Q1[[#All],[Cleaned text]:[Full Time Equivalent change Q4 2010-Q1 2011]],2,0),"-")</f>
        <v>-</v>
      </c>
      <c r="AW15" s="602" t="str">
        <f>IFERROR(VLOOKUP(ONSCollation[[#This Row],[ONS Q3 2010-Q4 2010]],ONS2010Q4[[#All],[Cleaned text]:[Full Time Equivalent Q3 2010]],2,0),"-")</f>
        <v>-</v>
      </c>
      <c r="AX15" s="602" t="str">
        <f>IFERROR(VLOOKUP(ONSCollation[[#This Row],[ONS Q3 2010-Q4 2010]],ONS2010Q4[[#All],[Cleaned text]:[Full Time Equivalent Q3 2010]],6,0),"-")</f>
        <v>-</v>
      </c>
      <c r="AY15" s="602">
        <f>IFERROR(VLOOKUP(ONSCollation[[#This Row],[ONS Q1 2011-Q2 2011]],ONS2011Q2[[#All],[Dept detail / Agency]:[Full Time Equivalent]],3,0),"-")</f>
        <v>30</v>
      </c>
      <c r="AZ15" s="602">
        <f>IFERROR(VLOOKUP(ONSCollation[[#This Row],[ONS Q2 2011-Q3 2011]],ONS2011Q3[[#All],[Cleaned text]:[Full Time Equivalent Q3 2011]],2,0),"-")</f>
        <v>30</v>
      </c>
      <c r="BA15" s="602">
        <f>IFERROR(VLOOKUP(ONSCollation[[#This Row],[ONS Q3 2011-Q4 2011]],ONS2011Q4[[#All],[Cleaned text]:[Full Time Equivalent]],3,0),"-")</f>
        <v>40</v>
      </c>
      <c r="BB15" s="602">
        <f>IFERROR(VLOOKUP(ONSCollation[[#This Row],[Dept detail / Agency]],ONS2012Q1[[Cleaned text]:[FTE Q1]],3,FALSE),"-")</f>
        <v>40</v>
      </c>
      <c r="BC15" s="602">
        <f>IFERROR(VLOOKUP(ONSCollation[[#This Row],[Dept detail / Agency]],ONS2012Q2[[Cleaned name]:[FTE Q2 2012]],3,FALSE),"-")</f>
        <v>40</v>
      </c>
      <c r="BD15" s="602">
        <f>IFERROR(VLOOKUP(ONSCollation[[#This Row],[Dept detail / Agency]],ONS2012Q3[[Cleaned name]:[FTE Q2 2012]],3,FALSE),"-")</f>
        <v>40</v>
      </c>
      <c r="BE15" s="602">
        <f>IFERROR(VLOOKUP(ONSCollation[[#This Row],[Dept detail / Agency]],ONS2012Q4[[Cleaned name]:[FTE Q3 2012]],3,FALSE),"-")</f>
        <v>50</v>
      </c>
      <c r="BF15" s="602">
        <f>IFERROR(VLOOKUP(ONSCollation[[#This Row],[Dept detail / Agency]],ONS2013Q1[[Cleaned name]:[FTE Q4 2012]],3,FALSE),"-")</f>
        <v>50</v>
      </c>
      <c r="BG15" s="602">
        <f>IFERROR(VLOOKUP(ONSCollation[[#This Row],[Dept detail / Agency]],ONS2013Q2[[Cleaned name]:[FTE Q1 2013]],3,FALSE),"-")</f>
        <v>50</v>
      </c>
      <c r="BH15" s="602">
        <f>IFERROR(VLOOKUP(ONSCollation[[#This Row],[Dept detail / Agency]],ONS2013Q3[[Cleaned name]:[FTE Q2 2013]],3,FALSE),"-")</f>
        <v>50</v>
      </c>
      <c r="BI15" s="602">
        <f>IFERROR(VLOOKUP(ONSCollation[[#This Row],[Dept detail / Agency]],ONS2013Q3[[Cleaned name]:[FTE Q2 2013]],3,FALSE),"-")</f>
        <v>50</v>
      </c>
      <c r="BJ15" s="604"/>
    </row>
    <row r="16" spans="1:62" x14ac:dyDescent="0.25">
      <c r="A16" s="531" t="s">
        <v>443</v>
      </c>
      <c r="B16" s="549" t="s">
        <v>446</v>
      </c>
      <c r="C16" s="531" t="s">
        <v>400</v>
      </c>
      <c r="D16" s="531" t="s">
        <v>400</v>
      </c>
      <c r="E16" s="531" t="s">
        <v>400</v>
      </c>
      <c r="F16" s="531" t="s">
        <v>400</v>
      </c>
      <c r="G16" s="531" t="s">
        <v>400</v>
      </c>
      <c r="H16" s="531" t="s">
        <v>400</v>
      </c>
      <c r="I16" s="531" t="s">
        <v>400</v>
      </c>
      <c r="J16" s="531" t="s">
        <v>400</v>
      </c>
      <c r="K16" s="531" t="s">
        <v>400</v>
      </c>
      <c r="L16" s="531" t="s">
        <v>400</v>
      </c>
      <c r="M16" s="532" t="str">
        <f>ONSCollation[[#This Row],[ONS Q4 2011-Q1 2012]]</f>
        <v>Department for Innovation, Universities and Skills</v>
      </c>
      <c r="N16" s="536" t="str">
        <f>ONSCollation[[#This Row],[ONS Q4 2011-Q1 2012]]</f>
        <v>Department for Innovation, Universities and Skills</v>
      </c>
      <c r="O16" s="536" t="str">
        <f>ONSCollation[[#This Row],[Dept]]</f>
        <v>BIS</v>
      </c>
      <c r="P16" s="531" t="s">
        <v>760</v>
      </c>
      <c r="Q16" s="531" t="s">
        <v>832</v>
      </c>
      <c r="R16" s="531" t="s">
        <v>790</v>
      </c>
      <c r="S16" s="601">
        <f>IFERROR(VLOOKUP(ONSCollation[[#This Row],[ONS Q1 2009-Q2 2009]],ONS2009Q2[[#All],[Cleaned version of text detail]:[Full Time Equivalent Q1 2009]],8,0), "-")</f>
        <v>860</v>
      </c>
      <c r="T16" s="601">
        <f>IFERROR(VLOOKUP(ONSCollation[[#This Row],[ONS Q1 2009-Q2 2009]],ONS2009Q2[[#All],[Cleaned version of text detail]:[Full Time Equivalent Q1 2009]],4,0),"-")</f>
        <v>0</v>
      </c>
      <c r="U16" s="601" t="str">
        <f>IFERROR(VLOOKUP(ONSCollation[[#This Row],[ONS Q3 2009-Q4 2009]],ONS2009Q4[[#All],[Cleaned version of detail]:[Full Time Equivalent Q3 2009]],8,0),"-")</f>
        <v>-</v>
      </c>
      <c r="V16" s="601" t="str">
        <f>IFERROR(VLOOKUP(ONSCollation[[#This Row],[ONS Q3 2009-Q4 2009]],ONS2009Q4[[#All],[Cleaned version of detail]:[Full Time Equivalent Q3 2009]],4,0),"-")</f>
        <v>-</v>
      </c>
      <c r="W16" s="601" t="str">
        <f>IFERROR(VLOOKUP(ONSCollation[[#This Row],[ONS Q1 2010-Q2 2010]],ONS2010Q2[[#All],[Cleaned text]:[Full Time Equivalent Q1 2010]],8,0),"-")</f>
        <v>-</v>
      </c>
      <c r="X16" s="601" t="str">
        <f>IFERROR(VLOOKUP(ONSCollation[[#This Row],[ONS Q2 2010-Q3 2010]],ONS2010Q3[[#All],[Cleaned text]:[FTE Q2 2010]],8,0),"-")</f>
        <v>-</v>
      </c>
      <c r="Y16" s="601" t="str">
        <f>IFERROR(VLOOKUP(ONSCollation[[#This Row],[ONS Q3 2010-Q4 2010]],ONS2010Q4[[#All],[Cleaned text]:[Full Time Equivalent Q3 2010]],8,0),"-")</f>
        <v>-</v>
      </c>
      <c r="Z16" s="601" t="str">
        <f>IFERROR(VLOOKUP(ONSCollation[[#This Row],[ONS Q3 2010-Q4 2010]],ONS2010Q4[[#All],[Cleaned text]:[Full Time Equivalent Q3 2010]],4,0),"-")</f>
        <v>-</v>
      </c>
      <c r="AA16" s="601" t="str">
        <f>IFERROR(VLOOKUP(ONSCollation[[#This Row],[ONS Q4 2010-Q1 2011]],ONS2011Q1[[#All],[Cleaned text]:[Full Time Equivalent change Q4 2010-Q1 2011]],3,0),"-")</f>
        <v>-</v>
      </c>
      <c r="AB16" s="601" t="str">
        <f>IFERROR(VLOOKUP(ONSCollation[[#This Row],[ONS Q1 2011-Q2 2011]],ONS2011Q2[[#All],[Dept detail / Agency]:[Full Time Equivalent]],4,0),"-")</f>
        <v>-</v>
      </c>
      <c r="AC16" s="601" t="str">
        <f>IFERROR(VLOOKUP(ONSCollation[[#This Row],[ONS Q2 2011-Q3 2011]],ONS2011Q3[[#All],[Cleaned text]:[Full Time Equivalent Q3 2011]],3,0),"-")</f>
        <v>-</v>
      </c>
      <c r="AD16" s="601" t="str">
        <f>IFERROR(VLOOKUP(ONSCollation[[#This Row],[ONS Q3 2011-Q4 2011]],ONS2011Q4[[#All],[Cleaned text]:[Full Time Equivalent]],4,0),"-")</f>
        <v>-</v>
      </c>
      <c r="AE16" s="601" t="str">
        <f>IFERROR(VLOOKUP(ONSCollation[[#This Row],[Dept detail / Agency]],ONS2012Q1[[Cleaned text]:[FTE Q1]],4,FALSE),"-")</f>
        <v>-</v>
      </c>
      <c r="AF16" s="601" t="str">
        <f>IFERROR(VLOOKUP(ONSCollation[[#This Row],[Dept detail / Agency]],ONS2012Q2[[Cleaned name]:[FTE Q2 2012]],4,FALSE),"-")</f>
        <v>-</v>
      </c>
      <c r="AG16" s="601" t="str">
        <f>IFERROR(VLOOKUP(ONSCollation[[#This Row],[Dept detail / Agency]],ONS2012Q3[[Cleaned name]:[FTE Q2 2012]],4,FALSE),"-")</f>
        <v>-</v>
      </c>
      <c r="AH16" s="601" t="str">
        <f>IFERROR(VLOOKUP(ONSCollation[[#This Row],[Dept detail / Agency]],ONS2012Q4[[Cleaned name]:[FTE Q3 2012]],4,FALSE),"-")</f>
        <v>-</v>
      </c>
      <c r="AI16" s="601" t="str">
        <f>IFERROR(VLOOKUP(ONSCollation[[#This Row],[Dept detail / Agency]],ONS2013Q1[[Cleaned name]:[FTE Q4 2012]],4,FALSE),"-")</f>
        <v>-</v>
      </c>
      <c r="AJ16" s="601" t="str">
        <f>IFERROR(VLOOKUP(ONSCollation[[#This Row],[Dept detail / Agency]],ONS2013Q2[[Cleaned name]:[FTE Q1 2013]],4,FALSE),"-")</f>
        <v>-</v>
      </c>
      <c r="AK16" s="601" t="str">
        <f>IFERROR(VLOOKUP(ONSCollation[[#This Row],[Dept detail / Agency]],ONS2013Q3[[Cleaned name]:[FTE Q2 2013]],4,FALSE),"-")</f>
        <v>-</v>
      </c>
      <c r="AL16" s="601" t="str">
        <f>IFERROR(VLOOKUP(ONSCollation[[#This Row],[Dept detail / Agency]],ONS2013Q3[[Cleaned name]:[FTE Q2 2013]],6,FALSE),"-")</f>
        <v>-</v>
      </c>
      <c r="AM16" s="601" t="str">
        <f>IFERROR(VLOOKUP(ONSCollation[[#This Row],[Dept detail / Agency]],ONS2013Q4[[#All],[Cleaned name]:[FTE Q4 2013]],4,FALSE),"-")</f>
        <v>-</v>
      </c>
      <c r="AN16" s="601" t="str">
        <f>IFERROR(VLOOKUP(ONSCollation[[#This Row],[Dept detail / Agency]],ONS2013Q4[[Cleaned name]:[HC Q3 20132]],6,FALSE),"-")</f>
        <v>-</v>
      </c>
      <c r="AO16" s="601" t="e">
        <f>ONSCollation[[#This Row],[2013 Q3 - restated]]-ONSCollation[[#This Row],[2013 Q3 FTE]]</f>
        <v>#VALUE!</v>
      </c>
      <c r="AP16" s="602">
        <f>IFERROR(VLOOKUP(ONSCollation[[#This Row],[ONS Q1 2009-Q2 2009]],ONS2009Q2[[#All],[Cleaned version of text detail]:[Full Time Equivalent Q1 2009]],6,0),"-")</f>
        <v>890</v>
      </c>
      <c r="AQ16" s="602">
        <f>IFERROR(VLOOKUP(ONSCollation[[#This Row],[ONS Q1 2009-Q2 2009]],ONS2009Q2[[#All],[Cleaned version of text detail]:[Full Time Equivalent Q1 2009]],2,0),"-")</f>
        <v>0</v>
      </c>
      <c r="AR16" s="602" t="str">
        <f>IFERROR(VLOOKUP(ONSCollation[[#This Row],[ONS Q3 2009-Q4 2009]],ONS2009Q4[[#All],[Cleaned version of detail]:[Full Time Equivalent Q3 2009]],6,0),"-")</f>
        <v>-</v>
      </c>
      <c r="AS16" s="602" t="str">
        <f>IFERROR(VLOOKUP(ONSCollation[[#This Row],[ONS Q3 2009-Q4 2009]],ONS2009Q4[[#All],[Cleaned version of detail]:[Full Time Equivalent Q3 2009]],2,0),"-")</f>
        <v>-</v>
      </c>
      <c r="AT16" s="602" t="str">
        <f>IFERROR(VLOOKUP(ONSCollation[[#This Row],[ONS Q1 2010-Q2 2010]],ONS2010Q2[[#All],[Cleaned text]:[Full Time Equivalent Q1 2010]],6,0),"-")</f>
        <v>-</v>
      </c>
      <c r="AU16" s="602" t="str">
        <f>IFERROR(VLOOKUP(ONSCollation[[#This Row],[ONS Q2 2010-Q3 2010]],ONS2010Q3[[#All],[Cleaned text]:[FTE Q2 2010]],6,0),"-")</f>
        <v>-</v>
      </c>
      <c r="AV16" s="602" t="str">
        <f>IFERROR(VLOOKUP(ONSCollation[[#This Row],[ONS Q4 2010-Q1 2011]],ONS2011Q1[[#All],[Cleaned text]:[Full Time Equivalent change Q4 2010-Q1 2011]],2,0),"-")</f>
        <v>-</v>
      </c>
      <c r="AW16" s="602" t="str">
        <f>IFERROR(VLOOKUP(ONSCollation[[#This Row],[ONS Q3 2010-Q4 2010]],ONS2010Q4[[#All],[Cleaned text]:[Full Time Equivalent Q3 2010]],2,0),"-")</f>
        <v>-</v>
      </c>
      <c r="AX16" s="602" t="str">
        <f>IFERROR(VLOOKUP(ONSCollation[[#This Row],[ONS Q3 2010-Q4 2010]],ONS2010Q4[[#All],[Cleaned text]:[Full Time Equivalent Q3 2010]],6,0),"-")</f>
        <v>-</v>
      </c>
      <c r="AY16" s="602" t="str">
        <f>IFERROR(VLOOKUP(ONSCollation[[#This Row],[ONS Q1 2011-Q2 2011]],ONS2011Q2[[#All],[Dept detail / Agency]:[Full Time Equivalent]],3,0),"-")</f>
        <v>-</v>
      </c>
      <c r="AZ16" s="602" t="str">
        <f>IFERROR(VLOOKUP(ONSCollation[[#This Row],[ONS Q2 2011-Q3 2011]],ONS2011Q3[[#All],[Cleaned text]:[Full Time Equivalent Q3 2011]],2,0),"-")</f>
        <v>-</v>
      </c>
      <c r="BA16" s="602" t="str">
        <f>IFERROR(VLOOKUP(ONSCollation[[#This Row],[ONS Q3 2011-Q4 2011]],ONS2011Q4[[#All],[Cleaned text]:[Full Time Equivalent]],3,0),"-")</f>
        <v>-</v>
      </c>
      <c r="BB16" s="602" t="str">
        <f>IFERROR(VLOOKUP(ONSCollation[[#This Row],[Dept detail / Agency]],ONS2012Q1[[Cleaned text]:[FTE Q1]],3,FALSE),"-")</f>
        <v>-</v>
      </c>
      <c r="BC16" s="602" t="str">
        <f>IFERROR(VLOOKUP(ONSCollation[[#This Row],[Dept detail / Agency]],ONS2012Q2[[Cleaned name]:[FTE Q2 2012]],3,FALSE),"-")</f>
        <v>-</v>
      </c>
      <c r="BD16" s="602" t="str">
        <f>IFERROR(VLOOKUP(ONSCollation[[#This Row],[Dept detail / Agency]],ONS2012Q3[[Cleaned name]:[FTE Q2 2012]],3,FALSE),"-")</f>
        <v>-</v>
      </c>
      <c r="BE16" s="602" t="str">
        <f>IFERROR(VLOOKUP(ONSCollation[[#This Row],[Dept detail / Agency]],ONS2012Q4[[Cleaned name]:[FTE Q3 2012]],3,FALSE),"-")</f>
        <v>-</v>
      </c>
      <c r="BF16" s="602" t="str">
        <f>IFERROR(VLOOKUP(ONSCollation[[#This Row],[Dept detail / Agency]],ONS2013Q1[[Cleaned name]:[FTE Q4 2012]],3,FALSE),"-")</f>
        <v>-</v>
      </c>
      <c r="BG16" s="602" t="str">
        <f>IFERROR(VLOOKUP(ONSCollation[[#This Row],[Dept detail / Agency]],ONS2013Q2[[Cleaned name]:[FTE Q1 2013]],3,FALSE),"-")</f>
        <v>-</v>
      </c>
      <c r="BH16" s="602" t="str">
        <f>IFERROR(VLOOKUP(ONSCollation[[#This Row],[Dept detail / Agency]],ONS2013Q3[[Cleaned name]:[FTE Q2 2013]],3,FALSE),"-")</f>
        <v>-</v>
      </c>
      <c r="BI16" s="602" t="str">
        <f>IFERROR(VLOOKUP(ONSCollation[[#This Row],[Dept detail / Agency]],ONS2013Q3[[Cleaned name]:[FTE Q2 2013]],3,FALSE),"-")</f>
        <v>-</v>
      </c>
      <c r="BJ16" s="604"/>
    </row>
    <row r="17" spans="1:62" x14ac:dyDescent="0.25">
      <c r="A17" s="531" t="s">
        <v>56</v>
      </c>
      <c r="B17" s="550" t="s">
        <v>446</v>
      </c>
      <c r="C17" s="535" t="s">
        <v>57</v>
      </c>
      <c r="D17" s="535" t="s">
        <v>57</v>
      </c>
      <c r="E17" s="535" t="s">
        <v>57</v>
      </c>
      <c r="F17" s="535" t="s">
        <v>57</v>
      </c>
      <c r="G17" s="535" t="s">
        <v>57</v>
      </c>
      <c r="H17" s="535" t="s">
        <v>57</v>
      </c>
      <c r="I17" s="535" t="s">
        <v>57</v>
      </c>
      <c r="J17" s="535" t="s">
        <v>57</v>
      </c>
      <c r="K17" s="535" t="s">
        <v>57</v>
      </c>
      <c r="L17" s="532" t="str">
        <f>VLOOKUP(TRIM(ONSCollation[[#This Row],[ONS Q3 2011-Q4 2011]]),ONS2012Q1[Cleaned text],1,0)</f>
        <v>Export Credit Guarantee Department</v>
      </c>
      <c r="M17" s="532" t="str">
        <f>ONSCollation[[#This Row],[ONS Q4 2011-Q1 2012]]</f>
        <v>Export Credit Guarantee Department</v>
      </c>
      <c r="N17" s="536" t="str">
        <f>ONSCollation[[#This Row],[ONS Q4 2011-Q1 2012]]</f>
        <v>Export Credit Guarantee Department</v>
      </c>
      <c r="O17" s="536" t="str">
        <f>ONSCollation[[#This Row],[Dept]]</f>
        <v>BIS</v>
      </c>
      <c r="P17" s="531" t="s">
        <v>902</v>
      </c>
      <c r="Q17" s="531" t="s">
        <v>832</v>
      </c>
      <c r="R17" s="539" t="s">
        <v>798</v>
      </c>
      <c r="S17" s="601">
        <f>IFERROR(VLOOKUP(ONSCollation[[#This Row],[ONS Q1 2009-Q2 2009]],ONS2009Q2[[#All],[Cleaned version of text detail]:[Full Time Equivalent Q1 2009]],8,0), "-")</f>
        <v>210</v>
      </c>
      <c r="T17" s="601">
        <f>IFERROR(VLOOKUP(ONSCollation[[#This Row],[ONS Q1 2009-Q2 2009]],ONS2009Q2[[#All],[Cleaned version of text detail]:[Full Time Equivalent Q1 2009]],4,0),"-")</f>
        <v>210</v>
      </c>
      <c r="U17" s="601">
        <f>IFERROR(VLOOKUP(ONSCollation[[#This Row],[ONS Q3 2009-Q4 2009]],ONS2009Q4[[#All],[Cleaned version of detail]:[Full Time Equivalent Q3 2009]],8,0),"-")</f>
        <v>210</v>
      </c>
      <c r="V17" s="601">
        <f>IFERROR(VLOOKUP(ONSCollation[[#This Row],[ONS Q3 2009-Q4 2009]],ONS2009Q4[[#All],[Cleaned version of detail]:[Full Time Equivalent Q3 2009]],4,0),"-")</f>
        <v>210</v>
      </c>
      <c r="W17" s="601">
        <f>IFERROR(VLOOKUP(ONSCollation[[#This Row],[ONS Q1 2010-Q2 2010]],ONS2010Q2[[#All],[Cleaned text]:[Full Time Equivalent Q1 2010]],8,0),"-")</f>
        <v>210</v>
      </c>
      <c r="X17" s="601">
        <f>IFERROR(VLOOKUP(ONSCollation[[#This Row],[ONS Q2 2010-Q3 2010]],ONS2010Q3[[#All],[Cleaned text]:[FTE Q2 2010]],8,0),"-")</f>
        <v>210</v>
      </c>
      <c r="Y17" s="601">
        <f>IFERROR(VLOOKUP(ONSCollation[[#This Row],[ONS Q3 2010-Q4 2010]],ONS2010Q4[[#All],[Cleaned text]:[Full Time Equivalent Q3 2010]],8,0),"-")</f>
        <v>200</v>
      </c>
      <c r="Z17" s="601">
        <f>IFERROR(VLOOKUP(ONSCollation[[#This Row],[ONS Q3 2010-Q4 2010]],ONS2010Q4[[#All],[Cleaned text]:[Full Time Equivalent Q3 2010]],4,0),"-")</f>
        <v>200</v>
      </c>
      <c r="AA17" s="601">
        <f>IFERROR(VLOOKUP(ONSCollation[[#This Row],[ONS Q4 2010-Q1 2011]],ONS2011Q1[[#All],[Cleaned text]:[Full Time Equivalent change Q4 2010-Q1 2011]],3,0),"-")</f>
        <v>200</v>
      </c>
      <c r="AB17" s="601">
        <f>IFERROR(VLOOKUP(ONSCollation[[#This Row],[ONS Q1 2011-Q2 2011]],ONS2011Q2[[#All],[Dept detail / Agency]:[Full Time Equivalent]],4,0),"-")</f>
        <v>190</v>
      </c>
      <c r="AC17" s="601">
        <f>IFERROR(VLOOKUP(ONSCollation[[#This Row],[ONS Q2 2011-Q3 2011]],ONS2011Q3[[#All],[Cleaned text]:[Full Time Equivalent Q3 2011]],3,0),"-")</f>
        <v>190</v>
      </c>
      <c r="AD17" s="601">
        <f>IFERROR(VLOOKUP(ONSCollation[[#This Row],[ONS Q3 2011-Q4 2011]],ONS2011Q4[[#All],[Cleaned text]:[Full Time Equivalent]],4,0),"-")</f>
        <v>190</v>
      </c>
      <c r="AE17" s="601">
        <f>IFERROR(VLOOKUP(ONSCollation[[#This Row],[Dept detail / Agency]],ONS2012Q1[[Cleaned text]:[FTE Q1]],4,FALSE),"-")</f>
        <v>180</v>
      </c>
      <c r="AF17" s="601">
        <f>IFERROR(VLOOKUP(ONSCollation[[#This Row],[Dept detail / Agency]],ONS2012Q2[[Cleaned name]:[FTE Q2 2012]],4,FALSE),"-")</f>
        <v>190</v>
      </c>
      <c r="AG17" s="601">
        <f>IFERROR(VLOOKUP(ONSCollation[[#This Row],[Dept detail / Agency]],ONS2012Q3[[Cleaned name]:[FTE Q2 2012]],4,FALSE),"-")</f>
        <v>190</v>
      </c>
      <c r="AH17" s="601">
        <f>IFERROR(VLOOKUP(ONSCollation[[#This Row],[Dept detail / Agency]],ONS2012Q4[[Cleaned name]:[FTE Q3 2012]],4,FALSE),"-")</f>
        <v>190</v>
      </c>
      <c r="AI17" s="601">
        <f>IFERROR(VLOOKUP(ONSCollation[[#This Row],[Dept detail / Agency]],ONS2013Q1[[Cleaned name]:[FTE Q4 2012]],4,FALSE),"-")</f>
        <v>190</v>
      </c>
      <c r="AJ17" s="601">
        <f>IFERROR(VLOOKUP(ONSCollation[[#This Row],[Dept detail / Agency]],ONS2013Q2[[Cleaned name]:[FTE Q1 2013]],4,FALSE),"-")</f>
        <v>190</v>
      </c>
      <c r="AK17" s="601">
        <f>IFERROR(VLOOKUP(ONSCollation[[#This Row],[Dept detail / Agency]],ONS2013Q3[[Cleaned name]:[FTE Q2 2013]],4,FALSE),"-")</f>
        <v>190</v>
      </c>
      <c r="AL17" s="601">
        <f>IFERROR(VLOOKUP(ONSCollation[[#This Row],[Dept detail / Agency]],ONS2013Q3[[Cleaned name]:[FTE Q2 2013]],6,FALSE),"-")</f>
        <v>190</v>
      </c>
      <c r="AM17" s="601">
        <f>IFERROR(VLOOKUP(ONSCollation[[#This Row],[Dept detail / Agency]],ONS2013Q4[[#All],[Cleaned name]:[FTE Q4 2013]],4,FALSE),"-")</f>
        <v>220</v>
      </c>
      <c r="AN17" s="601">
        <f>IFERROR(VLOOKUP(ONSCollation[[#This Row],[Dept detail / Agency]],ONS2013Q4[[Cleaned name]:[HC Q3 20132]],6,FALSE),"-")</f>
        <v>190</v>
      </c>
      <c r="AO17" s="601">
        <f>ONSCollation[[#This Row],[2013 Q3 - restated]]-ONSCollation[[#This Row],[2013 Q3 FTE]]</f>
        <v>0</v>
      </c>
      <c r="AP17" s="602">
        <f>IFERROR(VLOOKUP(ONSCollation[[#This Row],[ONS Q1 2009-Q2 2009]],ONS2009Q2[[#All],[Cleaned version of text detail]:[Full Time Equivalent Q1 2009]],6,0),"-")</f>
        <v>210</v>
      </c>
      <c r="AQ17" s="602">
        <f>IFERROR(VLOOKUP(ONSCollation[[#This Row],[ONS Q1 2009-Q2 2009]],ONS2009Q2[[#All],[Cleaned version of text detail]:[Full Time Equivalent Q1 2009]],2,0),"-")</f>
        <v>210</v>
      </c>
      <c r="AR17" s="602">
        <f>IFERROR(VLOOKUP(ONSCollation[[#This Row],[ONS Q3 2009-Q4 2009]],ONS2009Q4[[#All],[Cleaned version of detail]:[Full Time Equivalent Q3 2009]],6,0),"-")</f>
        <v>210</v>
      </c>
      <c r="AS17" s="602">
        <f>IFERROR(VLOOKUP(ONSCollation[[#This Row],[ONS Q3 2009-Q4 2009]],ONS2009Q4[[#All],[Cleaned version of detail]:[Full Time Equivalent Q3 2009]],2,0),"-")</f>
        <v>210</v>
      </c>
      <c r="AT17" s="602">
        <f>IFERROR(VLOOKUP(ONSCollation[[#This Row],[ONS Q1 2010-Q2 2010]],ONS2010Q2[[#All],[Cleaned text]:[Full Time Equivalent Q1 2010]],6,0),"-")</f>
        <v>210</v>
      </c>
      <c r="AU17" s="602">
        <f>IFERROR(VLOOKUP(ONSCollation[[#This Row],[ONS Q2 2010-Q3 2010]],ONS2010Q3[[#All],[Cleaned text]:[FTE Q2 2010]],6,0),"-")</f>
        <v>210</v>
      </c>
      <c r="AV17" s="602">
        <f>IFERROR(VLOOKUP(ONSCollation[[#This Row],[ONS Q4 2010-Q1 2011]],ONS2011Q1[[#All],[Cleaned text]:[Full Time Equivalent change Q4 2010-Q1 2011]],2,0),"-")</f>
        <v>200</v>
      </c>
      <c r="AW17" s="602">
        <f>IFERROR(VLOOKUP(ONSCollation[[#This Row],[ONS Q3 2010-Q4 2010]],ONS2010Q4[[#All],[Cleaned text]:[Full Time Equivalent Q3 2010]],2,0),"-")</f>
        <v>200</v>
      </c>
      <c r="AX17" s="602">
        <f>IFERROR(VLOOKUP(ONSCollation[[#This Row],[ONS Q3 2010-Q4 2010]],ONS2010Q4[[#All],[Cleaned text]:[Full Time Equivalent Q3 2010]],6,0),"-")</f>
        <v>200</v>
      </c>
      <c r="AY17" s="602">
        <f>IFERROR(VLOOKUP(ONSCollation[[#This Row],[ONS Q1 2011-Q2 2011]],ONS2011Q2[[#All],[Dept detail / Agency]:[Full Time Equivalent]],3,0),"-")</f>
        <v>200</v>
      </c>
      <c r="AZ17" s="602">
        <f>IFERROR(VLOOKUP(ONSCollation[[#This Row],[ONS Q2 2011-Q3 2011]],ONS2011Q3[[#All],[Cleaned text]:[Full Time Equivalent Q3 2011]],2,0),"-")</f>
        <v>200</v>
      </c>
      <c r="BA17" s="602">
        <f>IFERROR(VLOOKUP(ONSCollation[[#This Row],[ONS Q3 2011-Q4 2011]],ONS2011Q4[[#All],[Cleaned text]:[Full Time Equivalent]],3,0),"-")</f>
        <v>190</v>
      </c>
      <c r="BB17" s="602">
        <f>IFERROR(VLOOKUP(ONSCollation[[#This Row],[Dept detail / Agency]],ONS2012Q1[[Cleaned text]:[FTE Q1]],3,FALSE),"-")</f>
        <v>190</v>
      </c>
      <c r="BC17" s="602">
        <f>IFERROR(VLOOKUP(ONSCollation[[#This Row],[Dept detail / Agency]],ONS2012Q2[[Cleaned name]:[FTE Q2 2012]],3,FALSE),"-")</f>
        <v>190</v>
      </c>
      <c r="BD17" s="602">
        <f>IFERROR(VLOOKUP(ONSCollation[[#This Row],[Dept detail / Agency]],ONS2012Q3[[Cleaned name]:[FTE Q2 2012]],3,FALSE),"-")</f>
        <v>200</v>
      </c>
      <c r="BE17" s="602">
        <f>IFERROR(VLOOKUP(ONSCollation[[#This Row],[Dept detail / Agency]],ONS2012Q4[[Cleaned name]:[FTE Q3 2012]],3,FALSE),"-")</f>
        <v>200</v>
      </c>
      <c r="BF17" s="602">
        <f>IFERROR(VLOOKUP(ONSCollation[[#This Row],[Dept detail / Agency]],ONS2013Q1[[Cleaned name]:[FTE Q4 2012]],3,FALSE),"-")</f>
        <v>200</v>
      </c>
      <c r="BG17" s="602">
        <f>IFERROR(VLOOKUP(ONSCollation[[#This Row],[Dept detail / Agency]],ONS2013Q2[[Cleaned name]:[FTE Q1 2013]],3,FALSE),"-")</f>
        <v>200</v>
      </c>
      <c r="BH17" s="602">
        <f>IFERROR(VLOOKUP(ONSCollation[[#This Row],[Dept detail / Agency]],ONS2013Q3[[Cleaned name]:[FTE Q2 2013]],3,FALSE),"-")</f>
        <v>200</v>
      </c>
      <c r="BI17" s="602">
        <f>IFERROR(VLOOKUP(ONSCollation[[#This Row],[Dept detail / Agency]],ONS2013Q3[[Cleaned name]:[FTE Q2 2013]],3,FALSE),"-")</f>
        <v>200</v>
      </c>
      <c r="BJ17" s="604"/>
    </row>
    <row r="18" spans="1:62" x14ac:dyDescent="0.25">
      <c r="A18" s="531" t="s">
        <v>408</v>
      </c>
      <c r="B18" s="549" t="s">
        <v>446</v>
      </c>
      <c r="C18" s="531" t="s">
        <v>11</v>
      </c>
      <c r="D18" s="531" t="s">
        <v>11</v>
      </c>
      <c r="E18" s="531" t="s">
        <v>11</v>
      </c>
      <c r="F18" s="531" t="s">
        <v>11</v>
      </c>
      <c r="G18" s="531" t="s">
        <v>11</v>
      </c>
      <c r="H18" s="531" t="s">
        <v>11</v>
      </c>
      <c r="I18" s="531" t="s">
        <v>11</v>
      </c>
      <c r="J18" s="531" t="s">
        <v>11</v>
      </c>
      <c r="K18" s="531" t="s">
        <v>11</v>
      </c>
      <c r="L18" s="532" t="str">
        <f>VLOOKUP(TRIM(ONSCollation[[#This Row],[ONS Q3 2011-Q4 2011]]),ONS2012Q1[Cleaned text],1,0)</f>
        <v>Insolvency Service</v>
      </c>
      <c r="M18" s="532" t="str">
        <f>ONSCollation[[#This Row],[ONS Q4 2011-Q1 2012]]</f>
        <v>Insolvency Service</v>
      </c>
      <c r="N18" s="536" t="str">
        <f>ONSCollation[[#This Row],[ONS Q4 2011-Q1 2012]]</f>
        <v>Insolvency Service</v>
      </c>
      <c r="O18" s="536" t="str">
        <f>ONSCollation[[#This Row],[Dept]]</f>
        <v>BIS</v>
      </c>
      <c r="P18" s="531" t="s">
        <v>902</v>
      </c>
      <c r="Q18" s="531" t="s">
        <v>832</v>
      </c>
      <c r="R18" s="531" t="s">
        <v>792</v>
      </c>
      <c r="S18" s="601">
        <f>IFERROR(VLOOKUP(ONSCollation[[#This Row],[ONS Q1 2009-Q2 2009]],ONS2009Q2[[#All],[Cleaned version of text detail]:[Full Time Equivalent Q1 2009]],8,0), "-")</f>
        <v>2470</v>
      </c>
      <c r="T18" s="601">
        <f>IFERROR(VLOOKUP(ONSCollation[[#This Row],[ONS Q1 2009-Q2 2009]],ONS2009Q2[[#All],[Cleaned version of text detail]:[Full Time Equivalent Q1 2009]],4,0),"-")</f>
        <v>2560</v>
      </c>
      <c r="U18" s="601">
        <f>IFERROR(VLOOKUP(ONSCollation[[#This Row],[ONS Q3 2009-Q4 2009]],ONS2009Q4[[#All],[Cleaned version of detail]:[Full Time Equivalent Q3 2009]],8,0),"-")</f>
        <v>2620</v>
      </c>
      <c r="V18" s="601">
        <f>IFERROR(VLOOKUP(ONSCollation[[#This Row],[ONS Q3 2009-Q4 2009]],ONS2009Q4[[#All],[Cleaned version of detail]:[Full Time Equivalent Q3 2009]],4,0),"-")</f>
        <v>2680</v>
      </c>
      <c r="W18" s="601">
        <f>IFERROR(VLOOKUP(ONSCollation[[#This Row],[ONS Q1 2010-Q2 2010]],ONS2010Q2[[#All],[Cleaned text]:[Full Time Equivalent Q1 2010]],8,0),"-")</f>
        <v>2640</v>
      </c>
      <c r="X18" s="601">
        <f>IFERROR(VLOOKUP(ONSCollation[[#This Row],[ONS Q2 2010-Q3 2010]],ONS2010Q3[[#All],[Cleaned text]:[FTE Q2 2010]],8,0),"-")</f>
        <v>2530</v>
      </c>
      <c r="Y18" s="601">
        <f>IFERROR(VLOOKUP(ONSCollation[[#This Row],[ONS Q3 2010-Q4 2010]],ONS2010Q4[[#All],[Cleaned text]:[Full Time Equivalent Q3 2010]],8,0),"-")</f>
        <v>2510</v>
      </c>
      <c r="Z18" s="601">
        <f>IFERROR(VLOOKUP(ONSCollation[[#This Row],[ONS Q3 2010-Q4 2010]],ONS2010Q4[[#All],[Cleaned text]:[Full Time Equivalent Q3 2010]],4,0),"-")</f>
        <v>2470</v>
      </c>
      <c r="AA18" s="601">
        <f>IFERROR(VLOOKUP(ONSCollation[[#This Row],[ONS Q4 2010-Q1 2011]],ONS2011Q1[[#All],[Cleaned text]:[Full Time Equivalent change Q4 2010-Q1 2011]],3,0),"-")</f>
        <v>2450</v>
      </c>
      <c r="AB18" s="601">
        <f>IFERROR(VLOOKUP(ONSCollation[[#This Row],[ONS Q1 2011-Q2 2011]],ONS2011Q2[[#All],[Dept detail / Agency]:[Full Time Equivalent]],4,0),"-")</f>
        <v>2020</v>
      </c>
      <c r="AC18" s="601">
        <f>IFERROR(VLOOKUP(ONSCollation[[#This Row],[ONS Q2 2011-Q3 2011]],ONS2011Q3[[#All],[Cleaned text]:[Full Time Equivalent Q3 2011]],3,0),"-")</f>
        <v>2020</v>
      </c>
      <c r="AD18" s="601">
        <f>IFERROR(VLOOKUP(ONSCollation[[#This Row],[ONS Q3 2011-Q4 2011]],ONS2011Q4[[#All],[Cleaned text]:[Full Time Equivalent]],4,0),"-")</f>
        <v>2000</v>
      </c>
      <c r="AE18" s="601">
        <f>IFERROR(VLOOKUP(ONSCollation[[#This Row],[Dept detail / Agency]],ONS2012Q1[[Cleaned text]:[FTE Q1]],4,FALSE),"-")</f>
        <v>2000</v>
      </c>
      <c r="AF18" s="601">
        <f>IFERROR(VLOOKUP(ONSCollation[[#This Row],[Dept detail / Agency]],ONS2012Q2[[Cleaned name]:[FTE Q2 2012]],4,FALSE),"-")</f>
        <v>1980</v>
      </c>
      <c r="AG18" s="601">
        <f>IFERROR(VLOOKUP(ONSCollation[[#This Row],[Dept detail / Agency]],ONS2012Q3[[Cleaned name]:[FTE Q2 2012]],4,FALSE),"-")</f>
        <v>1900</v>
      </c>
      <c r="AH18" s="601">
        <f>IFERROR(VLOOKUP(ONSCollation[[#This Row],[Dept detail / Agency]],ONS2012Q4[[Cleaned name]:[FTE Q3 2012]],4,FALSE),"-")</f>
        <v>1910</v>
      </c>
      <c r="AI18" s="601">
        <f>IFERROR(VLOOKUP(ONSCollation[[#This Row],[Dept detail / Agency]],ONS2013Q1[[Cleaned name]:[FTE Q4 2012]],4,FALSE),"-")</f>
        <v>1890</v>
      </c>
      <c r="AJ18" s="601">
        <f>IFERROR(VLOOKUP(ONSCollation[[#This Row],[Dept detail / Agency]],ONS2013Q2[[Cleaned name]:[FTE Q1 2013]],4,FALSE),"-")</f>
        <v>1840</v>
      </c>
      <c r="AK18" s="601">
        <f>IFERROR(VLOOKUP(ONSCollation[[#This Row],[Dept detail / Agency]],ONS2013Q3[[Cleaned name]:[FTE Q2 2013]],4,FALSE),"-")</f>
        <v>1780</v>
      </c>
      <c r="AL18" s="601">
        <f>IFERROR(VLOOKUP(ONSCollation[[#This Row],[Dept detail / Agency]],ONS2013Q3[[Cleaned name]:[FTE Q2 2013]],6,FALSE),"-")</f>
        <v>1840</v>
      </c>
      <c r="AM18" s="601">
        <f>IFERROR(VLOOKUP(ONSCollation[[#This Row],[Dept detail / Agency]],ONS2013Q4[[#All],[Cleaned name]:[FTE Q4 2013]],4,FALSE),"-")</f>
        <v>1770</v>
      </c>
      <c r="AN18" s="601">
        <f>IFERROR(VLOOKUP(ONSCollation[[#This Row],[Dept detail / Agency]],ONS2013Q4[[Cleaned name]:[HC Q3 20132]],6,FALSE),"-")</f>
        <v>1780</v>
      </c>
      <c r="AO18" s="601">
        <f>ONSCollation[[#This Row],[2013 Q3 - restated]]-ONSCollation[[#This Row],[2013 Q3 FTE]]</f>
        <v>0</v>
      </c>
      <c r="AP18" s="602">
        <f>IFERROR(VLOOKUP(ONSCollation[[#This Row],[ONS Q1 2009-Q2 2009]],ONS2009Q2[[#All],[Cleaned version of text detail]:[Full Time Equivalent Q1 2009]],6,0),"-")</f>
        <v>2580</v>
      </c>
      <c r="AQ18" s="602">
        <f>IFERROR(VLOOKUP(ONSCollation[[#This Row],[ONS Q1 2009-Q2 2009]],ONS2009Q2[[#All],[Cleaned version of text detail]:[Full Time Equivalent Q1 2009]],2,0),"-")</f>
        <v>2690</v>
      </c>
      <c r="AR18" s="602">
        <f>IFERROR(VLOOKUP(ONSCollation[[#This Row],[ONS Q3 2009-Q4 2009]],ONS2009Q4[[#All],[Cleaned version of detail]:[Full Time Equivalent Q3 2009]],6,0),"-")</f>
        <v>2760</v>
      </c>
      <c r="AS18" s="602">
        <f>IFERROR(VLOOKUP(ONSCollation[[#This Row],[ONS Q3 2009-Q4 2009]],ONS2009Q4[[#All],[Cleaned version of detail]:[Full Time Equivalent Q3 2009]],2,0),"-")</f>
        <v>2810</v>
      </c>
      <c r="AT18" s="602">
        <f>IFERROR(VLOOKUP(ONSCollation[[#This Row],[ONS Q1 2010-Q2 2010]],ONS2010Q2[[#All],[Cleaned text]:[Full Time Equivalent Q1 2010]],6,0),"-")</f>
        <v>2780</v>
      </c>
      <c r="AU18" s="602">
        <f>IFERROR(VLOOKUP(ONSCollation[[#This Row],[ONS Q2 2010-Q3 2010]],ONS2010Q3[[#All],[Cleaned text]:[FTE Q2 2010]],6,0),"-")</f>
        <v>2660</v>
      </c>
      <c r="AV18" s="602">
        <f>IFERROR(VLOOKUP(ONSCollation[[#This Row],[ONS Q4 2010-Q1 2011]],ONS2011Q1[[#All],[Cleaned text]:[Full Time Equivalent change Q4 2010-Q1 2011]],2,0),"-")</f>
        <v>2580</v>
      </c>
      <c r="AW18" s="602">
        <f>IFERROR(VLOOKUP(ONSCollation[[#This Row],[ONS Q3 2010-Q4 2010]],ONS2010Q4[[#All],[Cleaned text]:[Full Time Equivalent Q3 2010]],2,0),"-")</f>
        <v>2600</v>
      </c>
      <c r="AX18" s="602">
        <f>IFERROR(VLOOKUP(ONSCollation[[#This Row],[ONS Q3 2010-Q4 2010]],ONS2010Q4[[#All],[Cleaned text]:[Full Time Equivalent Q3 2010]],6,0),"-")</f>
        <v>2630</v>
      </c>
      <c r="AY18" s="602">
        <f>IFERROR(VLOOKUP(ONSCollation[[#This Row],[ONS Q1 2011-Q2 2011]],ONS2011Q2[[#All],[Dept detail / Agency]:[Full Time Equivalent]],3,0),"-")</f>
        <v>2120</v>
      </c>
      <c r="AZ18" s="602">
        <f>IFERROR(VLOOKUP(ONSCollation[[#This Row],[ONS Q2 2011-Q3 2011]],ONS2011Q3[[#All],[Cleaned text]:[Full Time Equivalent Q3 2011]],2,0),"-")</f>
        <v>2120</v>
      </c>
      <c r="BA18" s="602">
        <f>IFERROR(VLOOKUP(ONSCollation[[#This Row],[ONS Q3 2011-Q4 2011]],ONS2011Q4[[#All],[Cleaned text]:[Full Time Equivalent]],3,0),"-")</f>
        <v>2110</v>
      </c>
      <c r="BB18" s="602">
        <f>IFERROR(VLOOKUP(ONSCollation[[#This Row],[Dept detail / Agency]],ONS2012Q1[[Cleaned text]:[FTE Q1]],3,FALSE),"-")</f>
        <v>2100</v>
      </c>
      <c r="BC18" s="602">
        <f>IFERROR(VLOOKUP(ONSCollation[[#This Row],[Dept detail / Agency]],ONS2012Q2[[Cleaned name]:[FTE Q2 2012]],3,FALSE),"-")</f>
        <v>2090</v>
      </c>
      <c r="BD18" s="602">
        <f>IFERROR(VLOOKUP(ONSCollation[[#This Row],[Dept detail / Agency]],ONS2012Q3[[Cleaned name]:[FTE Q2 2012]],3,FALSE),"-")</f>
        <v>2010</v>
      </c>
      <c r="BE18" s="602">
        <f>IFERROR(VLOOKUP(ONSCollation[[#This Row],[Dept detail / Agency]],ONS2012Q4[[Cleaned name]:[FTE Q3 2012]],3,FALSE),"-")</f>
        <v>2010</v>
      </c>
      <c r="BF18" s="602">
        <f>IFERROR(VLOOKUP(ONSCollation[[#This Row],[Dept detail / Agency]],ONS2013Q1[[Cleaned name]:[FTE Q4 2012]],3,FALSE),"-")</f>
        <v>2000</v>
      </c>
      <c r="BG18" s="602">
        <f>IFERROR(VLOOKUP(ONSCollation[[#This Row],[Dept detail / Agency]],ONS2013Q2[[Cleaned name]:[FTE Q1 2013]],3,FALSE),"-")</f>
        <v>1950</v>
      </c>
      <c r="BH18" s="602">
        <f>IFERROR(VLOOKUP(ONSCollation[[#This Row],[Dept detail / Agency]],ONS2013Q3[[Cleaned name]:[FTE Q2 2013]],3,FALSE),"-")</f>
        <v>1890</v>
      </c>
      <c r="BI18" s="602">
        <f>IFERROR(VLOOKUP(ONSCollation[[#This Row],[Dept detail / Agency]],ONS2013Q3[[Cleaned name]:[FTE Q2 2013]],3,FALSE),"-")</f>
        <v>1890</v>
      </c>
      <c r="BJ18" s="604"/>
    </row>
    <row r="19" spans="1:62" x14ac:dyDescent="0.25">
      <c r="A19" s="531" t="s">
        <v>408</v>
      </c>
      <c r="B19" s="549" t="s">
        <v>446</v>
      </c>
      <c r="C19" s="531" t="s">
        <v>15</v>
      </c>
      <c r="D19" s="531" t="s">
        <v>15</v>
      </c>
      <c r="E19" s="531" t="s">
        <v>15</v>
      </c>
      <c r="F19" s="531" t="s">
        <v>15</v>
      </c>
      <c r="G19" s="531" t="s">
        <v>15</v>
      </c>
      <c r="H19" s="531" t="s">
        <v>15</v>
      </c>
      <c r="I19" s="531" t="s">
        <v>15</v>
      </c>
      <c r="J19" s="531" t="s">
        <v>15</v>
      </c>
      <c r="K19" s="531" t="s">
        <v>15</v>
      </c>
      <c r="L19" s="532" t="str">
        <f>VLOOKUP(TRIM(ONSCollation[[#This Row],[ONS Q3 2011-Q4 2011]]),ONS2012Q1[Cleaned text],1,0)</f>
        <v>National Measurement Office</v>
      </c>
      <c r="M19" s="532" t="str">
        <f>ONSCollation[[#This Row],[ONS Q4 2011-Q1 2012]]</f>
        <v>National Measurement Office</v>
      </c>
      <c r="N19" s="536" t="str">
        <f>ONSCollation[[#This Row],[ONS Q4 2011-Q1 2012]]</f>
        <v>National Measurement Office</v>
      </c>
      <c r="O19" s="536" t="str">
        <f>ONSCollation[[#This Row],[Dept]]</f>
        <v>BIS</v>
      </c>
      <c r="P19" s="531" t="s">
        <v>902</v>
      </c>
      <c r="Q19" s="531" t="s">
        <v>832</v>
      </c>
      <c r="R19" s="531" t="s">
        <v>792</v>
      </c>
      <c r="S19" s="601">
        <f>IFERROR(VLOOKUP(ONSCollation[[#This Row],[ONS Q1 2009-Q2 2009]],ONS2009Q2[[#All],[Cleaned version of text detail]:[Full Time Equivalent Q1 2009]],8,0), "-")</f>
        <v>0</v>
      </c>
      <c r="T19" s="601">
        <f>IFERROR(VLOOKUP(ONSCollation[[#This Row],[ONS Q1 2009-Q2 2009]],ONS2009Q2[[#All],[Cleaned version of text detail]:[Full Time Equivalent Q1 2009]],4,0),"-")</f>
        <v>60</v>
      </c>
      <c r="U19" s="601">
        <f>IFERROR(VLOOKUP(ONSCollation[[#This Row],[ONS Q3 2009-Q4 2009]],ONS2009Q4[[#All],[Cleaned version of detail]:[Full Time Equivalent Q3 2009]],8,0),"-")</f>
        <v>70</v>
      </c>
      <c r="V19" s="601">
        <f>IFERROR(VLOOKUP(ONSCollation[[#This Row],[ONS Q3 2009-Q4 2009]],ONS2009Q4[[#All],[Cleaned version of detail]:[Full Time Equivalent Q3 2009]],4,0),"-")</f>
        <v>60</v>
      </c>
      <c r="W19" s="601">
        <f>IFERROR(VLOOKUP(ONSCollation[[#This Row],[ONS Q1 2010-Q2 2010]],ONS2010Q2[[#All],[Cleaned text]:[Full Time Equivalent Q1 2010]],8,0),"-")</f>
        <v>70</v>
      </c>
      <c r="X19" s="601">
        <f>IFERROR(VLOOKUP(ONSCollation[[#This Row],[ONS Q2 2010-Q3 2010]],ONS2010Q3[[#All],[Cleaned text]:[FTE Q2 2010]],8,0),"-")</f>
        <v>70</v>
      </c>
      <c r="Y19" s="601">
        <f>IFERROR(VLOOKUP(ONSCollation[[#This Row],[ONS Q3 2010-Q4 2010]],ONS2010Q4[[#All],[Cleaned text]:[Full Time Equivalent Q3 2010]],8,0),"-")</f>
        <v>70</v>
      </c>
      <c r="Z19" s="601">
        <f>IFERROR(VLOOKUP(ONSCollation[[#This Row],[ONS Q3 2010-Q4 2010]],ONS2010Q4[[#All],[Cleaned text]:[Full Time Equivalent Q3 2010]],4,0),"-")</f>
        <v>70</v>
      </c>
      <c r="AA19" s="601">
        <f>IFERROR(VLOOKUP(ONSCollation[[#This Row],[ONS Q4 2010-Q1 2011]],ONS2011Q1[[#All],[Cleaned text]:[Full Time Equivalent change Q4 2010-Q1 2011]],3,0),"-")</f>
        <v>70</v>
      </c>
      <c r="AB19" s="601">
        <f>IFERROR(VLOOKUP(ONSCollation[[#This Row],[ONS Q1 2011-Q2 2011]],ONS2011Q2[[#All],[Dept detail / Agency]:[Full Time Equivalent]],4,0),"-")</f>
        <v>70</v>
      </c>
      <c r="AC19" s="601">
        <f>IFERROR(VLOOKUP(ONSCollation[[#This Row],[ONS Q2 2011-Q3 2011]],ONS2011Q3[[#All],[Cleaned text]:[Full Time Equivalent Q3 2011]],3,0),"-")</f>
        <v>70</v>
      </c>
      <c r="AD19" s="601">
        <f>IFERROR(VLOOKUP(ONSCollation[[#This Row],[ONS Q3 2011-Q4 2011]],ONS2011Q4[[#All],[Cleaned text]:[Full Time Equivalent]],4,0),"-")</f>
        <v>70</v>
      </c>
      <c r="AE19" s="601">
        <f>IFERROR(VLOOKUP(ONSCollation[[#This Row],[Dept detail / Agency]],ONS2012Q1[[Cleaned text]:[FTE Q1]],4,FALSE),"-")</f>
        <v>60</v>
      </c>
      <c r="AF19" s="601">
        <f>IFERROR(VLOOKUP(ONSCollation[[#This Row],[Dept detail / Agency]],ONS2012Q2[[Cleaned name]:[FTE Q2 2012]],4,FALSE),"-")</f>
        <v>70</v>
      </c>
      <c r="AG19" s="601">
        <f>IFERROR(VLOOKUP(ONSCollation[[#This Row],[Dept detail / Agency]],ONS2012Q3[[Cleaned name]:[FTE Q2 2012]],4,FALSE),"-")</f>
        <v>70</v>
      </c>
      <c r="AH19" s="601">
        <f>IFERROR(VLOOKUP(ONSCollation[[#This Row],[Dept detail / Agency]],ONS2012Q4[[Cleaned name]:[FTE Q3 2012]],4,FALSE),"-")</f>
        <v>60</v>
      </c>
      <c r="AI19" s="601">
        <f>IFERROR(VLOOKUP(ONSCollation[[#This Row],[Dept detail / Agency]],ONS2013Q1[[Cleaned name]:[FTE Q4 2012]],4,FALSE),"-")</f>
        <v>70</v>
      </c>
      <c r="AJ19" s="601">
        <f>IFERROR(VLOOKUP(ONSCollation[[#This Row],[Dept detail / Agency]],ONS2013Q2[[Cleaned name]:[FTE Q1 2013]],4,FALSE),"-")</f>
        <v>70</v>
      </c>
      <c r="AK19" s="601">
        <f>IFERROR(VLOOKUP(ONSCollation[[#This Row],[Dept detail / Agency]],ONS2013Q3[[Cleaned name]:[FTE Q2 2013]],4,FALSE),"-")</f>
        <v>70</v>
      </c>
      <c r="AL19" s="601">
        <f>IFERROR(VLOOKUP(ONSCollation[[#This Row],[Dept detail / Agency]],ONS2013Q3[[Cleaned name]:[FTE Q2 2013]],6,FALSE),"-")</f>
        <v>70</v>
      </c>
      <c r="AM19" s="601">
        <f>IFERROR(VLOOKUP(ONSCollation[[#This Row],[Dept detail / Agency]],ONS2013Q4[[#All],[Cleaned name]:[FTE Q4 2013]],4,FALSE),"-")</f>
        <v>80</v>
      </c>
      <c r="AN19" s="601">
        <f>IFERROR(VLOOKUP(ONSCollation[[#This Row],[Dept detail / Agency]],ONS2013Q4[[Cleaned name]:[HC Q3 20132]],6,FALSE),"-")</f>
        <v>70</v>
      </c>
      <c r="AO19" s="601">
        <f>ONSCollation[[#This Row],[2013 Q3 - restated]]-ONSCollation[[#This Row],[2013 Q3 FTE]]</f>
        <v>0</v>
      </c>
      <c r="AP19" s="602">
        <f>IFERROR(VLOOKUP(ONSCollation[[#This Row],[ONS Q1 2009-Q2 2009]],ONS2009Q2[[#All],[Cleaned version of text detail]:[Full Time Equivalent Q1 2009]],6,0),"-")</f>
        <v>0</v>
      </c>
      <c r="AQ19" s="602">
        <f>IFERROR(VLOOKUP(ONSCollation[[#This Row],[ONS Q1 2009-Q2 2009]],ONS2009Q2[[#All],[Cleaned version of text detail]:[Full Time Equivalent Q1 2009]],2,0),"-")</f>
        <v>70</v>
      </c>
      <c r="AR19" s="602">
        <f>IFERROR(VLOOKUP(ONSCollation[[#This Row],[ONS Q3 2009-Q4 2009]],ONS2009Q4[[#All],[Cleaned version of detail]:[Full Time Equivalent Q3 2009]],6,0),"-")</f>
        <v>70</v>
      </c>
      <c r="AS19" s="602">
        <f>IFERROR(VLOOKUP(ONSCollation[[#This Row],[ONS Q3 2009-Q4 2009]],ONS2009Q4[[#All],[Cleaned version of detail]:[Full Time Equivalent Q3 2009]],2,0),"-")</f>
        <v>70</v>
      </c>
      <c r="AT19" s="602">
        <f>IFERROR(VLOOKUP(ONSCollation[[#This Row],[ONS Q1 2010-Q2 2010]],ONS2010Q2[[#All],[Cleaned text]:[Full Time Equivalent Q1 2010]],6,0),"-")</f>
        <v>70</v>
      </c>
      <c r="AU19" s="602">
        <f>IFERROR(VLOOKUP(ONSCollation[[#This Row],[ONS Q2 2010-Q3 2010]],ONS2010Q3[[#All],[Cleaned text]:[FTE Q2 2010]],6,0),"-")</f>
        <v>70</v>
      </c>
      <c r="AV19" s="602">
        <f>IFERROR(VLOOKUP(ONSCollation[[#This Row],[ONS Q4 2010-Q1 2011]],ONS2011Q1[[#All],[Cleaned text]:[Full Time Equivalent change Q4 2010-Q1 2011]],2,0),"-")</f>
        <v>70</v>
      </c>
      <c r="AW19" s="602">
        <f>IFERROR(VLOOKUP(ONSCollation[[#This Row],[ONS Q3 2010-Q4 2010]],ONS2010Q4[[#All],[Cleaned text]:[Full Time Equivalent Q3 2010]],2,0),"-")</f>
        <v>70</v>
      </c>
      <c r="AX19" s="602">
        <f>IFERROR(VLOOKUP(ONSCollation[[#This Row],[ONS Q3 2010-Q4 2010]],ONS2010Q4[[#All],[Cleaned text]:[Full Time Equivalent Q3 2010]],6,0),"-")</f>
        <v>70</v>
      </c>
      <c r="AY19" s="602">
        <f>IFERROR(VLOOKUP(ONSCollation[[#This Row],[ONS Q1 2011-Q2 2011]],ONS2011Q2[[#All],[Dept detail / Agency]:[Full Time Equivalent]],3,0),"-")</f>
        <v>70</v>
      </c>
      <c r="AZ19" s="602">
        <f>IFERROR(VLOOKUP(ONSCollation[[#This Row],[ONS Q2 2011-Q3 2011]],ONS2011Q3[[#All],[Cleaned text]:[Full Time Equivalent Q3 2011]],2,0),"-")</f>
        <v>70</v>
      </c>
      <c r="BA19" s="602">
        <f>IFERROR(VLOOKUP(ONSCollation[[#This Row],[ONS Q3 2011-Q4 2011]],ONS2011Q4[[#All],[Cleaned text]:[Full Time Equivalent]],3,0),"-")</f>
        <v>70</v>
      </c>
      <c r="BB19" s="602">
        <f>IFERROR(VLOOKUP(ONSCollation[[#This Row],[Dept detail / Agency]],ONS2012Q1[[Cleaned text]:[FTE Q1]],3,FALSE),"-")</f>
        <v>70</v>
      </c>
      <c r="BC19" s="602">
        <f>IFERROR(VLOOKUP(ONSCollation[[#This Row],[Dept detail / Agency]],ONS2012Q2[[Cleaned name]:[FTE Q2 2012]],3,FALSE),"-")</f>
        <v>70</v>
      </c>
      <c r="BD19" s="602">
        <f>IFERROR(VLOOKUP(ONSCollation[[#This Row],[Dept detail / Agency]],ONS2012Q3[[Cleaned name]:[FTE Q2 2012]],3,FALSE),"-")</f>
        <v>70</v>
      </c>
      <c r="BE19" s="602">
        <f>IFERROR(VLOOKUP(ONSCollation[[#This Row],[Dept detail / Agency]],ONS2012Q4[[Cleaned name]:[FTE Q3 2012]],3,FALSE),"-")</f>
        <v>70</v>
      </c>
      <c r="BF19" s="602">
        <f>IFERROR(VLOOKUP(ONSCollation[[#This Row],[Dept detail / Agency]],ONS2013Q1[[Cleaned name]:[FTE Q4 2012]],3,FALSE),"-")</f>
        <v>70</v>
      </c>
      <c r="BG19" s="602">
        <f>IFERROR(VLOOKUP(ONSCollation[[#This Row],[Dept detail / Agency]],ONS2013Q2[[Cleaned name]:[FTE Q1 2013]],3,FALSE),"-")</f>
        <v>70</v>
      </c>
      <c r="BH19" s="602">
        <f>IFERROR(VLOOKUP(ONSCollation[[#This Row],[Dept detail / Agency]],ONS2013Q3[[Cleaned name]:[FTE Q2 2013]],3,FALSE),"-")</f>
        <v>80</v>
      </c>
      <c r="BI19" s="602">
        <f>IFERROR(VLOOKUP(ONSCollation[[#This Row],[Dept detail / Agency]],ONS2013Q3[[Cleaned name]:[FTE Q2 2013]],3,FALSE),"-")</f>
        <v>80</v>
      </c>
      <c r="BJ19" s="604"/>
    </row>
    <row r="20" spans="1:62" x14ac:dyDescent="0.25">
      <c r="A20" s="531" t="s">
        <v>408</v>
      </c>
      <c r="B20" s="549" t="s">
        <v>446</v>
      </c>
      <c r="C20" s="531" t="s">
        <v>12</v>
      </c>
      <c r="D20" s="531" t="s">
        <v>12</v>
      </c>
      <c r="E20" s="531" t="s">
        <v>12</v>
      </c>
      <c r="F20" s="531" t="s">
        <v>12</v>
      </c>
      <c r="G20" s="531" t="s">
        <v>12</v>
      </c>
      <c r="H20" s="531" t="s">
        <v>12</v>
      </c>
      <c r="I20" s="531" t="s">
        <v>12</v>
      </c>
      <c r="J20" s="531" t="s">
        <v>12</v>
      </c>
      <c r="K20" s="531" t="s">
        <v>12</v>
      </c>
      <c r="L20" s="532" t="str">
        <f>VLOOKUP(TRIM(ONSCollation[[#This Row],[ONS Q3 2011-Q4 2011]]),ONS2012Q1[Cleaned text],1,0)</f>
        <v>Office of Fair Trading</v>
      </c>
      <c r="M20" s="532" t="str">
        <f>ONSCollation[[#This Row],[ONS Q4 2011-Q1 2012]]</f>
        <v>Office of Fair Trading</v>
      </c>
      <c r="N20" s="536" t="str">
        <f>ONSCollation[[#This Row],[ONS Q4 2011-Q1 2012]]</f>
        <v>Office of Fair Trading</v>
      </c>
      <c r="O20" s="536" t="str">
        <f>ONSCollation[[#This Row],[Dept]]</f>
        <v>BIS</v>
      </c>
      <c r="P20" s="531" t="s">
        <v>902</v>
      </c>
      <c r="Q20" s="531" t="s">
        <v>832</v>
      </c>
      <c r="R20" s="531" t="s">
        <v>791</v>
      </c>
      <c r="S20" s="601">
        <f>IFERROR(VLOOKUP(ONSCollation[[#This Row],[ONS Q1 2009-Q2 2009]],ONS2009Q2[[#All],[Cleaned version of text detail]:[Full Time Equivalent Q1 2009]],8,0), "-")</f>
        <v>590</v>
      </c>
      <c r="T20" s="601">
        <f>IFERROR(VLOOKUP(ONSCollation[[#This Row],[ONS Q1 2009-Q2 2009]],ONS2009Q2[[#All],[Cleaned version of text detail]:[Full Time Equivalent Q1 2009]],4,0),"-")</f>
        <v>570</v>
      </c>
      <c r="U20" s="601">
        <f>IFERROR(VLOOKUP(ONSCollation[[#This Row],[ONS Q3 2009-Q4 2009]],ONS2009Q4[[#All],[Cleaned version of detail]:[Full Time Equivalent Q3 2009]],8,0),"-")</f>
        <v>580</v>
      </c>
      <c r="V20" s="601">
        <f>IFERROR(VLOOKUP(ONSCollation[[#This Row],[ONS Q3 2009-Q4 2009]],ONS2009Q4[[#All],[Cleaned version of detail]:[Full Time Equivalent Q3 2009]],4,0),"-")</f>
        <v>570</v>
      </c>
      <c r="W20" s="601">
        <f>IFERROR(VLOOKUP(ONSCollation[[#This Row],[ONS Q1 2010-Q2 2010]],ONS2010Q2[[#All],[Cleaned text]:[Full Time Equivalent Q1 2010]],8,0),"-")</f>
        <v>620</v>
      </c>
      <c r="X20" s="601">
        <f>IFERROR(VLOOKUP(ONSCollation[[#This Row],[ONS Q2 2010-Q3 2010]],ONS2010Q3[[#All],[Cleaned text]:[FTE Q2 2010]],8,0),"-")</f>
        <v>630</v>
      </c>
      <c r="Y20" s="601">
        <f>IFERROR(VLOOKUP(ONSCollation[[#This Row],[ONS Q3 2010-Q4 2010]],ONS2010Q4[[#All],[Cleaned text]:[Full Time Equivalent Q3 2010]],8,0),"-")</f>
        <v>620</v>
      </c>
      <c r="Z20" s="601">
        <f>IFERROR(VLOOKUP(ONSCollation[[#This Row],[ONS Q3 2010-Q4 2010]],ONS2010Q4[[#All],[Cleaned text]:[Full Time Equivalent Q3 2010]],4,0),"-")</f>
        <v>620</v>
      </c>
      <c r="AA20" s="601">
        <f>IFERROR(VLOOKUP(ONSCollation[[#This Row],[ONS Q4 2010-Q1 2011]],ONS2011Q1[[#All],[Cleaned text]:[Full Time Equivalent change Q4 2010-Q1 2011]],3,0),"-")</f>
        <v>570</v>
      </c>
      <c r="AB20" s="601">
        <f>IFERROR(VLOOKUP(ONSCollation[[#This Row],[ONS Q1 2011-Q2 2011]],ONS2011Q2[[#All],[Dept detail / Agency]:[Full Time Equivalent]],4,0),"-")</f>
        <v>550</v>
      </c>
      <c r="AC20" s="601">
        <f>IFERROR(VLOOKUP(ONSCollation[[#This Row],[ONS Q2 2011-Q3 2011]],ONS2011Q3[[#All],[Cleaned text]:[Full Time Equivalent Q3 2011]],3,0),"-")</f>
        <v>550</v>
      </c>
      <c r="AD20" s="601">
        <f>IFERROR(VLOOKUP(ONSCollation[[#This Row],[ONS Q3 2011-Q4 2011]],ONS2011Q4[[#All],[Cleaned text]:[Full Time Equivalent]],4,0),"-")</f>
        <v>550</v>
      </c>
      <c r="AE20" s="601">
        <f>IFERROR(VLOOKUP(ONSCollation[[#This Row],[Dept detail / Agency]],ONS2012Q1[[Cleaned text]:[FTE Q1]],4,FALSE),"-")</f>
        <v>550</v>
      </c>
      <c r="AF20" s="601">
        <f>IFERROR(VLOOKUP(ONSCollation[[#This Row],[Dept detail / Agency]],ONS2012Q2[[Cleaned name]:[FTE Q2 2012]],4,FALSE),"-")</f>
        <v>530</v>
      </c>
      <c r="AG20" s="601">
        <f>IFERROR(VLOOKUP(ONSCollation[[#This Row],[Dept detail / Agency]],ONS2012Q3[[Cleaned name]:[FTE Q2 2012]],4,FALSE),"-")</f>
        <v>530</v>
      </c>
      <c r="AH20" s="601">
        <f>IFERROR(VLOOKUP(ONSCollation[[#This Row],[Dept detail / Agency]],ONS2012Q4[[Cleaned name]:[FTE Q3 2012]],4,FALSE),"-")</f>
        <v>530</v>
      </c>
      <c r="AI20" s="601">
        <f>IFERROR(VLOOKUP(ONSCollation[[#This Row],[Dept detail / Agency]],ONS2013Q1[[Cleaned name]:[FTE Q4 2012]],4,FALSE),"-")</f>
        <v>530</v>
      </c>
      <c r="AJ20" s="601">
        <f>IFERROR(VLOOKUP(ONSCollation[[#This Row],[Dept detail / Agency]],ONS2013Q2[[Cleaned name]:[FTE Q1 2013]],4,FALSE),"-")</f>
        <v>520</v>
      </c>
      <c r="AK20" s="601">
        <f>IFERROR(VLOOKUP(ONSCollation[[#This Row],[Dept detail / Agency]],ONS2013Q3[[Cleaned name]:[FTE Q2 2013]],4,FALSE),"-")</f>
        <v>530</v>
      </c>
      <c r="AL20" s="601">
        <f>IFERROR(VLOOKUP(ONSCollation[[#This Row],[Dept detail / Agency]],ONS2013Q3[[Cleaned name]:[FTE Q2 2013]],6,FALSE),"-")</f>
        <v>520</v>
      </c>
      <c r="AM20" s="601">
        <f>IFERROR(VLOOKUP(ONSCollation[[#This Row],[Dept detail / Agency]],ONS2013Q4[[#All],[Cleaned name]:[FTE Q4 2013]],4,FALSE),"-")</f>
        <v>520</v>
      </c>
      <c r="AN20" s="601">
        <f>IFERROR(VLOOKUP(ONSCollation[[#This Row],[Dept detail / Agency]],ONS2013Q4[[Cleaned name]:[HC Q3 20132]],6,FALSE),"-")</f>
        <v>530</v>
      </c>
      <c r="AO20" s="601">
        <f>ONSCollation[[#This Row],[2013 Q3 - restated]]-ONSCollation[[#This Row],[2013 Q3 FTE]]</f>
        <v>0</v>
      </c>
      <c r="AP20" s="602">
        <f>IFERROR(VLOOKUP(ONSCollation[[#This Row],[ONS Q1 2009-Q2 2009]],ONS2009Q2[[#All],[Cleaned version of text detail]:[Full Time Equivalent Q1 2009]],6,0),"-")</f>
        <v>600</v>
      </c>
      <c r="AQ20" s="602">
        <f>IFERROR(VLOOKUP(ONSCollation[[#This Row],[ONS Q1 2009-Q2 2009]],ONS2009Q2[[#All],[Cleaned version of text detail]:[Full Time Equivalent Q1 2009]],2,0),"-")</f>
        <v>580</v>
      </c>
      <c r="AR20" s="602">
        <f>IFERROR(VLOOKUP(ONSCollation[[#This Row],[ONS Q3 2009-Q4 2009]],ONS2009Q4[[#All],[Cleaned version of detail]:[Full Time Equivalent Q3 2009]],6,0),"-")</f>
        <v>590</v>
      </c>
      <c r="AS20" s="602">
        <f>IFERROR(VLOOKUP(ONSCollation[[#This Row],[ONS Q3 2009-Q4 2009]],ONS2009Q4[[#All],[Cleaned version of detail]:[Full Time Equivalent Q3 2009]],2,0),"-")</f>
        <v>590</v>
      </c>
      <c r="AT20" s="602">
        <f>IFERROR(VLOOKUP(ONSCollation[[#This Row],[ONS Q1 2010-Q2 2010]],ONS2010Q2[[#All],[Cleaned text]:[Full Time Equivalent Q1 2010]],6,0),"-")</f>
        <v>640</v>
      </c>
      <c r="AU20" s="602">
        <f>IFERROR(VLOOKUP(ONSCollation[[#This Row],[ONS Q2 2010-Q3 2010]],ONS2010Q3[[#All],[Cleaned text]:[FTE Q2 2010]],6,0),"-")</f>
        <v>650</v>
      </c>
      <c r="AV20" s="602">
        <f>IFERROR(VLOOKUP(ONSCollation[[#This Row],[ONS Q4 2010-Q1 2011]],ONS2011Q1[[#All],[Cleaned text]:[Full Time Equivalent change Q4 2010-Q1 2011]],2,0),"-")</f>
        <v>590</v>
      </c>
      <c r="AW20" s="602">
        <f>IFERROR(VLOOKUP(ONSCollation[[#This Row],[ONS Q3 2010-Q4 2010]],ONS2010Q4[[#All],[Cleaned text]:[Full Time Equivalent Q3 2010]],2,0),"-")</f>
        <v>640</v>
      </c>
      <c r="AX20" s="602">
        <f>IFERROR(VLOOKUP(ONSCollation[[#This Row],[ONS Q3 2010-Q4 2010]],ONS2010Q4[[#All],[Cleaned text]:[Full Time Equivalent Q3 2010]],6,0),"-")</f>
        <v>640</v>
      </c>
      <c r="AY20" s="602">
        <f>IFERROR(VLOOKUP(ONSCollation[[#This Row],[ONS Q1 2011-Q2 2011]],ONS2011Q2[[#All],[Dept detail / Agency]:[Full Time Equivalent]],3,0),"-")</f>
        <v>570</v>
      </c>
      <c r="AZ20" s="602">
        <f>IFERROR(VLOOKUP(ONSCollation[[#This Row],[ONS Q2 2011-Q3 2011]],ONS2011Q3[[#All],[Cleaned text]:[Full Time Equivalent Q3 2011]],2,0),"-")</f>
        <v>570</v>
      </c>
      <c r="BA20" s="602">
        <f>IFERROR(VLOOKUP(ONSCollation[[#This Row],[ONS Q3 2011-Q4 2011]],ONS2011Q4[[#All],[Cleaned text]:[Full Time Equivalent]],3,0),"-")</f>
        <v>570</v>
      </c>
      <c r="BB20" s="602">
        <f>IFERROR(VLOOKUP(ONSCollation[[#This Row],[Dept detail / Agency]],ONS2012Q1[[Cleaned text]:[FTE Q1]],3,FALSE),"-")</f>
        <v>570</v>
      </c>
      <c r="BC20" s="602">
        <f>IFERROR(VLOOKUP(ONSCollation[[#This Row],[Dept detail / Agency]],ONS2012Q2[[Cleaned name]:[FTE Q2 2012]],3,FALSE),"-")</f>
        <v>550</v>
      </c>
      <c r="BD20" s="602">
        <f>IFERROR(VLOOKUP(ONSCollation[[#This Row],[Dept detail / Agency]],ONS2012Q3[[Cleaned name]:[FTE Q2 2012]],3,FALSE),"-")</f>
        <v>550</v>
      </c>
      <c r="BE20" s="602">
        <f>IFERROR(VLOOKUP(ONSCollation[[#This Row],[Dept detail / Agency]],ONS2012Q4[[Cleaned name]:[FTE Q3 2012]],3,FALSE),"-")</f>
        <v>550</v>
      </c>
      <c r="BF20" s="602">
        <f>IFERROR(VLOOKUP(ONSCollation[[#This Row],[Dept detail / Agency]],ONS2013Q1[[Cleaned name]:[FTE Q4 2012]],3,FALSE),"-")</f>
        <v>550</v>
      </c>
      <c r="BG20" s="602">
        <f>IFERROR(VLOOKUP(ONSCollation[[#This Row],[Dept detail / Agency]],ONS2013Q2[[Cleaned name]:[FTE Q1 2013]],3,FALSE),"-")</f>
        <v>540</v>
      </c>
      <c r="BH20" s="602">
        <f>IFERROR(VLOOKUP(ONSCollation[[#This Row],[Dept detail / Agency]],ONS2013Q3[[Cleaned name]:[FTE Q2 2013]],3,FALSE),"-")</f>
        <v>560</v>
      </c>
      <c r="BI20" s="602">
        <f>IFERROR(VLOOKUP(ONSCollation[[#This Row],[Dept detail / Agency]],ONS2013Q3[[Cleaned name]:[FTE Q2 2013]],3,FALSE),"-")</f>
        <v>560</v>
      </c>
      <c r="BJ20" s="604"/>
    </row>
    <row r="21" spans="1:62" x14ac:dyDescent="0.25">
      <c r="A21" s="531" t="s">
        <v>408</v>
      </c>
      <c r="B21" s="549" t="s">
        <v>458</v>
      </c>
      <c r="C21" s="531" t="s">
        <v>13</v>
      </c>
      <c r="D21" s="531" t="s">
        <v>13</v>
      </c>
      <c r="E21" s="531" t="s">
        <v>13</v>
      </c>
      <c r="F21" s="531" t="s">
        <v>13</v>
      </c>
      <c r="G21" s="531" t="s">
        <v>13</v>
      </c>
      <c r="H21" s="531" t="s">
        <v>13</v>
      </c>
      <c r="I21" s="531" t="s">
        <v>13</v>
      </c>
      <c r="J21" s="531" t="s">
        <v>13</v>
      </c>
      <c r="K21" s="531" t="s">
        <v>13</v>
      </c>
      <c r="L21" s="532" t="str">
        <f>VLOOKUP(TRIM(ONSCollation[[#This Row],[ONS Q3 2011-Q4 2011]]),ONS2012Q1[Cleaned text],1,0)</f>
        <v>Office of Gas and Electricity Market</v>
      </c>
      <c r="M21" s="532" t="str">
        <f>ONSCollation[[#This Row],[ONS Q4 2011-Q1 2012]]</f>
        <v>Office of Gas and Electricity Market</v>
      </c>
      <c r="N21" s="536" t="str">
        <f>ONSCollation[[#This Row],[ONS Q4 2011-Q1 2012]]</f>
        <v>Office of Gas and Electricity Market</v>
      </c>
      <c r="O21" s="536" t="str">
        <f>ONSCollation[[#This Row],[Dept]]</f>
        <v>DECC</v>
      </c>
      <c r="P21" s="531" t="s">
        <v>902</v>
      </c>
      <c r="Q21" s="531" t="s">
        <v>832</v>
      </c>
      <c r="R21" s="531" t="s">
        <v>791</v>
      </c>
      <c r="S21" s="601">
        <f>IFERROR(VLOOKUP(ONSCollation[[#This Row],[ONS Q1 2009-Q2 2009]],ONS2009Q2[[#All],[Cleaned version of text detail]:[Full Time Equivalent Q1 2009]],8,0), "-")</f>
        <v>330</v>
      </c>
      <c r="T21" s="601">
        <f>IFERROR(VLOOKUP(ONSCollation[[#This Row],[ONS Q1 2009-Q2 2009]],ONS2009Q2[[#All],[Cleaned version of text detail]:[Full Time Equivalent Q1 2009]],4,0),"-")</f>
        <v>330</v>
      </c>
      <c r="U21" s="601">
        <f>IFERROR(VLOOKUP(ONSCollation[[#This Row],[ONS Q3 2009-Q4 2009]],ONS2009Q4[[#All],[Cleaned version of detail]:[Full Time Equivalent Q3 2009]],8,0),"-")</f>
        <v>350</v>
      </c>
      <c r="V21" s="601">
        <f>IFERROR(VLOOKUP(ONSCollation[[#This Row],[ONS Q3 2009-Q4 2009]],ONS2009Q4[[#All],[Cleaned version of detail]:[Full Time Equivalent Q3 2009]],4,0),"-")</f>
        <v>350</v>
      </c>
      <c r="W21" s="601">
        <f>IFERROR(VLOOKUP(ONSCollation[[#This Row],[ONS Q1 2010-Q2 2010]],ONS2010Q2[[#All],[Cleaned text]:[Full Time Equivalent Q1 2010]],8,0),"-")</f>
        <v>370</v>
      </c>
      <c r="X21" s="601">
        <f>IFERROR(VLOOKUP(ONSCollation[[#This Row],[ONS Q2 2010-Q3 2010]],ONS2010Q3[[#All],[Cleaned text]:[FTE Q2 2010]],8,0),"-")</f>
        <v>390</v>
      </c>
      <c r="Y21" s="601">
        <f>IFERROR(VLOOKUP(ONSCollation[[#This Row],[ONS Q3 2010-Q4 2010]],ONS2010Q4[[#All],[Cleaned text]:[Full Time Equivalent Q3 2010]],8,0),"-")</f>
        <v>410</v>
      </c>
      <c r="Z21" s="601">
        <f>IFERROR(VLOOKUP(ONSCollation[[#This Row],[ONS Q3 2010-Q4 2010]],ONS2010Q4[[#All],[Cleaned text]:[Full Time Equivalent Q3 2010]],4,0),"-")</f>
        <v>430</v>
      </c>
      <c r="AA21" s="601">
        <f>IFERROR(VLOOKUP(ONSCollation[[#This Row],[ONS Q4 2010-Q1 2011]],ONS2011Q1[[#All],[Cleaned text]:[Full Time Equivalent change Q4 2010-Q1 2011]],3,0),"-")</f>
        <v>440</v>
      </c>
      <c r="AB21" s="601">
        <f>IFERROR(VLOOKUP(ONSCollation[[#This Row],[ONS Q1 2011-Q2 2011]],ONS2011Q2[[#All],[Dept detail / Agency]:[Full Time Equivalent]],4,0),"-")</f>
        <v>460</v>
      </c>
      <c r="AC21" s="601">
        <f>IFERROR(VLOOKUP(ONSCollation[[#This Row],[ONS Q2 2011-Q3 2011]],ONS2011Q3[[#All],[Cleaned text]:[Full Time Equivalent Q3 2011]],3,0),"-")</f>
        <v>520</v>
      </c>
      <c r="AD21" s="601">
        <f>IFERROR(VLOOKUP(ONSCollation[[#This Row],[ONS Q3 2011-Q4 2011]],ONS2011Q4[[#All],[Cleaned text]:[Full Time Equivalent]],4,0),"-")</f>
        <v>530</v>
      </c>
      <c r="AE21" s="601">
        <f>IFERROR(VLOOKUP(ONSCollation[[#This Row],[Dept detail / Agency]],ONS2012Q1[[Cleaned text]:[FTE Q1]],4,FALSE),"-")</f>
        <v>550</v>
      </c>
      <c r="AF21" s="601">
        <f>IFERROR(VLOOKUP(ONSCollation[[#This Row],[Dept detail / Agency]],ONS2012Q2[[Cleaned name]:[FTE Q2 2012]],4,FALSE),"-")</f>
        <v>570</v>
      </c>
      <c r="AG21" s="601">
        <f>IFERROR(VLOOKUP(ONSCollation[[#This Row],[Dept detail / Agency]],ONS2012Q3[[Cleaned name]:[FTE Q2 2012]],4,FALSE),"-")</f>
        <v>620</v>
      </c>
      <c r="AH21" s="601">
        <f>IFERROR(VLOOKUP(ONSCollation[[#This Row],[Dept detail / Agency]],ONS2012Q4[[Cleaned name]:[FTE Q3 2012]],4,FALSE),"-")</f>
        <v>650</v>
      </c>
      <c r="AI21" s="601">
        <f>IFERROR(VLOOKUP(ONSCollation[[#This Row],[Dept detail / Agency]],ONS2013Q1[[Cleaned name]:[FTE Q4 2012]],4,FALSE),"-")</f>
        <v>690</v>
      </c>
      <c r="AJ21" s="601">
        <f>IFERROR(VLOOKUP(ONSCollation[[#This Row],[Dept detail / Agency]],ONS2013Q2[[Cleaned name]:[FTE Q1 2013]],4,FALSE),"-")</f>
        <v>730</v>
      </c>
      <c r="AK21" s="601">
        <f>IFERROR(VLOOKUP(ONSCollation[[#This Row],[Dept detail / Agency]],ONS2013Q3[[Cleaned name]:[FTE Q2 2013]],4,FALSE),"-")</f>
        <v>760</v>
      </c>
      <c r="AL21" s="601">
        <f>IFERROR(VLOOKUP(ONSCollation[[#This Row],[Dept detail / Agency]],ONS2013Q3[[Cleaned name]:[FTE Q2 2013]],6,FALSE),"-")</f>
        <v>730</v>
      </c>
      <c r="AM21" s="601">
        <f>IFERROR(VLOOKUP(ONSCollation[[#This Row],[Dept detail / Agency]],ONS2013Q4[[#All],[Cleaned name]:[FTE Q4 2013]],4,FALSE),"-")</f>
        <v>780</v>
      </c>
      <c r="AN21" s="601">
        <f>IFERROR(VLOOKUP(ONSCollation[[#This Row],[Dept detail / Agency]],ONS2013Q4[[Cleaned name]:[HC Q3 20132]],6,FALSE),"-")</f>
        <v>760</v>
      </c>
      <c r="AO21" s="601">
        <f>ONSCollation[[#This Row],[2013 Q3 - restated]]-ONSCollation[[#This Row],[2013 Q3 FTE]]</f>
        <v>0</v>
      </c>
      <c r="AP21" s="602">
        <f>IFERROR(VLOOKUP(ONSCollation[[#This Row],[ONS Q1 2009-Q2 2009]],ONS2009Q2[[#All],[Cleaned version of text detail]:[Full Time Equivalent Q1 2009]],6,0),"-")</f>
        <v>340</v>
      </c>
      <c r="AQ21" s="602">
        <f>IFERROR(VLOOKUP(ONSCollation[[#This Row],[ONS Q1 2009-Q2 2009]],ONS2009Q2[[#All],[Cleaned version of text detail]:[Full Time Equivalent Q1 2009]],2,0),"-")</f>
        <v>340</v>
      </c>
      <c r="AR21" s="602">
        <f>IFERROR(VLOOKUP(ONSCollation[[#This Row],[ONS Q3 2009-Q4 2009]],ONS2009Q4[[#All],[Cleaned version of detail]:[Full Time Equivalent Q3 2009]],6,0),"-")</f>
        <v>350</v>
      </c>
      <c r="AS21" s="602">
        <f>IFERROR(VLOOKUP(ONSCollation[[#This Row],[ONS Q3 2009-Q4 2009]],ONS2009Q4[[#All],[Cleaned version of detail]:[Full Time Equivalent Q3 2009]],2,0),"-")</f>
        <v>360</v>
      </c>
      <c r="AT21" s="602">
        <f>IFERROR(VLOOKUP(ONSCollation[[#This Row],[ONS Q1 2010-Q2 2010]],ONS2010Q2[[#All],[Cleaned text]:[Full Time Equivalent Q1 2010]],6,0),"-")</f>
        <v>380</v>
      </c>
      <c r="AU21" s="602">
        <f>IFERROR(VLOOKUP(ONSCollation[[#This Row],[ONS Q2 2010-Q3 2010]],ONS2010Q3[[#All],[Cleaned text]:[FTE Q2 2010]],6,0),"-")</f>
        <v>400</v>
      </c>
      <c r="AV21" s="602">
        <f>IFERROR(VLOOKUP(ONSCollation[[#This Row],[ONS Q4 2010-Q1 2011]],ONS2011Q1[[#All],[Cleaned text]:[Full Time Equivalent change Q4 2010-Q1 2011]],2,0),"-")</f>
        <v>440</v>
      </c>
      <c r="AW21" s="602">
        <f>IFERROR(VLOOKUP(ONSCollation[[#This Row],[ONS Q3 2010-Q4 2010]],ONS2010Q4[[#All],[Cleaned text]:[Full Time Equivalent Q3 2010]],2,0),"-")</f>
        <v>430</v>
      </c>
      <c r="AX21" s="602">
        <f>IFERROR(VLOOKUP(ONSCollation[[#This Row],[ONS Q3 2010-Q4 2010]],ONS2010Q4[[#All],[Cleaned text]:[Full Time Equivalent Q3 2010]],6,0),"-")</f>
        <v>420</v>
      </c>
      <c r="AY21" s="602">
        <f>IFERROR(VLOOKUP(ONSCollation[[#This Row],[ONS Q1 2011-Q2 2011]],ONS2011Q2[[#All],[Dept detail / Agency]:[Full Time Equivalent]],3,0),"-")</f>
        <v>460</v>
      </c>
      <c r="AZ21" s="602">
        <f>IFERROR(VLOOKUP(ONSCollation[[#This Row],[ONS Q2 2011-Q3 2011]],ONS2011Q3[[#All],[Cleaned text]:[Full Time Equivalent Q3 2011]],2,0),"-")</f>
        <v>530</v>
      </c>
      <c r="BA21" s="602">
        <f>IFERROR(VLOOKUP(ONSCollation[[#This Row],[ONS Q3 2011-Q4 2011]],ONS2011Q4[[#All],[Cleaned text]:[Full Time Equivalent]],3,0),"-")</f>
        <v>540</v>
      </c>
      <c r="BB21" s="602">
        <f>IFERROR(VLOOKUP(ONSCollation[[#This Row],[Dept detail / Agency]],ONS2012Q1[[Cleaned text]:[FTE Q1]],3,FALSE),"-")</f>
        <v>560</v>
      </c>
      <c r="BC21" s="602">
        <f>IFERROR(VLOOKUP(ONSCollation[[#This Row],[Dept detail / Agency]],ONS2012Q2[[Cleaned name]:[FTE Q2 2012]],3,FALSE),"-")</f>
        <v>580</v>
      </c>
      <c r="BD21" s="602">
        <f>IFERROR(VLOOKUP(ONSCollation[[#This Row],[Dept detail / Agency]],ONS2012Q3[[Cleaned name]:[FTE Q2 2012]],3,FALSE),"-")</f>
        <v>630</v>
      </c>
      <c r="BE21" s="602">
        <f>IFERROR(VLOOKUP(ONSCollation[[#This Row],[Dept detail / Agency]],ONS2012Q4[[Cleaned name]:[FTE Q3 2012]],3,FALSE),"-")</f>
        <v>660</v>
      </c>
      <c r="BF21" s="602">
        <f>IFERROR(VLOOKUP(ONSCollation[[#This Row],[Dept detail / Agency]],ONS2013Q1[[Cleaned name]:[FTE Q4 2012]],3,FALSE),"-")</f>
        <v>700</v>
      </c>
      <c r="BG21" s="602">
        <f>IFERROR(VLOOKUP(ONSCollation[[#This Row],[Dept detail / Agency]],ONS2013Q2[[Cleaned name]:[FTE Q1 2013]],3,FALSE),"-")</f>
        <v>740</v>
      </c>
      <c r="BH21" s="602">
        <f>IFERROR(VLOOKUP(ONSCollation[[#This Row],[Dept detail / Agency]],ONS2013Q3[[Cleaned name]:[FTE Q2 2013]],3,FALSE),"-")</f>
        <v>770</v>
      </c>
      <c r="BI21" s="602">
        <f>IFERROR(VLOOKUP(ONSCollation[[#This Row],[Dept detail / Agency]],ONS2013Q3[[Cleaned name]:[FTE Q2 2013]],3,FALSE),"-")</f>
        <v>770</v>
      </c>
      <c r="BJ21" s="604"/>
    </row>
    <row r="22" spans="1:62" x14ac:dyDescent="0.25">
      <c r="A22" s="531" t="s">
        <v>408</v>
      </c>
      <c r="B22" s="549" t="s">
        <v>446</v>
      </c>
      <c r="C22" s="531" t="s">
        <v>14</v>
      </c>
      <c r="D22" s="531" t="s">
        <v>14</v>
      </c>
      <c r="E22" s="531" t="s">
        <v>14</v>
      </c>
      <c r="F22" s="531" t="s">
        <v>14</v>
      </c>
      <c r="G22" s="531" t="s">
        <v>14</v>
      </c>
      <c r="H22" s="531" t="s">
        <v>14</v>
      </c>
      <c r="I22" s="531" t="s">
        <v>14</v>
      </c>
      <c r="J22" s="531" t="s">
        <v>14</v>
      </c>
      <c r="K22" s="531" t="s">
        <v>675</v>
      </c>
      <c r="L22" s="531" t="s">
        <v>675</v>
      </c>
      <c r="M22" s="532" t="str">
        <f>ONSCollation[[#This Row],[ONS Q4 2011-Q1 2012]]</f>
        <v xml:space="preserve">Postal Services Commission </v>
      </c>
      <c r="N22" s="536" t="str">
        <f>ONSCollation[[#This Row],[ONS Q4 2011-Q1 2012]]</f>
        <v xml:space="preserve">Postal Services Commission </v>
      </c>
      <c r="O22" s="536" t="str">
        <f>ONSCollation[[#This Row],[Dept]]</f>
        <v>BIS</v>
      </c>
      <c r="P22" s="531" t="s">
        <v>902</v>
      </c>
      <c r="Q22" s="531" t="s">
        <v>832</v>
      </c>
      <c r="R22" s="540" t="s">
        <v>791</v>
      </c>
      <c r="S22" s="601">
        <f>IFERROR(VLOOKUP(ONSCollation[[#This Row],[ONS Q1 2009-Q2 2009]],ONS2009Q2[[#All],[Cleaned version of text detail]:[Full Time Equivalent Q1 2009]],8,0), "-")</f>
        <v>50</v>
      </c>
      <c r="T22" s="601">
        <f>IFERROR(VLOOKUP(ONSCollation[[#This Row],[ONS Q1 2009-Q2 2009]],ONS2009Q2[[#All],[Cleaned version of text detail]:[Full Time Equivalent Q1 2009]],4,0),"-")</f>
        <v>50</v>
      </c>
      <c r="U22" s="601">
        <f>IFERROR(VLOOKUP(ONSCollation[[#This Row],[ONS Q3 2009-Q4 2009]],ONS2009Q4[[#All],[Cleaned version of detail]:[Full Time Equivalent Q3 2009]],8,0),"-")</f>
        <v>50</v>
      </c>
      <c r="V22" s="601">
        <f>IFERROR(VLOOKUP(ONSCollation[[#This Row],[ONS Q3 2009-Q4 2009]],ONS2009Q4[[#All],[Cleaned version of detail]:[Full Time Equivalent Q3 2009]],4,0),"-")</f>
        <v>50</v>
      </c>
      <c r="W22" s="601">
        <f>IFERROR(VLOOKUP(ONSCollation[[#This Row],[ONS Q1 2010-Q2 2010]],ONS2010Q2[[#All],[Cleaned text]:[Full Time Equivalent Q1 2010]],8,0),"-")</f>
        <v>50</v>
      </c>
      <c r="X22" s="601">
        <f>IFERROR(VLOOKUP(ONSCollation[[#This Row],[ONS Q2 2010-Q3 2010]],ONS2010Q3[[#All],[Cleaned text]:[FTE Q2 2010]],8,0),"-")</f>
        <v>50</v>
      </c>
      <c r="Y22" s="601">
        <f>IFERROR(VLOOKUP(ONSCollation[[#This Row],[ONS Q3 2010-Q4 2010]],ONS2010Q4[[#All],[Cleaned text]:[Full Time Equivalent Q3 2010]],8,0),"-")</f>
        <v>50</v>
      </c>
      <c r="Z22" s="601">
        <f>IFERROR(VLOOKUP(ONSCollation[[#This Row],[ONS Q3 2010-Q4 2010]],ONS2010Q4[[#All],[Cleaned text]:[Full Time Equivalent Q3 2010]],4,0),"-")</f>
        <v>50</v>
      </c>
      <c r="AA22" s="601">
        <f>IFERROR(VLOOKUP(ONSCollation[[#This Row],[ONS Q4 2010-Q1 2011]],ONS2011Q1[[#All],[Cleaned text]:[Full Time Equivalent change Q4 2010-Q1 2011]],3,0),"-")</f>
        <v>50</v>
      </c>
      <c r="AB22" s="601">
        <f>IFERROR(VLOOKUP(ONSCollation[[#This Row],[ONS Q1 2011-Q2 2011]],ONS2011Q2[[#All],[Dept detail / Agency]:[Full Time Equivalent]],4,0),"-")</f>
        <v>50</v>
      </c>
      <c r="AC22" s="601">
        <f>IFERROR(VLOOKUP(ONSCollation[[#This Row],[ONS Q2 2011-Q3 2011]],ONS2011Q3[[#All],[Cleaned text]:[Full Time Equivalent Q3 2011]],3,0),"-")</f>
        <v>50</v>
      </c>
      <c r="AD22" s="601">
        <f>IFERROR(VLOOKUP(ONSCollation[[#This Row],[ONS Q3 2011-Q4 2011]],ONS2011Q4[[#All],[Cleaned text]:[Full Time Equivalent]],4,0),"-")</f>
        <v>0</v>
      </c>
      <c r="AE22" s="601" t="str">
        <f>IFERROR(VLOOKUP(ONSCollation[[#This Row],[Dept detail / Agency]],ONS2012Q1[[Cleaned text]:[FTE Q1]],4,FALSE),"-")</f>
        <v>-</v>
      </c>
      <c r="AF22" s="601" t="str">
        <f>IFERROR(VLOOKUP(ONSCollation[[#This Row],[Dept detail / Agency]],ONS2012Q2[[Cleaned name]:[FTE Q2 2012]],4,FALSE),"-")</f>
        <v>-</v>
      </c>
      <c r="AG22" s="601" t="str">
        <f>IFERROR(VLOOKUP(ONSCollation[[#This Row],[Dept detail / Agency]],ONS2012Q3[[Cleaned name]:[FTE Q2 2012]],4,FALSE),"-")</f>
        <v>-</v>
      </c>
      <c r="AH22" s="601" t="str">
        <f>IFERROR(VLOOKUP(ONSCollation[[#This Row],[Dept detail / Agency]],ONS2012Q4[[Cleaned name]:[FTE Q3 2012]],4,FALSE),"-")</f>
        <v>-</v>
      </c>
      <c r="AI22" s="601" t="str">
        <f>IFERROR(VLOOKUP(ONSCollation[[#This Row],[Dept detail / Agency]],ONS2013Q1[[Cleaned name]:[FTE Q4 2012]],4,FALSE),"-")</f>
        <v>-</v>
      </c>
      <c r="AJ22" s="601" t="str">
        <f>IFERROR(VLOOKUP(ONSCollation[[#This Row],[Dept detail / Agency]],ONS2013Q2[[Cleaned name]:[FTE Q1 2013]],4,FALSE),"-")</f>
        <v>-</v>
      </c>
      <c r="AK22" s="601" t="str">
        <f>IFERROR(VLOOKUP(ONSCollation[[#This Row],[Dept detail / Agency]],ONS2013Q3[[Cleaned name]:[FTE Q2 2013]],4,FALSE),"-")</f>
        <v>-</v>
      </c>
      <c r="AL22" s="601" t="str">
        <f>IFERROR(VLOOKUP(ONSCollation[[#This Row],[Dept detail / Agency]],ONS2013Q3[[Cleaned name]:[FTE Q2 2013]],6,FALSE),"-")</f>
        <v>-</v>
      </c>
      <c r="AM22" s="601" t="str">
        <f>IFERROR(VLOOKUP(ONSCollation[[#This Row],[Dept detail / Agency]],ONS2013Q4[[#All],[Cleaned name]:[FTE Q4 2013]],4,FALSE),"-")</f>
        <v>-</v>
      </c>
      <c r="AN22" s="601" t="str">
        <f>IFERROR(VLOOKUP(ONSCollation[[#This Row],[Dept detail / Agency]],ONS2013Q4[[Cleaned name]:[HC Q3 20132]],6,FALSE),"-")</f>
        <v>-</v>
      </c>
      <c r="AO22" s="601" t="e">
        <f>ONSCollation[[#This Row],[2013 Q3 - restated]]-ONSCollation[[#This Row],[2013 Q3 FTE]]</f>
        <v>#VALUE!</v>
      </c>
      <c r="AP22" s="602">
        <f>IFERROR(VLOOKUP(ONSCollation[[#This Row],[ONS Q1 2009-Q2 2009]],ONS2009Q2[[#All],[Cleaned version of text detail]:[Full Time Equivalent Q1 2009]],6,0),"-")</f>
        <v>50</v>
      </c>
      <c r="AQ22" s="602">
        <f>IFERROR(VLOOKUP(ONSCollation[[#This Row],[ONS Q1 2009-Q2 2009]],ONS2009Q2[[#All],[Cleaned version of text detail]:[Full Time Equivalent Q1 2009]],2,0),"-")</f>
        <v>50</v>
      </c>
      <c r="AR22" s="602">
        <f>IFERROR(VLOOKUP(ONSCollation[[#This Row],[ONS Q3 2009-Q4 2009]],ONS2009Q4[[#All],[Cleaned version of detail]:[Full Time Equivalent Q3 2009]],6,0),"-")</f>
        <v>50</v>
      </c>
      <c r="AS22" s="602">
        <f>IFERROR(VLOOKUP(ONSCollation[[#This Row],[ONS Q3 2009-Q4 2009]],ONS2009Q4[[#All],[Cleaned version of detail]:[Full Time Equivalent Q3 2009]],2,0),"-")</f>
        <v>50</v>
      </c>
      <c r="AT22" s="602">
        <f>IFERROR(VLOOKUP(ONSCollation[[#This Row],[ONS Q1 2010-Q2 2010]],ONS2010Q2[[#All],[Cleaned text]:[Full Time Equivalent Q1 2010]],6,0),"-")</f>
        <v>50</v>
      </c>
      <c r="AU22" s="602">
        <f>IFERROR(VLOOKUP(ONSCollation[[#This Row],[ONS Q2 2010-Q3 2010]],ONS2010Q3[[#All],[Cleaned text]:[FTE Q2 2010]],6,0),"-")</f>
        <v>50</v>
      </c>
      <c r="AV22" s="602">
        <f>IFERROR(VLOOKUP(ONSCollation[[#This Row],[ONS Q4 2010-Q1 2011]],ONS2011Q1[[#All],[Cleaned text]:[Full Time Equivalent change Q4 2010-Q1 2011]],2,0),"-")</f>
        <v>50</v>
      </c>
      <c r="AW22" s="602">
        <f>IFERROR(VLOOKUP(ONSCollation[[#This Row],[ONS Q3 2010-Q4 2010]],ONS2010Q4[[#All],[Cleaned text]:[Full Time Equivalent Q3 2010]],2,0),"-")</f>
        <v>50</v>
      </c>
      <c r="AX22" s="602">
        <f>IFERROR(VLOOKUP(ONSCollation[[#This Row],[ONS Q3 2010-Q4 2010]],ONS2010Q4[[#All],[Cleaned text]:[Full Time Equivalent Q3 2010]],6,0),"-")</f>
        <v>50</v>
      </c>
      <c r="AY22" s="602">
        <f>IFERROR(VLOOKUP(ONSCollation[[#This Row],[ONS Q1 2011-Q2 2011]],ONS2011Q2[[#All],[Dept detail / Agency]:[Full Time Equivalent]],3,0),"-")</f>
        <v>50</v>
      </c>
      <c r="AZ22" s="602">
        <f>IFERROR(VLOOKUP(ONSCollation[[#This Row],[ONS Q2 2011-Q3 2011]],ONS2011Q3[[#All],[Cleaned text]:[Full Time Equivalent Q3 2011]],2,0),"-")</f>
        <v>50</v>
      </c>
      <c r="BA22" s="602">
        <f>IFERROR(VLOOKUP(ONSCollation[[#This Row],[ONS Q3 2011-Q4 2011]],ONS2011Q4[[#All],[Cleaned text]:[Full Time Equivalent]],3,0),"-")</f>
        <v>0</v>
      </c>
      <c r="BB22" s="602" t="str">
        <f>IFERROR(VLOOKUP(ONSCollation[[#This Row],[Dept detail / Agency]],ONS2012Q1[[Cleaned text]:[FTE Q1]],3,FALSE),"-")</f>
        <v>-</v>
      </c>
      <c r="BC22" s="602" t="str">
        <f>IFERROR(VLOOKUP(ONSCollation[[#This Row],[Dept detail / Agency]],ONS2012Q2[[Cleaned name]:[FTE Q2 2012]],3,FALSE),"-")</f>
        <v>-</v>
      </c>
      <c r="BD22" s="602" t="str">
        <f>IFERROR(VLOOKUP(ONSCollation[[#This Row],[Dept detail / Agency]],ONS2012Q3[[Cleaned name]:[FTE Q2 2012]],3,FALSE),"-")</f>
        <v>-</v>
      </c>
      <c r="BE22" s="602" t="str">
        <f>IFERROR(VLOOKUP(ONSCollation[[#This Row],[Dept detail / Agency]],ONS2012Q4[[Cleaned name]:[FTE Q3 2012]],3,FALSE),"-")</f>
        <v>-</v>
      </c>
      <c r="BF22" s="602" t="str">
        <f>IFERROR(VLOOKUP(ONSCollation[[#This Row],[Dept detail / Agency]],ONS2013Q1[[Cleaned name]:[FTE Q4 2012]],3,FALSE),"-")</f>
        <v>-</v>
      </c>
      <c r="BG22" s="602" t="str">
        <f>IFERROR(VLOOKUP(ONSCollation[[#This Row],[Dept detail / Agency]],ONS2013Q2[[Cleaned name]:[FTE Q1 2013]],3,FALSE),"-")</f>
        <v>-</v>
      </c>
      <c r="BH22" s="602" t="str">
        <f>IFERROR(VLOOKUP(ONSCollation[[#This Row],[Dept detail / Agency]],ONS2013Q3[[Cleaned name]:[FTE Q2 2013]],3,FALSE),"-")</f>
        <v>-</v>
      </c>
      <c r="BI22" s="602" t="str">
        <f>IFERROR(VLOOKUP(ONSCollation[[#This Row],[Dept detail / Agency]],ONS2013Q3[[Cleaned name]:[FTE Q2 2013]],3,FALSE),"-")</f>
        <v>-</v>
      </c>
      <c r="BJ22" s="604"/>
    </row>
    <row r="23" spans="1:62" x14ac:dyDescent="0.25">
      <c r="A23" s="531" t="s">
        <v>408</v>
      </c>
      <c r="B23" s="549" t="s">
        <v>446</v>
      </c>
      <c r="C23" s="531"/>
      <c r="D23" s="531"/>
      <c r="E23" s="531"/>
      <c r="F23" s="531" t="s">
        <v>423</v>
      </c>
      <c r="G23" s="531" t="s">
        <v>423</v>
      </c>
      <c r="H23" s="531" t="s">
        <v>423</v>
      </c>
      <c r="I23" s="537" t="s">
        <v>410</v>
      </c>
      <c r="J23" s="532" t="s">
        <v>423</v>
      </c>
      <c r="K23" s="532" t="s">
        <v>423</v>
      </c>
      <c r="L23" s="532" t="str">
        <f>VLOOKUP(TRIM(ONSCollation[[#This Row],[ONS Q3 2011-Q4 2011]]),ONS2012Q1[Cleaned text],1,0)</f>
        <v>Skills Funding Agency</v>
      </c>
      <c r="M23" s="532" t="str">
        <f>ONSCollation[[#This Row],[ONS Q4 2011-Q1 2012]]</f>
        <v>Skills Funding Agency</v>
      </c>
      <c r="N23" s="536" t="str">
        <f>ONSCollation[[#This Row],[ONS Q4 2011-Q1 2012]]</f>
        <v>Skills Funding Agency</v>
      </c>
      <c r="O23" s="536" t="str">
        <f>ONSCollation[[#This Row],[Dept]]</f>
        <v>BIS</v>
      </c>
      <c r="P23" s="531" t="s">
        <v>902</v>
      </c>
      <c r="Q23" s="531" t="s">
        <v>832</v>
      </c>
      <c r="R23" s="531" t="s">
        <v>792</v>
      </c>
      <c r="S23" s="601" t="str">
        <f>IFERROR(VLOOKUP(ONSCollation[[#This Row],[ONS Q1 2009-Q2 2009]],ONS2009Q2[[#All],[Cleaned version of text detail]:[Full Time Equivalent Q1 2009]],8,0), "-")</f>
        <v>-</v>
      </c>
      <c r="T23" s="601" t="str">
        <f>IFERROR(VLOOKUP(ONSCollation[[#This Row],[ONS Q1 2009-Q2 2009]],ONS2009Q2[[#All],[Cleaned version of text detail]:[Full Time Equivalent Q1 2009]],4,0),"-")</f>
        <v>-</v>
      </c>
      <c r="U23" s="601" t="str">
        <f>IFERROR(VLOOKUP(ONSCollation[[#This Row],[ONS Q3 2009-Q4 2009]],ONS2009Q4[[#All],[Cleaned version of detail]:[Full Time Equivalent Q3 2009]],8,0),"-")</f>
        <v>-</v>
      </c>
      <c r="V23" s="601" t="str">
        <f>IFERROR(VLOOKUP(ONSCollation[[#This Row],[ONS Q3 2009-Q4 2009]],ONS2009Q4[[#All],[Cleaned version of detail]:[Full Time Equivalent Q3 2009]],4,0),"-")</f>
        <v>-</v>
      </c>
      <c r="W23" s="601" t="str">
        <f>IFERROR(VLOOKUP(ONSCollation[[#This Row],[ONS Q1 2010-Q2 2010]],ONS2010Q2[[#All],[Cleaned text]:[Full Time Equivalent Q1 2010]],8,0),"-")</f>
        <v>-</v>
      </c>
      <c r="X23" s="601">
        <f>IFERROR(VLOOKUP(ONSCollation[[#This Row],[ONS Q2 2010-Q3 2010]],ONS2010Q3[[#All],[Cleaned text]:[FTE Q2 2010]],8,0),"-")</f>
        <v>1840</v>
      </c>
      <c r="Y23" s="601">
        <f>IFERROR(VLOOKUP(ONSCollation[[#This Row],[ONS Q3 2010-Q4 2010]],ONS2010Q4[[#All],[Cleaned text]:[Full Time Equivalent Q3 2010]],8,0),"-")</f>
        <v>1820</v>
      </c>
      <c r="Z23" s="601">
        <f>IFERROR(VLOOKUP(ONSCollation[[#This Row],[ONS Q3 2010-Q4 2010]],ONS2010Q4[[#All],[Cleaned text]:[Full Time Equivalent Q3 2010]],4,0),"-")</f>
        <v>1600</v>
      </c>
      <c r="AA23" s="601">
        <f>IFERROR(VLOOKUP(ONSCollation[[#This Row],[ONS Q4 2010-Q1 2011]],ONS2011Q1[[#All],[Cleaned text]:[Full Time Equivalent change Q4 2010-Q1 2011]],3,0),"-")</f>
        <v>1610</v>
      </c>
      <c r="AB23" s="601">
        <f>IFERROR(VLOOKUP(ONSCollation[[#This Row],[ONS Q1 2011-Q2 2011]],ONS2011Q2[[#All],[Dept detail / Agency]:[Full Time Equivalent]],4,0),"-")</f>
        <v>1560</v>
      </c>
      <c r="AC23" s="601">
        <f>IFERROR(VLOOKUP(ONSCollation[[#This Row],[ONS Q2 2011-Q3 2011]],ONS2011Q3[[#All],[Cleaned text]:[Full Time Equivalent Q3 2011]],3,0),"-")</f>
        <v>1500</v>
      </c>
      <c r="AD23" s="601">
        <f>IFERROR(VLOOKUP(ONSCollation[[#This Row],[ONS Q3 2011-Q4 2011]],ONS2011Q4[[#All],[Cleaned text]:[Full Time Equivalent]],4,0),"-")</f>
        <v>1500</v>
      </c>
      <c r="AE23" s="601">
        <f>IFERROR(VLOOKUP(ONSCollation[[#This Row],[Dept detail / Agency]],ONS2012Q1[[Cleaned text]:[FTE Q1]],4,FALSE),"-")</f>
        <v>1230</v>
      </c>
      <c r="AF23" s="601">
        <f>IFERROR(VLOOKUP(ONSCollation[[#This Row],[Dept detail / Agency]],ONS2012Q2[[Cleaned name]:[FTE Q2 2012]],4,FALSE),"-")</f>
        <v>1210</v>
      </c>
      <c r="AG23" s="601">
        <f>IFERROR(VLOOKUP(ONSCollation[[#This Row],[Dept detail / Agency]],ONS2012Q3[[Cleaned name]:[FTE Q2 2012]],4,FALSE),"-")</f>
        <v>1260</v>
      </c>
      <c r="AH23" s="601">
        <f>IFERROR(VLOOKUP(ONSCollation[[#This Row],[Dept detail / Agency]],ONS2012Q4[[Cleaned name]:[FTE Q3 2012]],4,FALSE),"-")</f>
        <v>1290</v>
      </c>
      <c r="AI23" s="601">
        <f>IFERROR(VLOOKUP(ONSCollation[[#This Row],[Dept detail / Agency]],ONS2013Q1[[Cleaned name]:[FTE Q4 2012]],4,FALSE),"-")</f>
        <v>1280</v>
      </c>
      <c r="AJ23" s="601">
        <f>IFERROR(VLOOKUP(ONSCollation[[#This Row],[Dept detail / Agency]],ONS2013Q2[[Cleaned name]:[FTE Q1 2013]],4,FALSE),"-")</f>
        <v>1280</v>
      </c>
      <c r="AK23" s="601">
        <f>IFERROR(VLOOKUP(ONSCollation[[#This Row],[Dept detail / Agency]],ONS2013Q3[[Cleaned name]:[FTE Q2 2013]],4,FALSE),"-")</f>
        <v>1260</v>
      </c>
      <c r="AL23" s="601">
        <f>IFERROR(VLOOKUP(ONSCollation[[#This Row],[Dept detail / Agency]],ONS2013Q3[[Cleaned name]:[FTE Q2 2013]],6,FALSE),"-")</f>
        <v>1280</v>
      </c>
      <c r="AM23" s="601">
        <f>IFERROR(VLOOKUP(ONSCollation[[#This Row],[Dept detail / Agency]],ONS2013Q4[[#All],[Cleaned name]:[FTE Q4 2013]],4,FALSE),"-")</f>
        <v>1250</v>
      </c>
      <c r="AN23" s="601">
        <f>IFERROR(VLOOKUP(ONSCollation[[#This Row],[Dept detail / Agency]],ONS2013Q4[[Cleaned name]:[HC Q3 20132]],6,FALSE),"-")</f>
        <v>1260</v>
      </c>
      <c r="AO23" s="601">
        <f>ONSCollation[[#This Row],[2013 Q3 - restated]]-ONSCollation[[#This Row],[2013 Q3 FTE]]</f>
        <v>0</v>
      </c>
      <c r="AP23" s="602" t="str">
        <f>IFERROR(VLOOKUP(ONSCollation[[#This Row],[ONS Q1 2009-Q2 2009]],ONS2009Q2[[#All],[Cleaned version of text detail]:[Full Time Equivalent Q1 2009]],6,0),"-")</f>
        <v>-</v>
      </c>
      <c r="AQ23" s="602" t="str">
        <f>IFERROR(VLOOKUP(ONSCollation[[#This Row],[ONS Q1 2009-Q2 2009]],ONS2009Q2[[#All],[Cleaned version of text detail]:[Full Time Equivalent Q1 2009]],2,0),"-")</f>
        <v>-</v>
      </c>
      <c r="AR23" s="602" t="str">
        <f>IFERROR(VLOOKUP(ONSCollation[[#This Row],[ONS Q3 2009-Q4 2009]],ONS2009Q4[[#All],[Cleaned version of detail]:[Full Time Equivalent Q3 2009]],6,0),"-")</f>
        <v>-</v>
      </c>
      <c r="AS23" s="602" t="str">
        <f>IFERROR(VLOOKUP(ONSCollation[[#This Row],[ONS Q3 2009-Q4 2009]],ONS2009Q4[[#All],[Cleaned version of detail]:[Full Time Equivalent Q3 2009]],2,0),"-")</f>
        <v>-</v>
      </c>
      <c r="AT23" s="602" t="str">
        <f>IFERROR(VLOOKUP(ONSCollation[[#This Row],[ONS Q1 2010-Q2 2010]],ONS2010Q2[[#All],[Cleaned text]:[Full Time Equivalent Q1 2010]],6,0),"-")</f>
        <v>-</v>
      </c>
      <c r="AU23" s="602">
        <f>IFERROR(VLOOKUP(ONSCollation[[#This Row],[ONS Q2 2010-Q3 2010]],ONS2010Q3[[#All],[Cleaned text]:[FTE Q2 2010]],6,0),"-")</f>
        <v>1900</v>
      </c>
      <c r="AV23" s="602">
        <f>IFERROR(VLOOKUP(ONSCollation[[#This Row],[ONS Q4 2010-Q1 2011]],ONS2011Q1[[#All],[Cleaned text]:[Full Time Equivalent change Q4 2010-Q1 2011]],2,0),"-")</f>
        <v>1650</v>
      </c>
      <c r="AW23" s="602">
        <f>IFERROR(VLOOKUP(ONSCollation[[#This Row],[ONS Q3 2010-Q4 2010]],ONS2010Q4[[#All],[Cleaned text]:[Full Time Equivalent Q3 2010]],2,0),"-")</f>
        <v>1640</v>
      </c>
      <c r="AX23" s="602">
        <f>IFERROR(VLOOKUP(ONSCollation[[#This Row],[ONS Q3 2010-Q4 2010]],ONS2010Q4[[#All],[Cleaned text]:[Full Time Equivalent Q3 2010]],6,0),"-")</f>
        <v>1870</v>
      </c>
      <c r="AY23" s="602">
        <f>IFERROR(VLOOKUP(ONSCollation[[#This Row],[ONS Q1 2011-Q2 2011]],ONS2011Q2[[#All],[Dept detail / Agency]:[Full Time Equivalent]],3,0),"-")</f>
        <v>1610</v>
      </c>
      <c r="AZ23" s="602">
        <f>IFERROR(VLOOKUP(ONSCollation[[#This Row],[ONS Q2 2011-Q3 2011]],ONS2011Q3[[#All],[Cleaned text]:[Full Time Equivalent Q3 2011]],2,0),"-")</f>
        <v>1550</v>
      </c>
      <c r="BA23" s="602">
        <f>IFERROR(VLOOKUP(ONSCollation[[#This Row],[ONS Q3 2011-Q4 2011]],ONS2011Q4[[#All],[Cleaned text]:[Full Time Equivalent]],3,0),"-")</f>
        <v>1540</v>
      </c>
      <c r="BB23" s="602">
        <f>IFERROR(VLOOKUP(ONSCollation[[#This Row],[Dept detail / Agency]],ONS2012Q1[[Cleaned text]:[FTE Q1]],3,FALSE),"-")</f>
        <v>1260</v>
      </c>
      <c r="BC23" s="602">
        <f>IFERROR(VLOOKUP(ONSCollation[[#This Row],[Dept detail / Agency]],ONS2012Q2[[Cleaned name]:[FTE Q2 2012]],3,FALSE),"-")</f>
        <v>1240</v>
      </c>
      <c r="BD23" s="602">
        <f>IFERROR(VLOOKUP(ONSCollation[[#This Row],[Dept detail / Agency]],ONS2012Q3[[Cleaned name]:[FTE Q2 2012]],3,FALSE),"-")</f>
        <v>1290</v>
      </c>
      <c r="BE23" s="602">
        <f>IFERROR(VLOOKUP(ONSCollation[[#This Row],[Dept detail / Agency]],ONS2012Q4[[Cleaned name]:[FTE Q3 2012]],3,FALSE),"-")</f>
        <v>1310</v>
      </c>
      <c r="BF23" s="602">
        <f>IFERROR(VLOOKUP(ONSCollation[[#This Row],[Dept detail / Agency]],ONS2013Q1[[Cleaned name]:[FTE Q4 2012]],3,FALSE),"-")</f>
        <v>1310</v>
      </c>
      <c r="BG23" s="602">
        <f>IFERROR(VLOOKUP(ONSCollation[[#This Row],[Dept detail / Agency]],ONS2013Q2[[Cleaned name]:[FTE Q1 2013]],3,FALSE),"-")</f>
        <v>1310</v>
      </c>
      <c r="BH23" s="602">
        <f>IFERROR(VLOOKUP(ONSCollation[[#This Row],[Dept detail / Agency]],ONS2013Q3[[Cleaned name]:[FTE Q2 2013]],3,FALSE),"-")</f>
        <v>1300</v>
      </c>
      <c r="BI23" s="602">
        <f>IFERROR(VLOOKUP(ONSCollation[[#This Row],[Dept detail / Agency]],ONS2013Q3[[Cleaned name]:[FTE Q2 2013]],3,FALSE),"-")</f>
        <v>1300</v>
      </c>
      <c r="BJ23" s="604"/>
    </row>
    <row r="24" spans="1:62" x14ac:dyDescent="0.25">
      <c r="A24" s="531" t="s">
        <v>408</v>
      </c>
      <c r="B24" s="549" t="s">
        <v>446</v>
      </c>
      <c r="C24" s="531" t="s">
        <v>16</v>
      </c>
      <c r="D24" s="531" t="s">
        <v>16</v>
      </c>
      <c r="E24" s="531" t="s">
        <v>16</v>
      </c>
      <c r="F24" s="531" t="s">
        <v>16</v>
      </c>
      <c r="G24" s="531" t="s">
        <v>16</v>
      </c>
      <c r="H24" s="531" t="s">
        <v>16</v>
      </c>
      <c r="I24" s="531" t="s">
        <v>16</v>
      </c>
      <c r="J24" s="531" t="s">
        <v>16</v>
      </c>
      <c r="K24" s="531" t="s">
        <v>16</v>
      </c>
      <c r="L24" s="532" t="str">
        <f>VLOOKUP(TRIM(ONSCollation[[#This Row],[ONS Q3 2011-Q4 2011]]),ONS2012Q1[Cleaned text],1,0)</f>
        <v>UK Intellectual Property Office</v>
      </c>
      <c r="M24" s="532" t="str">
        <f>ONSCollation[[#This Row],[ONS Q4 2011-Q1 2012]]</f>
        <v>UK Intellectual Property Office</v>
      </c>
      <c r="N24" s="536" t="str">
        <f>ONSCollation[[#This Row],[ONS Q4 2011-Q1 2012]]</f>
        <v>UK Intellectual Property Office</v>
      </c>
      <c r="O24" s="536" t="str">
        <f>ONSCollation[[#This Row],[Dept]]</f>
        <v>BIS</v>
      </c>
      <c r="P24" s="531" t="s">
        <v>902</v>
      </c>
      <c r="Q24" s="531" t="s">
        <v>832</v>
      </c>
      <c r="R24" s="531" t="s">
        <v>792</v>
      </c>
      <c r="S24" s="601">
        <f>IFERROR(VLOOKUP(ONSCollation[[#This Row],[ONS Q1 2009-Q2 2009]],ONS2009Q2[[#All],[Cleaned version of text detail]:[Full Time Equivalent Q1 2009]],8,0), "-")</f>
        <v>0</v>
      </c>
      <c r="T24" s="601">
        <f>IFERROR(VLOOKUP(ONSCollation[[#This Row],[ONS Q1 2009-Q2 2009]],ONS2009Q2[[#All],[Cleaned version of text detail]:[Full Time Equivalent Q1 2009]],4,0),"-")</f>
        <v>910</v>
      </c>
      <c r="U24" s="601">
        <f>IFERROR(VLOOKUP(ONSCollation[[#This Row],[ONS Q3 2009-Q4 2009]],ONS2009Q4[[#All],[Cleaned version of detail]:[Full Time Equivalent Q3 2009]],8,0),"-")</f>
        <v>880</v>
      </c>
      <c r="V24" s="601">
        <f>IFERROR(VLOOKUP(ONSCollation[[#This Row],[ONS Q3 2009-Q4 2009]],ONS2009Q4[[#All],[Cleaned version of detail]:[Full Time Equivalent Q3 2009]],4,0),"-")</f>
        <v>860</v>
      </c>
      <c r="W24" s="601">
        <f>IFERROR(VLOOKUP(ONSCollation[[#This Row],[ONS Q1 2010-Q2 2010]],ONS2010Q2[[#All],[Cleaned text]:[Full Time Equivalent Q1 2010]],8,0),"-")</f>
        <v>870</v>
      </c>
      <c r="X24" s="601">
        <f>IFERROR(VLOOKUP(ONSCollation[[#This Row],[ONS Q2 2010-Q3 2010]],ONS2010Q3[[#All],[Cleaned text]:[FTE Q2 2010]],8,0),"-")</f>
        <v>860</v>
      </c>
      <c r="Y24" s="601">
        <f>IFERROR(VLOOKUP(ONSCollation[[#This Row],[ONS Q3 2010-Q4 2010]],ONS2010Q4[[#All],[Cleaned text]:[Full Time Equivalent Q3 2010]],8,0),"-")</f>
        <v>840</v>
      </c>
      <c r="Z24" s="601">
        <f>IFERROR(VLOOKUP(ONSCollation[[#This Row],[ONS Q3 2010-Q4 2010]],ONS2010Q4[[#All],[Cleaned text]:[Full Time Equivalent Q3 2010]],4,0),"-")</f>
        <v>850</v>
      </c>
      <c r="AA24" s="601">
        <f>IFERROR(VLOOKUP(ONSCollation[[#This Row],[ONS Q4 2010-Q1 2011]],ONS2011Q1[[#All],[Cleaned text]:[Full Time Equivalent change Q4 2010-Q1 2011]],3,0),"-")</f>
        <v>850</v>
      </c>
      <c r="AB24" s="601">
        <f>IFERROR(VLOOKUP(ONSCollation[[#This Row],[ONS Q1 2011-Q2 2011]],ONS2011Q2[[#All],[Dept detail / Agency]:[Full Time Equivalent]],4,0),"-")</f>
        <v>860</v>
      </c>
      <c r="AC24" s="601">
        <f>IFERROR(VLOOKUP(ONSCollation[[#This Row],[ONS Q2 2011-Q3 2011]],ONS2011Q3[[#All],[Cleaned text]:[Full Time Equivalent Q3 2011]],3,0),"-")</f>
        <v>860</v>
      </c>
      <c r="AD24" s="601">
        <f>IFERROR(VLOOKUP(ONSCollation[[#This Row],[ONS Q3 2011-Q4 2011]],ONS2011Q4[[#All],[Cleaned text]:[Full Time Equivalent]],4,0),"-")</f>
        <v>850</v>
      </c>
      <c r="AE24" s="601">
        <f>IFERROR(VLOOKUP(ONSCollation[[#This Row],[Dept detail / Agency]],ONS2012Q1[[Cleaned text]:[FTE Q1]],4,FALSE),"-")</f>
        <v>860</v>
      </c>
      <c r="AF24" s="601">
        <f>IFERROR(VLOOKUP(ONSCollation[[#This Row],[Dept detail / Agency]],ONS2012Q2[[Cleaned name]:[FTE Q2 2012]],4,FALSE),"-")</f>
        <v>890</v>
      </c>
      <c r="AG24" s="601">
        <f>IFERROR(VLOOKUP(ONSCollation[[#This Row],[Dept detail / Agency]],ONS2012Q3[[Cleaned name]:[FTE Q2 2012]],4,FALSE),"-")</f>
        <v>920</v>
      </c>
      <c r="AH24" s="601">
        <f>IFERROR(VLOOKUP(ONSCollation[[#This Row],[Dept detail / Agency]],ONS2012Q4[[Cleaned name]:[FTE Q3 2012]],4,FALSE),"-")</f>
        <v>920</v>
      </c>
      <c r="AI24" s="601">
        <f>IFERROR(VLOOKUP(ONSCollation[[#This Row],[Dept detail / Agency]],ONS2013Q1[[Cleaned name]:[FTE Q4 2012]],4,FALSE),"-")</f>
        <v>930</v>
      </c>
      <c r="AJ24" s="601">
        <f>IFERROR(VLOOKUP(ONSCollation[[#This Row],[Dept detail / Agency]],ONS2013Q2[[Cleaned name]:[FTE Q1 2013]],4,FALSE),"-")</f>
        <v>940</v>
      </c>
      <c r="AK24" s="601">
        <f>IFERROR(VLOOKUP(ONSCollation[[#This Row],[Dept detail / Agency]],ONS2013Q3[[Cleaned name]:[FTE Q2 2013]],4,FALSE),"-")</f>
        <v>950</v>
      </c>
      <c r="AL24" s="601">
        <f>IFERROR(VLOOKUP(ONSCollation[[#This Row],[Dept detail / Agency]],ONS2013Q3[[Cleaned name]:[FTE Q2 2013]],6,FALSE),"-")</f>
        <v>940</v>
      </c>
      <c r="AM24" s="601">
        <f>IFERROR(VLOOKUP(ONSCollation[[#This Row],[Dept detail / Agency]],ONS2013Q4[[#All],[Cleaned name]:[FTE Q4 2013]],4,FALSE),"-")</f>
        <v>960</v>
      </c>
      <c r="AN24" s="601">
        <f>IFERROR(VLOOKUP(ONSCollation[[#This Row],[Dept detail / Agency]],ONS2013Q4[[Cleaned name]:[HC Q3 20132]],6,FALSE),"-")</f>
        <v>950</v>
      </c>
      <c r="AO24" s="601">
        <f>ONSCollation[[#This Row],[2013 Q3 - restated]]-ONSCollation[[#This Row],[2013 Q3 FTE]]</f>
        <v>0</v>
      </c>
      <c r="AP24" s="602">
        <f>IFERROR(VLOOKUP(ONSCollation[[#This Row],[ONS Q1 2009-Q2 2009]],ONS2009Q2[[#All],[Cleaned version of text detail]:[Full Time Equivalent Q1 2009]],6,0),"-")</f>
        <v>0</v>
      </c>
      <c r="AQ24" s="602">
        <f>IFERROR(VLOOKUP(ONSCollation[[#This Row],[ONS Q1 2009-Q2 2009]],ONS2009Q2[[#All],[Cleaned version of text detail]:[Full Time Equivalent Q1 2009]],2,0),"-")</f>
        <v>960</v>
      </c>
      <c r="AR24" s="602">
        <f>IFERROR(VLOOKUP(ONSCollation[[#This Row],[ONS Q3 2009-Q4 2009]],ONS2009Q4[[#All],[Cleaned version of detail]:[Full Time Equivalent Q3 2009]],6,0),"-")</f>
        <v>930</v>
      </c>
      <c r="AS24" s="602">
        <f>IFERROR(VLOOKUP(ONSCollation[[#This Row],[ONS Q3 2009-Q4 2009]],ONS2009Q4[[#All],[Cleaned version of detail]:[Full Time Equivalent Q3 2009]],2,0),"-")</f>
        <v>910</v>
      </c>
      <c r="AT24" s="602">
        <f>IFERROR(VLOOKUP(ONSCollation[[#This Row],[ONS Q1 2010-Q2 2010]],ONS2010Q2[[#All],[Cleaned text]:[Full Time Equivalent Q1 2010]],6,0),"-")</f>
        <v>920</v>
      </c>
      <c r="AU24" s="602">
        <f>IFERROR(VLOOKUP(ONSCollation[[#This Row],[ONS Q2 2010-Q3 2010]],ONS2010Q3[[#All],[Cleaned text]:[FTE Q2 2010]],6,0),"-")</f>
        <v>910</v>
      </c>
      <c r="AV24" s="602">
        <f>IFERROR(VLOOKUP(ONSCollation[[#This Row],[ONS Q4 2010-Q1 2011]],ONS2011Q1[[#All],[Cleaned text]:[Full Time Equivalent change Q4 2010-Q1 2011]],2,0),"-")</f>
        <v>910</v>
      </c>
      <c r="AW24" s="602">
        <f>IFERROR(VLOOKUP(ONSCollation[[#This Row],[ONS Q3 2010-Q4 2010]],ONS2010Q4[[#All],[Cleaned text]:[Full Time Equivalent Q3 2010]],2,0),"-")</f>
        <v>900</v>
      </c>
      <c r="AX24" s="602">
        <f>IFERROR(VLOOKUP(ONSCollation[[#This Row],[ONS Q3 2010-Q4 2010]],ONS2010Q4[[#All],[Cleaned text]:[Full Time Equivalent Q3 2010]],6,0),"-")</f>
        <v>900</v>
      </c>
      <c r="AY24" s="602">
        <f>IFERROR(VLOOKUP(ONSCollation[[#This Row],[ONS Q1 2011-Q2 2011]],ONS2011Q2[[#All],[Dept detail / Agency]:[Full Time Equivalent]],3,0),"-")</f>
        <v>910</v>
      </c>
      <c r="AZ24" s="602">
        <f>IFERROR(VLOOKUP(ONSCollation[[#This Row],[ONS Q2 2011-Q3 2011]],ONS2011Q3[[#All],[Cleaned text]:[Full Time Equivalent Q3 2011]],2,0),"-")</f>
        <v>920</v>
      </c>
      <c r="BA24" s="602">
        <f>IFERROR(VLOOKUP(ONSCollation[[#This Row],[ONS Q3 2011-Q4 2011]],ONS2011Q4[[#All],[Cleaned text]:[Full Time Equivalent]],3,0),"-")</f>
        <v>910</v>
      </c>
      <c r="BB24" s="602">
        <f>IFERROR(VLOOKUP(ONSCollation[[#This Row],[Dept detail / Agency]],ONS2012Q1[[Cleaned text]:[FTE Q1]],3,FALSE),"-")</f>
        <v>920</v>
      </c>
      <c r="BC24" s="602">
        <f>IFERROR(VLOOKUP(ONSCollation[[#This Row],[Dept detail / Agency]],ONS2012Q2[[Cleaned name]:[FTE Q2 2012]],3,FALSE),"-")</f>
        <v>950</v>
      </c>
      <c r="BD24" s="602">
        <f>IFERROR(VLOOKUP(ONSCollation[[#This Row],[Dept detail / Agency]],ONS2012Q3[[Cleaned name]:[FTE Q2 2012]],3,FALSE),"-")</f>
        <v>980</v>
      </c>
      <c r="BE24" s="602">
        <f>IFERROR(VLOOKUP(ONSCollation[[#This Row],[Dept detail / Agency]],ONS2012Q4[[Cleaned name]:[FTE Q3 2012]],3,FALSE),"-")</f>
        <v>980</v>
      </c>
      <c r="BF24" s="602">
        <f>IFERROR(VLOOKUP(ONSCollation[[#This Row],[Dept detail / Agency]],ONS2013Q1[[Cleaned name]:[FTE Q4 2012]],3,FALSE),"-")</f>
        <v>980</v>
      </c>
      <c r="BG24" s="602">
        <f>IFERROR(VLOOKUP(ONSCollation[[#This Row],[Dept detail / Agency]],ONS2013Q2[[Cleaned name]:[FTE Q1 2013]],3,FALSE),"-")</f>
        <v>1000</v>
      </c>
      <c r="BH24" s="602">
        <f>IFERROR(VLOOKUP(ONSCollation[[#This Row],[Dept detail / Agency]],ONS2013Q3[[Cleaned name]:[FTE Q2 2013]],3,FALSE),"-")</f>
        <v>1010</v>
      </c>
      <c r="BI24" s="602">
        <f>IFERROR(VLOOKUP(ONSCollation[[#This Row],[Dept detail / Agency]],ONS2013Q3[[Cleaned name]:[FTE Q2 2013]],3,FALSE),"-")</f>
        <v>1010</v>
      </c>
      <c r="BJ24" s="604"/>
    </row>
    <row r="25" spans="1:62" x14ac:dyDescent="0.25">
      <c r="A25" s="531" t="s">
        <v>408</v>
      </c>
      <c r="B25" s="549" t="s">
        <v>446</v>
      </c>
      <c r="C25" s="531"/>
      <c r="D25" s="531"/>
      <c r="E25" s="531"/>
      <c r="F25" s="531"/>
      <c r="G25" s="531"/>
      <c r="H25" s="531"/>
      <c r="I25" s="531"/>
      <c r="J25" s="535" t="s">
        <v>619</v>
      </c>
      <c r="K25" s="535" t="s">
        <v>619</v>
      </c>
      <c r="L25" s="532" t="str">
        <f>VLOOKUP(TRIM(ONSCollation[[#This Row],[ONS Q3 2011-Q4 2011]]),ONS2012Q1[Cleaned text],1,0)</f>
        <v>HM Land Registry</v>
      </c>
      <c r="M25" s="532" t="str">
        <f>ONSCollation[[#This Row],[ONS Q4 2011-Q1 2012]]</f>
        <v>HM Land Registry</v>
      </c>
      <c r="N25" s="536" t="str">
        <f>ONSCollation[[#This Row],[ONS Q4 2011-Q1 2012]]</f>
        <v>HM Land Registry</v>
      </c>
      <c r="O25" s="536" t="str">
        <f>ONSCollation[[#This Row],[Dept]]</f>
        <v>BIS</v>
      </c>
      <c r="P25" s="531" t="s">
        <v>902</v>
      </c>
      <c r="Q25" s="531" t="s">
        <v>832</v>
      </c>
      <c r="R25" s="531" t="s">
        <v>791</v>
      </c>
      <c r="S25" s="601" t="str">
        <f>IFERROR(VLOOKUP(ONSCollation[[#This Row],[ONS Q1 2009-Q2 2009]],ONS2009Q2[[#All],[Cleaned version of text detail]:[Full Time Equivalent Q1 2009]],8,0), "-")</f>
        <v>-</v>
      </c>
      <c r="T25" s="601" t="str">
        <f>IFERROR(VLOOKUP(ONSCollation[[#This Row],[ONS Q1 2009-Q2 2009]],ONS2009Q2[[#All],[Cleaned version of text detail]:[Full Time Equivalent Q1 2009]],4,0),"-")</f>
        <v>-</v>
      </c>
      <c r="U25" s="601" t="str">
        <f>IFERROR(VLOOKUP(ONSCollation[[#This Row],[ONS Q3 2009-Q4 2009]],ONS2009Q4[[#All],[Cleaned version of detail]:[Full Time Equivalent Q3 2009]],8,0),"-")</f>
        <v>-</v>
      </c>
      <c r="V25" s="601" t="str">
        <f>IFERROR(VLOOKUP(ONSCollation[[#This Row],[ONS Q3 2009-Q4 2009]],ONS2009Q4[[#All],[Cleaned version of detail]:[Full Time Equivalent Q3 2009]],4,0),"-")</f>
        <v>-</v>
      </c>
      <c r="W25" s="601" t="str">
        <f>IFERROR(VLOOKUP(ONSCollation[[#This Row],[ONS Q1 2010-Q2 2010]],ONS2010Q2[[#All],[Cleaned text]:[Full Time Equivalent Q1 2010]],8,0),"-")</f>
        <v>-</v>
      </c>
      <c r="X25" s="601" t="str">
        <f>IFERROR(VLOOKUP(ONSCollation[[#This Row],[ONS Q2 2010-Q3 2010]],ONS2010Q3[[#All],[Cleaned text]:[FTE Q2 2010]],8,0),"-")</f>
        <v>-</v>
      </c>
      <c r="Y25" s="601" t="str">
        <f>IFERROR(VLOOKUP(ONSCollation[[#This Row],[ONS Q3 2010-Q4 2010]],ONS2010Q4[[#All],[Cleaned text]:[Full Time Equivalent Q3 2010]],8,0),"-")</f>
        <v>-</v>
      </c>
      <c r="Z25" s="601" t="str">
        <f>IFERROR(VLOOKUP(ONSCollation[[#This Row],[ONS Q3 2010-Q4 2010]],ONS2010Q4[[#All],[Cleaned text]:[Full Time Equivalent Q3 2010]],4,0),"-")</f>
        <v>-</v>
      </c>
      <c r="AA25" s="601" t="str">
        <f>IFERROR(VLOOKUP(ONSCollation[[#This Row],[ONS Q4 2010-Q1 2011]],ONS2011Q1[[#All],[Cleaned text]:[Full Time Equivalent change Q4 2010-Q1 2011]],3,0),"-")</f>
        <v>-</v>
      </c>
      <c r="AB25" s="601" t="str">
        <f>IFERROR(VLOOKUP(ONSCollation[[#This Row],[ONS Q1 2011-Q2 2011]],ONS2011Q2[[#All],[Dept detail / Agency]:[Full Time Equivalent]],4,0),"-")</f>
        <v>-</v>
      </c>
      <c r="AC25" s="601">
        <f>IFERROR(VLOOKUP(ONSCollation[[#This Row],[ONS Q2 2011-Q3 2011]],ONS2011Q3[[#All],[Cleaned text]:[Full Time Equivalent Q3 2011]],3,0),"-")</f>
        <v>4470</v>
      </c>
      <c r="AD25" s="601">
        <f>IFERROR(VLOOKUP(ONSCollation[[#This Row],[ONS Q3 2011-Q4 2011]],ONS2011Q4[[#All],[Cleaned text]:[Full Time Equivalent]],4,0),"-")</f>
        <v>4240</v>
      </c>
      <c r="AE25" s="601">
        <f>IFERROR(VLOOKUP(ONSCollation[[#This Row],[Dept detail / Agency]],ONS2012Q1[[Cleaned text]:[FTE Q1]],4,FALSE),"-")</f>
        <v>4180</v>
      </c>
      <c r="AF25" s="601">
        <f>IFERROR(VLOOKUP(ONSCollation[[#This Row],[Dept detail / Agency]],ONS2012Q2[[Cleaned name]:[FTE Q2 2012]],4,FALSE),"-")</f>
        <v>4140</v>
      </c>
      <c r="AG25" s="601">
        <f>IFERROR(VLOOKUP(ONSCollation[[#This Row],[Dept detail / Agency]],ONS2012Q3[[Cleaned name]:[FTE Q2 2012]],4,FALSE),"-")</f>
        <v>4100</v>
      </c>
      <c r="AH25" s="601">
        <f>IFERROR(VLOOKUP(ONSCollation[[#This Row],[Dept detail / Agency]],ONS2012Q4[[Cleaned name]:[FTE Q3 2012]],4,FALSE),"-")</f>
        <v>4060</v>
      </c>
      <c r="AI25" s="601">
        <f>IFERROR(VLOOKUP(ONSCollation[[#This Row],[Dept detail / Agency]],ONS2013Q1[[Cleaned name]:[FTE Q4 2012]],4,FALSE),"-")</f>
        <v>4010</v>
      </c>
      <c r="AJ25" s="601">
        <f>IFERROR(VLOOKUP(ONSCollation[[#This Row],[Dept detail / Agency]],ONS2013Q2[[Cleaned name]:[FTE Q1 2013]],4,FALSE),"-")</f>
        <v>3970</v>
      </c>
      <c r="AK25" s="601">
        <f>IFERROR(VLOOKUP(ONSCollation[[#This Row],[Dept detail / Agency]],ONS2013Q3[[Cleaned name]:[FTE Q2 2013]],4,FALSE),"-")</f>
        <v>3950</v>
      </c>
      <c r="AL25" s="601">
        <f>IFERROR(VLOOKUP(ONSCollation[[#This Row],[Dept detail / Agency]],ONS2013Q3[[Cleaned name]:[FTE Q2 2013]],6,FALSE),"-")</f>
        <v>3970</v>
      </c>
      <c r="AM25" s="601">
        <f>IFERROR(VLOOKUP(ONSCollation[[#This Row],[Dept detail / Agency]],ONS2013Q4[[#All],[Cleaned name]:[FTE Q4 2013]],4,FALSE),"-")</f>
        <v>3980</v>
      </c>
      <c r="AN25" s="601">
        <f>IFERROR(VLOOKUP(ONSCollation[[#This Row],[Dept detail / Agency]],ONS2013Q4[[Cleaned name]:[HC Q3 20132]],6,FALSE),"-")</f>
        <v>3950</v>
      </c>
      <c r="AO25" s="601">
        <f>ONSCollation[[#This Row],[2013 Q3 - restated]]-ONSCollation[[#This Row],[2013 Q3 FTE]]</f>
        <v>0</v>
      </c>
      <c r="AP25" s="602" t="str">
        <f>IFERROR(VLOOKUP(ONSCollation[[#This Row],[ONS Q1 2009-Q2 2009]],ONS2009Q2[[#All],[Cleaned version of text detail]:[Full Time Equivalent Q1 2009]],6,0),"-")</f>
        <v>-</v>
      </c>
      <c r="AQ25" s="602" t="str">
        <f>IFERROR(VLOOKUP(ONSCollation[[#This Row],[ONS Q1 2009-Q2 2009]],ONS2009Q2[[#All],[Cleaned version of text detail]:[Full Time Equivalent Q1 2009]],2,0),"-")</f>
        <v>-</v>
      </c>
      <c r="AR25" s="602" t="str">
        <f>IFERROR(VLOOKUP(ONSCollation[[#This Row],[ONS Q3 2009-Q4 2009]],ONS2009Q4[[#All],[Cleaned version of detail]:[Full Time Equivalent Q3 2009]],6,0),"-")</f>
        <v>-</v>
      </c>
      <c r="AS25" s="602" t="str">
        <f>IFERROR(VLOOKUP(ONSCollation[[#This Row],[ONS Q3 2009-Q4 2009]],ONS2009Q4[[#All],[Cleaned version of detail]:[Full Time Equivalent Q3 2009]],2,0),"-")</f>
        <v>-</v>
      </c>
      <c r="AT25" s="602" t="str">
        <f>IFERROR(VLOOKUP(ONSCollation[[#This Row],[ONS Q1 2010-Q2 2010]],ONS2010Q2[[#All],[Cleaned text]:[Full Time Equivalent Q1 2010]],6,0),"-")</f>
        <v>-</v>
      </c>
      <c r="AU25" s="602" t="str">
        <f>IFERROR(VLOOKUP(ONSCollation[[#This Row],[ONS Q2 2010-Q3 2010]],ONS2010Q3[[#All],[Cleaned text]:[FTE Q2 2010]],6,0),"-")</f>
        <v>-</v>
      </c>
      <c r="AV25" s="602" t="str">
        <f>IFERROR(VLOOKUP(ONSCollation[[#This Row],[ONS Q4 2010-Q1 2011]],ONS2011Q1[[#All],[Cleaned text]:[Full Time Equivalent change Q4 2010-Q1 2011]],2,0),"-")</f>
        <v>-</v>
      </c>
      <c r="AW25" s="602" t="str">
        <f>IFERROR(VLOOKUP(ONSCollation[[#This Row],[ONS Q3 2010-Q4 2010]],ONS2010Q4[[#All],[Cleaned text]:[Full Time Equivalent Q3 2010]],2,0),"-")</f>
        <v>-</v>
      </c>
      <c r="AX25" s="602" t="str">
        <f>IFERROR(VLOOKUP(ONSCollation[[#This Row],[ONS Q3 2010-Q4 2010]],ONS2010Q4[[#All],[Cleaned text]:[Full Time Equivalent Q3 2010]],6,0),"-")</f>
        <v>-</v>
      </c>
      <c r="AY25" s="602" t="str">
        <f>IFERROR(VLOOKUP(ONSCollation[[#This Row],[ONS Q1 2011-Q2 2011]],ONS2011Q2[[#All],[Dept detail / Agency]:[Full Time Equivalent]],3,0),"-")</f>
        <v>-</v>
      </c>
      <c r="AZ25" s="602">
        <f>IFERROR(VLOOKUP(ONSCollation[[#This Row],[ONS Q2 2011-Q3 2011]],ONS2011Q3[[#All],[Cleaned text]:[Full Time Equivalent Q3 2011]],2,0),"-")</f>
        <v>4990</v>
      </c>
      <c r="BA25" s="602">
        <f>IFERROR(VLOOKUP(ONSCollation[[#This Row],[ONS Q3 2011-Q4 2011]],ONS2011Q4[[#All],[Cleaned text]:[Full Time Equivalent]],3,0),"-")</f>
        <v>4720</v>
      </c>
      <c r="BB25" s="602">
        <f>IFERROR(VLOOKUP(ONSCollation[[#This Row],[Dept detail / Agency]],ONS2012Q1[[Cleaned text]:[FTE Q1]],3,FALSE),"-")</f>
        <v>4670</v>
      </c>
      <c r="BC25" s="602">
        <f>IFERROR(VLOOKUP(ONSCollation[[#This Row],[Dept detail / Agency]],ONS2012Q2[[Cleaned name]:[FTE Q2 2012]],3,FALSE),"-")</f>
        <v>4640</v>
      </c>
      <c r="BD25" s="602">
        <f>IFERROR(VLOOKUP(ONSCollation[[#This Row],[Dept detail / Agency]],ONS2012Q3[[Cleaned name]:[FTE Q2 2012]],3,FALSE),"-")</f>
        <v>4600</v>
      </c>
      <c r="BE25" s="602">
        <f>IFERROR(VLOOKUP(ONSCollation[[#This Row],[Dept detail / Agency]],ONS2012Q4[[Cleaned name]:[FTE Q3 2012]],3,FALSE),"-")</f>
        <v>4560</v>
      </c>
      <c r="BF25" s="602">
        <f>IFERROR(VLOOKUP(ONSCollation[[#This Row],[Dept detail / Agency]],ONS2013Q1[[Cleaned name]:[FTE Q4 2012]],3,FALSE),"-")</f>
        <v>4510</v>
      </c>
      <c r="BG25" s="602">
        <f>IFERROR(VLOOKUP(ONSCollation[[#This Row],[Dept detail / Agency]],ONS2013Q2[[Cleaned name]:[FTE Q1 2013]],3,FALSE),"-")</f>
        <v>4480</v>
      </c>
      <c r="BH25" s="602">
        <f>IFERROR(VLOOKUP(ONSCollation[[#This Row],[Dept detail / Agency]],ONS2013Q3[[Cleaned name]:[FTE Q2 2013]],3,FALSE),"-")</f>
        <v>4470</v>
      </c>
      <c r="BI25" s="602">
        <f>IFERROR(VLOOKUP(ONSCollation[[#This Row],[Dept detail / Agency]],ONS2013Q3[[Cleaned name]:[FTE Q2 2013]],3,FALSE),"-")</f>
        <v>4470</v>
      </c>
      <c r="BJ25" s="604"/>
    </row>
    <row r="26" spans="1:62" x14ac:dyDescent="0.25">
      <c r="A26" s="531" t="s">
        <v>408</v>
      </c>
      <c r="B26" s="549" t="s">
        <v>446</v>
      </c>
      <c r="C26" s="531"/>
      <c r="D26" s="531"/>
      <c r="E26" s="531"/>
      <c r="F26" s="531"/>
      <c r="G26" s="531"/>
      <c r="H26" s="531"/>
      <c r="I26" s="531"/>
      <c r="J26" s="535" t="s">
        <v>620</v>
      </c>
      <c r="K26" s="535" t="s">
        <v>620</v>
      </c>
      <c r="L26" s="532" t="str">
        <f>VLOOKUP(TRIM(ONSCollation[[#This Row],[ONS Q3 2011-Q4 2011]]),ONS2012Q1[Cleaned text],1,0)</f>
        <v>Met Office</v>
      </c>
      <c r="M26" s="532" t="str">
        <f>ONSCollation[[#This Row],[ONS Q4 2011-Q1 2012]]</f>
        <v>Met Office</v>
      </c>
      <c r="N26" s="536" t="str">
        <f>ONSCollation[[#This Row],[ONS Q4 2011-Q1 2012]]</f>
        <v>Met Office</v>
      </c>
      <c r="O26" s="536" t="str">
        <f>ONSCollation[[#This Row],[Dept]]</f>
        <v>BIS</v>
      </c>
      <c r="P26" s="531" t="s">
        <v>902</v>
      </c>
      <c r="Q26" s="531" t="s">
        <v>832</v>
      </c>
      <c r="R26" s="531" t="s">
        <v>792</v>
      </c>
      <c r="S26" s="601" t="str">
        <f>IFERROR(VLOOKUP(ONSCollation[[#This Row],[ONS Q1 2009-Q2 2009]],ONS2009Q2[[#All],[Cleaned version of text detail]:[Full Time Equivalent Q1 2009]],8,0), "-")</f>
        <v>-</v>
      </c>
      <c r="T26" s="601" t="str">
        <f>IFERROR(VLOOKUP(ONSCollation[[#This Row],[ONS Q1 2009-Q2 2009]],ONS2009Q2[[#All],[Cleaned version of text detail]:[Full Time Equivalent Q1 2009]],4,0),"-")</f>
        <v>-</v>
      </c>
      <c r="U26" s="601" t="str">
        <f>IFERROR(VLOOKUP(ONSCollation[[#This Row],[ONS Q3 2009-Q4 2009]],ONS2009Q4[[#All],[Cleaned version of detail]:[Full Time Equivalent Q3 2009]],8,0),"-")</f>
        <v>-</v>
      </c>
      <c r="V26" s="601" t="str">
        <f>IFERROR(VLOOKUP(ONSCollation[[#This Row],[ONS Q3 2009-Q4 2009]],ONS2009Q4[[#All],[Cleaned version of detail]:[Full Time Equivalent Q3 2009]],4,0),"-")</f>
        <v>-</v>
      </c>
      <c r="W26" s="601" t="str">
        <f>IFERROR(VLOOKUP(ONSCollation[[#This Row],[ONS Q1 2010-Q2 2010]],ONS2010Q2[[#All],[Cleaned text]:[Full Time Equivalent Q1 2010]],8,0),"-")</f>
        <v>-</v>
      </c>
      <c r="X26" s="601" t="str">
        <f>IFERROR(VLOOKUP(ONSCollation[[#This Row],[ONS Q2 2010-Q3 2010]],ONS2010Q3[[#All],[Cleaned text]:[FTE Q2 2010]],8,0),"-")</f>
        <v>-</v>
      </c>
      <c r="Y26" s="601" t="str">
        <f>IFERROR(VLOOKUP(ONSCollation[[#This Row],[ONS Q3 2010-Q4 2010]],ONS2010Q4[[#All],[Cleaned text]:[Full Time Equivalent Q3 2010]],8,0),"-")</f>
        <v>-</v>
      </c>
      <c r="Z26" s="601" t="str">
        <f>IFERROR(VLOOKUP(ONSCollation[[#This Row],[ONS Q3 2010-Q4 2010]],ONS2010Q4[[#All],[Cleaned text]:[Full Time Equivalent Q3 2010]],4,0),"-")</f>
        <v>-</v>
      </c>
      <c r="AA26" s="601" t="str">
        <f>IFERROR(VLOOKUP(ONSCollation[[#This Row],[ONS Q4 2010-Q1 2011]],ONS2011Q1[[#All],[Cleaned text]:[Full Time Equivalent change Q4 2010-Q1 2011]],3,0),"-")</f>
        <v>-</v>
      </c>
      <c r="AB26" s="601" t="str">
        <f>IFERROR(VLOOKUP(ONSCollation[[#This Row],[ONS Q1 2011-Q2 2011]],ONS2011Q2[[#All],[Dept detail / Agency]:[Full Time Equivalent]],4,0),"-")</f>
        <v>-</v>
      </c>
      <c r="AC26" s="601">
        <f>IFERROR(VLOOKUP(ONSCollation[[#This Row],[ONS Q2 2011-Q3 2011]],ONS2011Q3[[#All],[Cleaned text]:[Full Time Equivalent Q3 2011]],3,0),"-")</f>
        <v>1760</v>
      </c>
      <c r="AD26" s="601">
        <f>IFERROR(VLOOKUP(ONSCollation[[#This Row],[ONS Q3 2011-Q4 2011]],ONS2011Q4[[#All],[Cleaned text]:[Full Time Equivalent]],4,0),"-")</f>
        <v>1800</v>
      </c>
      <c r="AE26" s="601">
        <f>IFERROR(VLOOKUP(ONSCollation[[#This Row],[Dept detail / Agency]],ONS2012Q1[[Cleaned text]:[FTE Q1]],4,FALSE),"-")</f>
        <v>1820</v>
      </c>
      <c r="AF26" s="601">
        <f>IFERROR(VLOOKUP(ONSCollation[[#This Row],[Dept detail / Agency]],ONS2012Q2[[Cleaned name]:[FTE Q2 2012]],4,FALSE),"-")</f>
        <v>1880</v>
      </c>
      <c r="AG26" s="601">
        <f>IFERROR(VLOOKUP(ONSCollation[[#This Row],[Dept detail / Agency]],ONS2012Q3[[Cleaned name]:[FTE Q2 2012]],4,FALSE),"-")</f>
        <v>1810</v>
      </c>
      <c r="AH26" s="601">
        <f>IFERROR(VLOOKUP(ONSCollation[[#This Row],[Dept detail / Agency]],ONS2012Q4[[Cleaned name]:[FTE Q3 2012]],4,FALSE),"-")</f>
        <v>1860</v>
      </c>
      <c r="AI26" s="601">
        <f>IFERROR(VLOOKUP(ONSCollation[[#This Row],[Dept detail / Agency]],ONS2013Q1[[Cleaned name]:[FTE Q4 2012]],4,FALSE),"-")</f>
        <v>1880</v>
      </c>
      <c r="AJ26" s="601">
        <f>IFERROR(VLOOKUP(ONSCollation[[#This Row],[Dept detail / Agency]],ONS2013Q2[[Cleaned name]:[FTE Q1 2013]],4,FALSE),"-")</f>
        <v>1910</v>
      </c>
      <c r="AK26" s="601">
        <f>IFERROR(VLOOKUP(ONSCollation[[#This Row],[Dept detail / Agency]],ONS2013Q3[[Cleaned name]:[FTE Q2 2013]],4,FALSE),"-")</f>
        <v>1940</v>
      </c>
      <c r="AL26" s="601">
        <f>IFERROR(VLOOKUP(ONSCollation[[#This Row],[Dept detail / Agency]],ONS2013Q3[[Cleaned name]:[FTE Q2 2013]],6,FALSE),"-")</f>
        <v>1910</v>
      </c>
      <c r="AM26" s="601">
        <f>IFERROR(VLOOKUP(ONSCollation[[#This Row],[Dept detail / Agency]],ONS2013Q4[[#All],[Cleaned name]:[FTE Q4 2013]],4,FALSE),"-")</f>
        <v>1960</v>
      </c>
      <c r="AN26" s="601">
        <f>IFERROR(VLOOKUP(ONSCollation[[#This Row],[Dept detail / Agency]],ONS2013Q4[[Cleaned name]:[HC Q3 20132]],6,FALSE),"-")</f>
        <v>1940</v>
      </c>
      <c r="AO26" s="601">
        <f>ONSCollation[[#This Row],[2013 Q3 - restated]]-ONSCollation[[#This Row],[2013 Q3 FTE]]</f>
        <v>0</v>
      </c>
      <c r="AP26" s="602" t="str">
        <f>IFERROR(VLOOKUP(ONSCollation[[#This Row],[ONS Q1 2009-Q2 2009]],ONS2009Q2[[#All],[Cleaned version of text detail]:[Full Time Equivalent Q1 2009]],6,0),"-")</f>
        <v>-</v>
      </c>
      <c r="AQ26" s="602" t="str">
        <f>IFERROR(VLOOKUP(ONSCollation[[#This Row],[ONS Q1 2009-Q2 2009]],ONS2009Q2[[#All],[Cleaned version of text detail]:[Full Time Equivalent Q1 2009]],2,0),"-")</f>
        <v>-</v>
      </c>
      <c r="AR26" s="602" t="str">
        <f>IFERROR(VLOOKUP(ONSCollation[[#This Row],[ONS Q3 2009-Q4 2009]],ONS2009Q4[[#All],[Cleaned version of detail]:[Full Time Equivalent Q3 2009]],6,0),"-")</f>
        <v>-</v>
      </c>
      <c r="AS26" s="602" t="str">
        <f>IFERROR(VLOOKUP(ONSCollation[[#This Row],[ONS Q3 2009-Q4 2009]],ONS2009Q4[[#All],[Cleaned version of detail]:[Full Time Equivalent Q3 2009]],2,0),"-")</f>
        <v>-</v>
      </c>
      <c r="AT26" s="602" t="str">
        <f>IFERROR(VLOOKUP(ONSCollation[[#This Row],[ONS Q1 2010-Q2 2010]],ONS2010Q2[[#All],[Cleaned text]:[Full Time Equivalent Q1 2010]],6,0),"-")</f>
        <v>-</v>
      </c>
      <c r="AU26" s="602" t="str">
        <f>IFERROR(VLOOKUP(ONSCollation[[#This Row],[ONS Q2 2010-Q3 2010]],ONS2010Q3[[#All],[Cleaned text]:[FTE Q2 2010]],6,0),"-")</f>
        <v>-</v>
      </c>
      <c r="AV26" s="602" t="str">
        <f>IFERROR(VLOOKUP(ONSCollation[[#This Row],[ONS Q4 2010-Q1 2011]],ONS2011Q1[[#All],[Cleaned text]:[Full Time Equivalent change Q4 2010-Q1 2011]],2,0),"-")</f>
        <v>-</v>
      </c>
      <c r="AW26" s="602" t="str">
        <f>IFERROR(VLOOKUP(ONSCollation[[#This Row],[ONS Q3 2010-Q4 2010]],ONS2010Q4[[#All],[Cleaned text]:[Full Time Equivalent Q3 2010]],2,0),"-")</f>
        <v>-</v>
      </c>
      <c r="AX26" s="602" t="str">
        <f>IFERROR(VLOOKUP(ONSCollation[[#This Row],[ONS Q3 2010-Q4 2010]],ONS2010Q4[[#All],[Cleaned text]:[Full Time Equivalent Q3 2010]],6,0),"-")</f>
        <v>-</v>
      </c>
      <c r="AY26" s="602" t="str">
        <f>IFERROR(VLOOKUP(ONSCollation[[#This Row],[ONS Q1 2011-Q2 2011]],ONS2011Q2[[#All],[Dept detail / Agency]:[Full Time Equivalent]],3,0),"-")</f>
        <v>-</v>
      </c>
      <c r="AZ26" s="602">
        <f>IFERROR(VLOOKUP(ONSCollation[[#This Row],[ONS Q2 2011-Q3 2011]],ONS2011Q3[[#All],[Cleaned text]:[Full Time Equivalent Q3 2011]],2,0),"-")</f>
        <v>1820</v>
      </c>
      <c r="BA26" s="602">
        <f>IFERROR(VLOOKUP(ONSCollation[[#This Row],[ONS Q3 2011-Q4 2011]],ONS2011Q4[[#All],[Cleaned text]:[Full Time Equivalent]],3,0),"-")</f>
        <v>1870</v>
      </c>
      <c r="BB26" s="602">
        <f>IFERROR(VLOOKUP(ONSCollation[[#This Row],[Dept detail / Agency]],ONS2012Q1[[Cleaned text]:[FTE Q1]],3,FALSE),"-")</f>
        <v>1890</v>
      </c>
      <c r="BC26" s="602">
        <f>IFERROR(VLOOKUP(ONSCollation[[#This Row],[Dept detail / Agency]],ONS2012Q2[[Cleaned name]:[FTE Q2 2012]],3,FALSE),"-")</f>
        <v>1950</v>
      </c>
      <c r="BD26" s="602">
        <f>IFERROR(VLOOKUP(ONSCollation[[#This Row],[Dept detail / Agency]],ONS2012Q3[[Cleaned name]:[FTE Q2 2012]],3,FALSE),"-")</f>
        <v>1880</v>
      </c>
      <c r="BE26" s="602">
        <f>IFERROR(VLOOKUP(ONSCollation[[#This Row],[Dept detail / Agency]],ONS2012Q4[[Cleaned name]:[FTE Q3 2012]],3,FALSE),"-")</f>
        <v>1930</v>
      </c>
      <c r="BF26" s="602">
        <f>IFERROR(VLOOKUP(ONSCollation[[#This Row],[Dept detail / Agency]],ONS2013Q1[[Cleaned name]:[FTE Q4 2012]],3,FALSE),"-")</f>
        <v>1950</v>
      </c>
      <c r="BG26" s="602">
        <f>IFERROR(VLOOKUP(ONSCollation[[#This Row],[Dept detail / Agency]],ONS2013Q2[[Cleaned name]:[FTE Q1 2013]],3,FALSE),"-")</f>
        <v>1990</v>
      </c>
      <c r="BH26" s="602">
        <f>IFERROR(VLOOKUP(ONSCollation[[#This Row],[Dept detail / Agency]],ONS2013Q3[[Cleaned name]:[FTE Q2 2013]],3,FALSE),"-")</f>
        <v>2010</v>
      </c>
      <c r="BI26" s="602">
        <f>IFERROR(VLOOKUP(ONSCollation[[#This Row],[Dept detail / Agency]],ONS2013Q3[[Cleaned name]:[FTE Q2 2013]],3,FALSE),"-")</f>
        <v>2010</v>
      </c>
      <c r="BJ26" s="604"/>
    </row>
    <row r="27" spans="1:62" x14ac:dyDescent="0.25">
      <c r="A27" s="531" t="s">
        <v>408</v>
      </c>
      <c r="B27" s="549" t="s">
        <v>446</v>
      </c>
      <c r="C27" s="531"/>
      <c r="D27" s="531"/>
      <c r="E27" s="531"/>
      <c r="F27" s="531"/>
      <c r="G27" s="531"/>
      <c r="H27" s="531"/>
      <c r="I27" s="531"/>
      <c r="J27" s="535" t="s">
        <v>386</v>
      </c>
      <c r="K27" s="535" t="s">
        <v>386</v>
      </c>
      <c r="L27" s="532" t="str">
        <f>VLOOKUP(TRIM(ONSCollation[[#This Row],[ONS Q3 2011-Q4 2011]]),ONS2012Q1[Cleaned text],1,0)</f>
        <v>Ordnance Survey</v>
      </c>
      <c r="M27" s="532" t="str">
        <f>ONSCollation[[#This Row],[ONS Q4 2011-Q1 2012]]</f>
        <v>Ordnance Survey</v>
      </c>
      <c r="N27" s="536" t="str">
        <f>ONSCollation[[#This Row],[ONS Q4 2011-Q1 2012]]</f>
        <v>Ordnance Survey</v>
      </c>
      <c r="O27" s="536" t="str">
        <f>ONSCollation[[#This Row],[Dept]]</f>
        <v>BIS</v>
      </c>
      <c r="P27" s="531" t="s">
        <v>902</v>
      </c>
      <c r="Q27" s="531" t="s">
        <v>832</v>
      </c>
      <c r="R27" s="531" t="s">
        <v>791</v>
      </c>
      <c r="S27" s="601" t="str">
        <f>IFERROR(VLOOKUP(ONSCollation[[#This Row],[ONS Q1 2009-Q2 2009]],ONS2009Q2[[#All],[Cleaned version of text detail]:[Full Time Equivalent Q1 2009]],8,0), "-")</f>
        <v>-</v>
      </c>
      <c r="T27" s="601" t="str">
        <f>IFERROR(VLOOKUP(ONSCollation[[#This Row],[ONS Q1 2009-Q2 2009]],ONS2009Q2[[#All],[Cleaned version of text detail]:[Full Time Equivalent Q1 2009]],4,0),"-")</f>
        <v>-</v>
      </c>
      <c r="U27" s="601" t="str">
        <f>IFERROR(VLOOKUP(ONSCollation[[#This Row],[ONS Q3 2009-Q4 2009]],ONS2009Q4[[#All],[Cleaned version of detail]:[Full Time Equivalent Q3 2009]],8,0),"-")</f>
        <v>-</v>
      </c>
      <c r="V27" s="601" t="str">
        <f>IFERROR(VLOOKUP(ONSCollation[[#This Row],[ONS Q3 2009-Q4 2009]],ONS2009Q4[[#All],[Cleaned version of detail]:[Full Time Equivalent Q3 2009]],4,0),"-")</f>
        <v>-</v>
      </c>
      <c r="W27" s="601" t="str">
        <f>IFERROR(VLOOKUP(ONSCollation[[#This Row],[ONS Q1 2010-Q2 2010]],ONS2010Q2[[#All],[Cleaned text]:[Full Time Equivalent Q1 2010]],8,0),"-")</f>
        <v>-</v>
      </c>
      <c r="X27" s="601" t="str">
        <f>IFERROR(VLOOKUP(ONSCollation[[#This Row],[ONS Q2 2010-Q3 2010]],ONS2010Q3[[#All],[Cleaned text]:[FTE Q2 2010]],8,0),"-")</f>
        <v>-</v>
      </c>
      <c r="Y27" s="601" t="str">
        <f>IFERROR(VLOOKUP(ONSCollation[[#This Row],[ONS Q3 2010-Q4 2010]],ONS2010Q4[[#All],[Cleaned text]:[Full Time Equivalent Q3 2010]],8,0),"-")</f>
        <v>-</v>
      </c>
      <c r="Z27" s="601" t="str">
        <f>IFERROR(VLOOKUP(ONSCollation[[#This Row],[ONS Q3 2010-Q4 2010]],ONS2010Q4[[#All],[Cleaned text]:[Full Time Equivalent Q3 2010]],4,0),"-")</f>
        <v>-</v>
      </c>
      <c r="AA27" s="601" t="str">
        <f>IFERROR(VLOOKUP(ONSCollation[[#This Row],[ONS Q4 2010-Q1 2011]],ONS2011Q1[[#All],[Cleaned text]:[Full Time Equivalent change Q4 2010-Q1 2011]],3,0),"-")</f>
        <v>-</v>
      </c>
      <c r="AB27" s="601" t="str">
        <f>IFERROR(VLOOKUP(ONSCollation[[#This Row],[ONS Q1 2011-Q2 2011]],ONS2011Q2[[#All],[Dept detail / Agency]:[Full Time Equivalent]],4,0),"-")</f>
        <v>-</v>
      </c>
      <c r="AC27" s="601">
        <f>IFERROR(VLOOKUP(ONSCollation[[#This Row],[ONS Q2 2011-Q3 2011]],ONS2011Q3[[#All],[Cleaned text]:[Full Time Equivalent Q3 2011]],3,0),"-")</f>
        <v>1060</v>
      </c>
      <c r="AD27" s="601">
        <f>IFERROR(VLOOKUP(ONSCollation[[#This Row],[ONS Q3 2011-Q4 2011]],ONS2011Q4[[#All],[Cleaned text]:[Full Time Equivalent]],4,0),"-")</f>
        <v>1060</v>
      </c>
      <c r="AE27" s="601">
        <f>IFERROR(VLOOKUP(ONSCollation[[#This Row],[Dept detail / Agency]],ONS2012Q1[[Cleaned text]:[FTE Q1]],4,FALSE),"-")</f>
        <v>1040</v>
      </c>
      <c r="AF27" s="601">
        <f>IFERROR(VLOOKUP(ONSCollation[[#This Row],[Dept detail / Agency]],ONS2012Q2[[Cleaned name]:[FTE Q2 2012]],4,FALSE),"-")</f>
        <v>1040</v>
      </c>
      <c r="AG27" s="601">
        <f>IFERROR(VLOOKUP(ONSCollation[[#This Row],[Dept detail / Agency]],ONS2012Q3[[Cleaned name]:[FTE Q2 2012]],4,FALSE),"-")</f>
        <v>1060</v>
      </c>
      <c r="AH27" s="601">
        <f>IFERROR(VLOOKUP(ONSCollation[[#This Row],[Dept detail / Agency]],ONS2012Q4[[Cleaned name]:[FTE Q3 2012]],4,FALSE),"-")</f>
        <v>1080</v>
      </c>
      <c r="AI27" s="601">
        <f>IFERROR(VLOOKUP(ONSCollation[[#This Row],[Dept detail / Agency]],ONS2013Q1[[Cleaned name]:[FTE Q4 2012]],4,FALSE),"-")</f>
        <v>1100</v>
      </c>
      <c r="AJ27" s="601">
        <f>IFERROR(VLOOKUP(ONSCollation[[#This Row],[Dept detail / Agency]],ONS2013Q2[[Cleaned name]:[FTE Q1 2013]],4,FALSE),"-")</f>
        <v>1100</v>
      </c>
      <c r="AK27" s="601">
        <f>IFERROR(VLOOKUP(ONSCollation[[#This Row],[Dept detail / Agency]],ONS2013Q3[[Cleaned name]:[FTE Q2 2013]],4,FALSE),"-")</f>
        <v>1150</v>
      </c>
      <c r="AL27" s="601">
        <f>IFERROR(VLOOKUP(ONSCollation[[#This Row],[Dept detail / Agency]],ONS2013Q3[[Cleaned name]:[FTE Q2 2013]],6,FALSE),"-")</f>
        <v>1100</v>
      </c>
      <c r="AM27" s="601">
        <f>IFERROR(VLOOKUP(ONSCollation[[#This Row],[Dept detail / Agency]],ONS2013Q4[[#All],[Cleaned name]:[FTE Q4 2013]],4,FALSE),"-")</f>
        <v>1160</v>
      </c>
      <c r="AN27" s="601">
        <f>IFERROR(VLOOKUP(ONSCollation[[#This Row],[Dept detail / Agency]],ONS2013Q4[[Cleaned name]:[HC Q3 20132]],6,FALSE),"-")</f>
        <v>1150</v>
      </c>
      <c r="AO27" s="601">
        <f>ONSCollation[[#This Row],[2013 Q3 - restated]]-ONSCollation[[#This Row],[2013 Q3 FTE]]</f>
        <v>0</v>
      </c>
      <c r="AP27" s="602" t="str">
        <f>IFERROR(VLOOKUP(ONSCollation[[#This Row],[ONS Q1 2009-Q2 2009]],ONS2009Q2[[#All],[Cleaned version of text detail]:[Full Time Equivalent Q1 2009]],6,0),"-")</f>
        <v>-</v>
      </c>
      <c r="AQ27" s="602" t="str">
        <f>IFERROR(VLOOKUP(ONSCollation[[#This Row],[ONS Q1 2009-Q2 2009]],ONS2009Q2[[#All],[Cleaned version of text detail]:[Full Time Equivalent Q1 2009]],2,0),"-")</f>
        <v>-</v>
      </c>
      <c r="AR27" s="602" t="str">
        <f>IFERROR(VLOOKUP(ONSCollation[[#This Row],[ONS Q3 2009-Q4 2009]],ONS2009Q4[[#All],[Cleaned version of detail]:[Full Time Equivalent Q3 2009]],6,0),"-")</f>
        <v>-</v>
      </c>
      <c r="AS27" s="602" t="str">
        <f>IFERROR(VLOOKUP(ONSCollation[[#This Row],[ONS Q3 2009-Q4 2009]],ONS2009Q4[[#All],[Cleaned version of detail]:[Full Time Equivalent Q3 2009]],2,0),"-")</f>
        <v>-</v>
      </c>
      <c r="AT27" s="602" t="str">
        <f>IFERROR(VLOOKUP(ONSCollation[[#This Row],[ONS Q1 2010-Q2 2010]],ONS2010Q2[[#All],[Cleaned text]:[Full Time Equivalent Q1 2010]],6,0),"-")</f>
        <v>-</v>
      </c>
      <c r="AU27" s="602" t="str">
        <f>IFERROR(VLOOKUP(ONSCollation[[#This Row],[ONS Q2 2010-Q3 2010]],ONS2010Q3[[#All],[Cleaned text]:[FTE Q2 2010]],6,0),"-")</f>
        <v>-</v>
      </c>
      <c r="AV27" s="602" t="str">
        <f>IFERROR(VLOOKUP(ONSCollation[[#This Row],[ONS Q4 2010-Q1 2011]],ONS2011Q1[[#All],[Cleaned text]:[Full Time Equivalent change Q4 2010-Q1 2011]],2,0),"-")</f>
        <v>-</v>
      </c>
      <c r="AW27" s="602" t="str">
        <f>IFERROR(VLOOKUP(ONSCollation[[#This Row],[ONS Q3 2010-Q4 2010]],ONS2010Q4[[#All],[Cleaned text]:[Full Time Equivalent Q3 2010]],2,0),"-")</f>
        <v>-</v>
      </c>
      <c r="AX27" s="602" t="str">
        <f>IFERROR(VLOOKUP(ONSCollation[[#This Row],[ONS Q3 2010-Q4 2010]],ONS2010Q4[[#All],[Cleaned text]:[Full Time Equivalent Q3 2010]],6,0),"-")</f>
        <v>-</v>
      </c>
      <c r="AY27" s="602" t="str">
        <f>IFERROR(VLOOKUP(ONSCollation[[#This Row],[ONS Q1 2011-Q2 2011]],ONS2011Q2[[#All],[Dept detail / Agency]:[Full Time Equivalent]],3,0),"-")</f>
        <v>-</v>
      </c>
      <c r="AZ27" s="602">
        <f>IFERROR(VLOOKUP(ONSCollation[[#This Row],[ONS Q2 2011-Q3 2011]],ONS2011Q3[[#All],[Cleaned text]:[Full Time Equivalent Q3 2011]],2,0),"-")</f>
        <v>1100</v>
      </c>
      <c r="BA27" s="602">
        <f>IFERROR(VLOOKUP(ONSCollation[[#This Row],[ONS Q3 2011-Q4 2011]],ONS2011Q4[[#All],[Cleaned text]:[Full Time Equivalent]],3,0),"-")</f>
        <v>1090</v>
      </c>
      <c r="BB27" s="602">
        <f>IFERROR(VLOOKUP(ONSCollation[[#This Row],[Dept detail / Agency]],ONS2012Q1[[Cleaned text]:[FTE Q1]],3,FALSE),"-")</f>
        <v>1080</v>
      </c>
      <c r="BC27" s="602">
        <f>IFERROR(VLOOKUP(ONSCollation[[#This Row],[Dept detail / Agency]],ONS2012Q2[[Cleaned name]:[FTE Q2 2012]],3,FALSE),"-")</f>
        <v>1080</v>
      </c>
      <c r="BD27" s="602">
        <f>IFERROR(VLOOKUP(ONSCollation[[#This Row],[Dept detail / Agency]],ONS2012Q3[[Cleaned name]:[FTE Q2 2012]],3,FALSE),"-")</f>
        <v>1100</v>
      </c>
      <c r="BE27" s="602">
        <f>IFERROR(VLOOKUP(ONSCollation[[#This Row],[Dept detail / Agency]],ONS2012Q4[[Cleaned name]:[FTE Q3 2012]],3,FALSE),"-")</f>
        <v>1110</v>
      </c>
      <c r="BF27" s="602">
        <f>IFERROR(VLOOKUP(ONSCollation[[#This Row],[Dept detail / Agency]],ONS2013Q1[[Cleaned name]:[FTE Q4 2012]],3,FALSE),"-")</f>
        <v>1140</v>
      </c>
      <c r="BG27" s="602">
        <f>IFERROR(VLOOKUP(ONSCollation[[#This Row],[Dept detail / Agency]],ONS2013Q2[[Cleaned name]:[FTE Q1 2013]],3,FALSE),"-")</f>
        <v>1130</v>
      </c>
      <c r="BH27" s="602">
        <f>IFERROR(VLOOKUP(ONSCollation[[#This Row],[Dept detail / Agency]],ONS2013Q3[[Cleaned name]:[FTE Q2 2013]],3,FALSE),"-")</f>
        <v>1180</v>
      </c>
      <c r="BI27" s="602">
        <f>IFERROR(VLOOKUP(ONSCollation[[#This Row],[Dept detail / Agency]],ONS2013Q3[[Cleaned name]:[FTE Q2 2013]],3,FALSE),"-")</f>
        <v>1180</v>
      </c>
      <c r="BJ27" s="604"/>
    </row>
    <row r="28" spans="1:62" x14ac:dyDescent="0.25">
      <c r="A28" s="531" t="s">
        <v>17</v>
      </c>
      <c r="B28" s="549" t="s">
        <v>447</v>
      </c>
      <c r="C28" s="531"/>
      <c r="D28" s="531"/>
      <c r="E28" s="531"/>
      <c r="F28" s="531" t="s">
        <v>424</v>
      </c>
      <c r="G28" s="531" t="s">
        <v>424</v>
      </c>
      <c r="H28" s="531" t="s">
        <v>424</v>
      </c>
      <c r="I28" s="531" t="s">
        <v>424</v>
      </c>
      <c r="J28" s="531" t="s">
        <v>424</v>
      </c>
      <c r="K28" s="531" t="s">
        <v>424</v>
      </c>
      <c r="L28" s="531" t="s">
        <v>424</v>
      </c>
      <c r="M28" s="532" t="str">
        <f>ONSCollation[[#This Row],[ONS Q4 2011-Q1 2012]]</f>
        <v>Buying Solutions</v>
      </c>
      <c r="N28" s="536" t="str">
        <f>ONSCollation[[#This Row],[ONS Q4 2011-Q1 2012]]</f>
        <v>Buying Solutions</v>
      </c>
      <c r="O28" s="536" t="str">
        <f>ONSCollation[[#This Row],[Dept]]</f>
        <v>CO</v>
      </c>
      <c r="P28" s="531" t="s">
        <v>902</v>
      </c>
      <c r="Q28" s="531" t="s">
        <v>832</v>
      </c>
      <c r="R28" s="540" t="s">
        <v>792</v>
      </c>
      <c r="S28" s="601" t="str">
        <f>IFERROR(VLOOKUP(ONSCollation[[#This Row],[ONS Q1 2009-Q2 2009]],ONS2009Q2[[#All],[Cleaned version of text detail]:[Full Time Equivalent Q1 2009]],8,0), "-")</f>
        <v>-</v>
      </c>
      <c r="T28" s="601" t="str">
        <f>IFERROR(VLOOKUP(ONSCollation[[#This Row],[ONS Q1 2009-Q2 2009]],ONS2009Q2[[#All],[Cleaned version of text detail]:[Full Time Equivalent Q1 2009]],4,0),"-")</f>
        <v>-</v>
      </c>
      <c r="U28" s="601" t="str">
        <f>IFERROR(VLOOKUP(ONSCollation[[#This Row],[ONS Q3 2009-Q4 2009]],ONS2009Q4[[#All],[Cleaned version of detail]:[Full Time Equivalent Q3 2009]],8,0),"-")</f>
        <v>-</v>
      </c>
      <c r="V28" s="601" t="str">
        <f>IFERROR(VLOOKUP(ONSCollation[[#This Row],[ONS Q3 2009-Q4 2009]],ONS2009Q4[[#All],[Cleaned version of detail]:[Full Time Equivalent Q3 2009]],4,0),"-")</f>
        <v>-</v>
      </c>
      <c r="W28" s="601" t="str">
        <f>IFERROR(VLOOKUP(ONSCollation[[#This Row],[ONS Q1 2010-Q2 2010]],ONS2010Q2[[#All],[Cleaned text]:[Full Time Equivalent Q1 2010]],8,0),"-")</f>
        <v>-</v>
      </c>
      <c r="X28" s="601">
        <f>IFERROR(VLOOKUP(ONSCollation[[#This Row],[ONS Q2 2010-Q3 2010]],ONS2010Q3[[#All],[Cleaned text]:[FTE Q2 2010]],8,0),"-")</f>
        <v>390</v>
      </c>
      <c r="Y28" s="601">
        <f>IFERROR(VLOOKUP(ONSCollation[[#This Row],[ONS Q3 2010-Q4 2010]],ONS2010Q4[[#All],[Cleaned text]:[Full Time Equivalent Q3 2010]],8,0),"-")</f>
        <v>360</v>
      </c>
      <c r="Z28" s="601">
        <f>IFERROR(VLOOKUP(ONSCollation[[#This Row],[ONS Q3 2010-Q4 2010]],ONS2010Q4[[#All],[Cleaned text]:[Full Time Equivalent Q3 2010]],4,0),"-")</f>
        <v>360</v>
      </c>
      <c r="AA28" s="601">
        <f>IFERROR(VLOOKUP(ONSCollation[[#This Row],[ONS Q4 2010-Q1 2011]],ONS2011Q1[[#All],[Cleaned text]:[Full Time Equivalent change Q4 2010-Q1 2011]],3,0),"-")</f>
        <v>360</v>
      </c>
      <c r="AB28" s="601" t="str">
        <f>IFERROR(VLOOKUP(ONSCollation[[#This Row],[ONS Q1 2011-Q2 2011]],ONS2011Q2[[#All],[Dept detail / Agency]:[Full Time Equivalent]],4,0),"-")</f>
        <v>-</v>
      </c>
      <c r="AC28" s="601" t="str">
        <f>IFERROR(VLOOKUP(ONSCollation[[#This Row],[ONS Q2 2011-Q3 2011]],ONS2011Q3[[#All],[Cleaned text]:[Full Time Equivalent Q3 2011]],3,0),"-")</f>
        <v>-</v>
      </c>
      <c r="AD28" s="601" t="str">
        <f>IFERROR(VLOOKUP(ONSCollation[[#This Row],[ONS Q3 2011-Q4 2011]],ONS2011Q4[[#All],[Cleaned text]:[Full Time Equivalent]],4,0),"-")</f>
        <v>-</v>
      </c>
      <c r="AE28" s="601" t="str">
        <f>IFERROR(VLOOKUP(ONSCollation[[#This Row],[Dept detail / Agency]],ONS2012Q1[[Cleaned text]:[FTE Q1]],4,FALSE),"-")</f>
        <v>-</v>
      </c>
      <c r="AF28" s="601" t="str">
        <f>IFERROR(VLOOKUP(ONSCollation[[#This Row],[Dept detail / Agency]],ONS2012Q2[[Cleaned name]:[FTE Q2 2012]],4,FALSE),"-")</f>
        <v>-</v>
      </c>
      <c r="AG28" s="601" t="str">
        <f>IFERROR(VLOOKUP(ONSCollation[[#This Row],[Dept detail / Agency]],ONS2012Q3[[Cleaned name]:[FTE Q2 2012]],4,FALSE),"-")</f>
        <v>-</v>
      </c>
      <c r="AH28" s="601" t="str">
        <f>IFERROR(VLOOKUP(ONSCollation[[#This Row],[Dept detail / Agency]],ONS2012Q4[[Cleaned name]:[FTE Q3 2012]],4,FALSE),"-")</f>
        <v>-</v>
      </c>
      <c r="AI28" s="601" t="str">
        <f>IFERROR(VLOOKUP(ONSCollation[[#This Row],[Dept detail / Agency]],ONS2013Q1[[Cleaned name]:[FTE Q4 2012]],4,FALSE),"-")</f>
        <v>-</v>
      </c>
      <c r="AJ28" s="601" t="str">
        <f>IFERROR(VLOOKUP(ONSCollation[[#This Row],[Dept detail / Agency]],ONS2013Q2[[Cleaned name]:[FTE Q1 2013]],4,FALSE),"-")</f>
        <v>-</v>
      </c>
      <c r="AK28" s="601" t="str">
        <f>IFERROR(VLOOKUP(ONSCollation[[#This Row],[Dept detail / Agency]],ONS2013Q3[[Cleaned name]:[FTE Q2 2013]],4,FALSE),"-")</f>
        <v>-</v>
      </c>
      <c r="AL28" s="601" t="str">
        <f>IFERROR(VLOOKUP(ONSCollation[[#This Row],[Dept detail / Agency]],ONS2013Q3[[Cleaned name]:[FTE Q2 2013]],6,FALSE),"-")</f>
        <v>-</v>
      </c>
      <c r="AM28" s="601" t="str">
        <f>IFERROR(VLOOKUP(ONSCollation[[#This Row],[Dept detail / Agency]],ONS2013Q4[[#All],[Cleaned name]:[FTE Q4 2013]],4,FALSE),"-")</f>
        <v>-</v>
      </c>
      <c r="AN28" s="601" t="str">
        <f>IFERROR(VLOOKUP(ONSCollation[[#This Row],[Dept detail / Agency]],ONS2013Q4[[Cleaned name]:[HC Q3 20132]],6,FALSE),"-")</f>
        <v>-</v>
      </c>
      <c r="AO28" s="601" t="e">
        <f>ONSCollation[[#This Row],[2013 Q3 - restated]]-ONSCollation[[#This Row],[2013 Q3 FTE]]</f>
        <v>#VALUE!</v>
      </c>
      <c r="AP28" s="602" t="str">
        <f>IFERROR(VLOOKUP(ONSCollation[[#This Row],[ONS Q1 2009-Q2 2009]],ONS2009Q2[[#All],[Cleaned version of text detail]:[Full Time Equivalent Q1 2009]],6,0),"-")</f>
        <v>-</v>
      </c>
      <c r="AQ28" s="602" t="str">
        <f>IFERROR(VLOOKUP(ONSCollation[[#This Row],[ONS Q1 2009-Q2 2009]],ONS2009Q2[[#All],[Cleaned version of text detail]:[Full Time Equivalent Q1 2009]],2,0),"-")</f>
        <v>-</v>
      </c>
      <c r="AR28" s="602" t="str">
        <f>IFERROR(VLOOKUP(ONSCollation[[#This Row],[ONS Q3 2009-Q4 2009]],ONS2009Q4[[#All],[Cleaned version of detail]:[Full Time Equivalent Q3 2009]],6,0),"-")</f>
        <v>-</v>
      </c>
      <c r="AS28" s="602" t="str">
        <f>IFERROR(VLOOKUP(ONSCollation[[#This Row],[ONS Q3 2009-Q4 2009]],ONS2009Q4[[#All],[Cleaned version of detail]:[Full Time Equivalent Q3 2009]],2,0),"-")</f>
        <v>-</v>
      </c>
      <c r="AT28" s="602" t="str">
        <f>IFERROR(VLOOKUP(ONSCollation[[#This Row],[ONS Q1 2010-Q2 2010]],ONS2010Q2[[#All],[Cleaned text]:[Full Time Equivalent Q1 2010]],6,0),"-")</f>
        <v>-</v>
      </c>
      <c r="AU28" s="602">
        <f>IFERROR(VLOOKUP(ONSCollation[[#This Row],[ONS Q2 2010-Q3 2010]],ONS2010Q3[[#All],[Cleaned text]:[FTE Q2 2010]],6,0),"-")</f>
        <v>390</v>
      </c>
      <c r="AV28" s="602">
        <f>IFERROR(VLOOKUP(ONSCollation[[#This Row],[ONS Q4 2010-Q1 2011]],ONS2011Q1[[#All],[Cleaned text]:[Full Time Equivalent change Q4 2010-Q1 2011]],2,0),"-")</f>
        <v>370</v>
      </c>
      <c r="AW28" s="602">
        <f>IFERROR(VLOOKUP(ONSCollation[[#This Row],[ONS Q3 2010-Q4 2010]],ONS2010Q4[[#All],[Cleaned text]:[Full Time Equivalent Q3 2010]],2,0),"-")</f>
        <v>370</v>
      </c>
      <c r="AX28" s="602">
        <f>IFERROR(VLOOKUP(ONSCollation[[#This Row],[ONS Q3 2010-Q4 2010]],ONS2010Q4[[#All],[Cleaned text]:[Full Time Equivalent Q3 2010]],6,0),"-")</f>
        <v>380</v>
      </c>
      <c r="AY28" s="602" t="str">
        <f>IFERROR(VLOOKUP(ONSCollation[[#This Row],[ONS Q1 2011-Q2 2011]],ONS2011Q2[[#All],[Dept detail / Agency]:[Full Time Equivalent]],3,0),"-")</f>
        <v>-</v>
      </c>
      <c r="AZ28" s="602" t="str">
        <f>IFERROR(VLOOKUP(ONSCollation[[#This Row],[ONS Q2 2011-Q3 2011]],ONS2011Q3[[#All],[Cleaned text]:[Full Time Equivalent Q3 2011]],2,0),"-")</f>
        <v>-</v>
      </c>
      <c r="BA28" s="602" t="str">
        <f>IFERROR(VLOOKUP(ONSCollation[[#This Row],[ONS Q3 2011-Q4 2011]],ONS2011Q4[[#All],[Cleaned text]:[Full Time Equivalent]],3,0),"-")</f>
        <v>-</v>
      </c>
      <c r="BB28" s="602" t="str">
        <f>IFERROR(VLOOKUP(ONSCollation[[#This Row],[Dept detail / Agency]],ONS2012Q1[[Cleaned text]:[FTE Q1]],3,FALSE),"-")</f>
        <v>-</v>
      </c>
      <c r="BC28" s="602" t="str">
        <f>IFERROR(VLOOKUP(ONSCollation[[#This Row],[Dept detail / Agency]],ONS2012Q2[[Cleaned name]:[FTE Q2 2012]],3,FALSE),"-")</f>
        <v>-</v>
      </c>
      <c r="BD28" s="602" t="str">
        <f>IFERROR(VLOOKUP(ONSCollation[[#This Row],[Dept detail / Agency]],ONS2012Q3[[Cleaned name]:[FTE Q2 2012]],3,FALSE),"-")</f>
        <v>-</v>
      </c>
      <c r="BE28" s="602" t="str">
        <f>IFERROR(VLOOKUP(ONSCollation[[#This Row],[Dept detail / Agency]],ONS2012Q4[[Cleaned name]:[FTE Q3 2012]],3,FALSE),"-")</f>
        <v>-</v>
      </c>
      <c r="BF28" s="602" t="str">
        <f>IFERROR(VLOOKUP(ONSCollation[[#This Row],[Dept detail / Agency]],ONS2013Q1[[Cleaned name]:[FTE Q4 2012]],3,FALSE),"-")</f>
        <v>-</v>
      </c>
      <c r="BG28" s="602" t="str">
        <f>IFERROR(VLOOKUP(ONSCollation[[#This Row],[Dept detail / Agency]],ONS2013Q2[[Cleaned name]:[FTE Q1 2013]],3,FALSE),"-")</f>
        <v>-</v>
      </c>
      <c r="BH28" s="602" t="str">
        <f>IFERROR(VLOOKUP(ONSCollation[[#This Row],[Dept detail / Agency]],ONS2013Q3[[Cleaned name]:[FTE Q2 2013]],3,FALSE),"-")</f>
        <v>-</v>
      </c>
      <c r="BI28" s="602" t="str">
        <f>IFERROR(VLOOKUP(ONSCollation[[#This Row],[Dept detail / Agency]],ONS2013Q3[[Cleaned name]:[FTE Q2 2013]],3,FALSE),"-")</f>
        <v>-</v>
      </c>
      <c r="BJ28" s="604"/>
    </row>
    <row r="29" spans="1:62" x14ac:dyDescent="0.25">
      <c r="A29" s="531" t="s">
        <v>17</v>
      </c>
      <c r="B29" s="549" t="s">
        <v>447</v>
      </c>
      <c r="C29" s="531" t="s">
        <v>124</v>
      </c>
      <c r="D29" s="531" t="s">
        <v>124</v>
      </c>
      <c r="E29" s="531" t="s">
        <v>124</v>
      </c>
      <c r="F29" s="531" t="s">
        <v>124</v>
      </c>
      <c r="G29" s="531" t="s">
        <v>124</v>
      </c>
      <c r="H29" s="531" t="s">
        <v>124</v>
      </c>
      <c r="I29" s="531" t="s">
        <v>124</v>
      </c>
      <c r="J29" s="531" t="s">
        <v>124</v>
      </c>
      <c r="K29" s="531" t="s">
        <v>124</v>
      </c>
      <c r="L29" s="532" t="str">
        <f>VLOOKUP(TRIM(ONSCollation[[#This Row],[ONS Q3 2011-Q4 2011]]),ONS2012Q1[Cleaned text],1,0)</f>
        <v>Cabinet Office excl agencies</v>
      </c>
      <c r="M29" s="532" t="str">
        <f>ONSCollation[[#This Row],[ONS Q4 2011-Q1 2012]]</f>
        <v>Cabinet Office excl agencies</v>
      </c>
      <c r="N29" s="536" t="str">
        <f>ONSCollation[[#This Row],[ONS Q4 2011-Q1 2012]]</f>
        <v>Cabinet Office excl agencies</v>
      </c>
      <c r="O29" s="536" t="str">
        <f>ONSCollation[[#This Row],[Dept]]</f>
        <v>CO</v>
      </c>
      <c r="P29" s="531" t="s">
        <v>760</v>
      </c>
      <c r="Q29" s="531" t="s">
        <v>832</v>
      </c>
      <c r="R29" s="531" t="s">
        <v>790</v>
      </c>
      <c r="S29" s="601">
        <f>IFERROR(VLOOKUP(ONSCollation[[#This Row],[ONS Q1 2009-Q2 2009]],ONS2009Q2[[#All],[Cleaned version of text detail]:[Full Time Equivalent Q1 2009]],8,0), "-")</f>
        <v>1270</v>
      </c>
      <c r="T29" s="601">
        <f>IFERROR(VLOOKUP(ONSCollation[[#This Row],[ONS Q1 2009-Q2 2009]],ONS2009Q2[[#All],[Cleaned version of text detail]:[Full Time Equivalent Q1 2009]],4,0),"-")</f>
        <v>1300</v>
      </c>
      <c r="U29" s="601">
        <f>IFERROR(VLOOKUP(ONSCollation[[#This Row],[ONS Q3 2009-Q4 2009]],ONS2009Q4[[#All],[Cleaned version of detail]:[Full Time Equivalent Q3 2009]],8,0),"-")</f>
        <v>1270</v>
      </c>
      <c r="V29" s="601">
        <f>IFERROR(VLOOKUP(ONSCollation[[#This Row],[ONS Q3 2009-Q4 2009]],ONS2009Q4[[#All],[Cleaned version of detail]:[Full Time Equivalent Q3 2009]],4,0),"-")</f>
        <v>1270</v>
      </c>
      <c r="W29" s="601">
        <f>IFERROR(VLOOKUP(ONSCollation[[#This Row],[ONS Q1 2010-Q2 2010]],ONS2010Q2[[#All],[Cleaned text]:[Full Time Equivalent Q1 2010]],8,0),"-")</f>
        <v>1230</v>
      </c>
      <c r="X29" s="601">
        <f>IFERROR(VLOOKUP(ONSCollation[[#This Row],[ONS Q2 2010-Q3 2010]],ONS2010Q3[[#All],[Cleaned text]:[FTE Q2 2010]],8,0),"-")</f>
        <v>1600</v>
      </c>
      <c r="Y29" s="601">
        <f>IFERROR(VLOOKUP(ONSCollation[[#This Row],[ONS Q3 2010-Q4 2010]],ONS2010Q4[[#All],[Cleaned text]:[Full Time Equivalent Q3 2010]],8,0),"-")</f>
        <v>1500</v>
      </c>
      <c r="Z29" s="601">
        <f>IFERROR(VLOOKUP(ONSCollation[[#This Row],[ONS Q3 2010-Q4 2010]],ONS2010Q4[[#All],[Cleaned text]:[Full Time Equivalent Q3 2010]],4,0),"-")</f>
        <v>1460</v>
      </c>
      <c r="AA29" s="601">
        <f>IFERROR(VLOOKUP(ONSCollation[[#This Row],[ONS Q4 2010-Q1 2011]],ONS2011Q1[[#All],[Cleaned text]:[Full Time Equivalent change Q4 2010-Q1 2011]],3,0),"-")</f>
        <v>1520</v>
      </c>
      <c r="AB29" s="601">
        <f>IFERROR(VLOOKUP(ONSCollation[[#This Row],[ONS Q1 2011-Q2 2011]],ONS2011Q2[[#All],[Dept detail / Agency]:[Full Time Equivalent]],4,0),"-")</f>
        <v>1630</v>
      </c>
      <c r="AC29" s="601">
        <f>IFERROR(VLOOKUP(ONSCollation[[#This Row],[ONS Q2 2011-Q3 2011]],ONS2011Q3[[#All],[Cleaned text]:[Full Time Equivalent Q3 2011]],3,0),"-")</f>
        <v>1630</v>
      </c>
      <c r="AD29" s="601">
        <f>IFERROR(VLOOKUP(ONSCollation[[#This Row],[ONS Q3 2011-Q4 2011]],ONS2011Q4[[#All],[Cleaned text]:[Full Time Equivalent]],4,0),"-")</f>
        <v>1640</v>
      </c>
      <c r="AE29" s="601">
        <f>IFERROR(VLOOKUP(ONSCollation[[#This Row],[Dept detail / Agency]],ONS2012Q1[[Cleaned text]:[FTE Q1]],4,FALSE),"-")</f>
        <v>1710</v>
      </c>
      <c r="AF29" s="601">
        <f>IFERROR(VLOOKUP(ONSCollation[[#This Row],[Dept detail / Agency]],ONS2012Q2[[Cleaned name]:[FTE Q2 2012]],4,FALSE),"-")</f>
        <v>1800</v>
      </c>
      <c r="AG29" s="601">
        <f>IFERROR(VLOOKUP(ONSCollation[[#This Row],[Dept detail / Agency]],ONS2012Q3[[Cleaned name]:[FTE Q2 2012]],4,FALSE),"-")</f>
        <v>1770</v>
      </c>
      <c r="AH29" s="601">
        <f>IFERROR(VLOOKUP(ONSCollation[[#This Row],[Dept detail / Agency]],ONS2012Q4[[Cleaned name]:[FTE Q3 2012]],4,FALSE),"-")</f>
        <v>1800</v>
      </c>
      <c r="AI29" s="601">
        <f>IFERROR(VLOOKUP(ONSCollation[[#This Row],[Dept detail / Agency]],ONS2013Q1[[Cleaned name]:[FTE Q4 2012]],4,FALSE),"-")</f>
        <v>1810</v>
      </c>
      <c r="AJ29" s="601">
        <f>IFERROR(VLOOKUP(ONSCollation[[#This Row],[Dept detail / Agency]],ONS2013Q2[[Cleaned name]:[FTE Q1 2013]],4,FALSE),"-")</f>
        <v>1880</v>
      </c>
      <c r="AK29" s="601">
        <f>IFERROR(VLOOKUP(ONSCollation[[#This Row],[Dept detail / Agency]],ONS2013Q3[[Cleaned name]:[FTE Q2 2013]],4,FALSE),"-")</f>
        <v>1920</v>
      </c>
      <c r="AL29" s="601">
        <f>IFERROR(VLOOKUP(ONSCollation[[#This Row],[Dept detail / Agency]],ONS2013Q3[[Cleaned name]:[FTE Q2 2013]],6,FALSE),"-")</f>
        <v>1880</v>
      </c>
      <c r="AM29" s="601">
        <f>IFERROR(VLOOKUP(ONSCollation[[#This Row],[Dept detail / Agency]],ONS2013Q4[[#All],[Cleaned name]:[FTE Q4 2013]],4,FALSE),"-")</f>
        <v>1980</v>
      </c>
      <c r="AN29" s="601">
        <f>IFERROR(VLOOKUP(ONSCollation[[#This Row],[Dept detail / Agency]],ONS2013Q4[[Cleaned name]:[HC Q3 20132]],6,FALSE),"-")</f>
        <v>1920</v>
      </c>
      <c r="AO29" s="601">
        <f>ONSCollation[[#This Row],[2013 Q3 - restated]]-ONSCollation[[#This Row],[2013 Q3 FTE]]</f>
        <v>0</v>
      </c>
      <c r="AP29" s="602">
        <f>IFERROR(VLOOKUP(ONSCollation[[#This Row],[ONS Q1 2009-Q2 2009]],ONS2009Q2[[#All],[Cleaned version of text detail]:[Full Time Equivalent Q1 2009]],6,0),"-")</f>
        <v>1300</v>
      </c>
      <c r="AQ29" s="602">
        <f>IFERROR(VLOOKUP(ONSCollation[[#This Row],[ONS Q1 2009-Q2 2009]],ONS2009Q2[[#All],[Cleaned version of text detail]:[Full Time Equivalent Q1 2009]],2,0),"-")</f>
        <v>1340</v>
      </c>
      <c r="AR29" s="602">
        <f>IFERROR(VLOOKUP(ONSCollation[[#This Row],[ONS Q3 2009-Q4 2009]],ONS2009Q4[[#All],[Cleaned version of detail]:[Full Time Equivalent Q3 2009]],6,0),"-")</f>
        <v>1310</v>
      </c>
      <c r="AS29" s="602">
        <f>IFERROR(VLOOKUP(ONSCollation[[#This Row],[ONS Q3 2009-Q4 2009]],ONS2009Q4[[#All],[Cleaned version of detail]:[Full Time Equivalent Q3 2009]],2,0),"-")</f>
        <v>1300</v>
      </c>
      <c r="AT29" s="602">
        <f>IFERROR(VLOOKUP(ONSCollation[[#This Row],[ONS Q1 2010-Q2 2010]],ONS2010Q2[[#All],[Cleaned text]:[Full Time Equivalent Q1 2010]],6,0),"-")</f>
        <v>1260</v>
      </c>
      <c r="AU29" s="602">
        <f>IFERROR(VLOOKUP(ONSCollation[[#This Row],[ONS Q2 2010-Q3 2010]],ONS2010Q3[[#All],[Cleaned text]:[FTE Q2 2010]],6,0),"-")</f>
        <v>1640</v>
      </c>
      <c r="AV29" s="602">
        <f>IFERROR(VLOOKUP(ONSCollation[[#This Row],[ONS Q4 2010-Q1 2011]],ONS2011Q1[[#All],[Cleaned text]:[Full Time Equivalent change Q4 2010-Q1 2011]],2,0),"-")</f>
        <v>1560</v>
      </c>
      <c r="AW29" s="602">
        <f>IFERROR(VLOOKUP(ONSCollation[[#This Row],[ONS Q3 2010-Q4 2010]],ONS2010Q4[[#All],[Cleaned text]:[Full Time Equivalent Q3 2010]],2,0),"-")</f>
        <v>1500</v>
      </c>
      <c r="AX29" s="602">
        <f>IFERROR(VLOOKUP(ONSCollation[[#This Row],[ONS Q3 2010-Q4 2010]],ONS2010Q4[[#All],[Cleaned text]:[Full Time Equivalent Q3 2010]],6,0),"-")</f>
        <v>1550</v>
      </c>
      <c r="AY29" s="602">
        <f>IFERROR(VLOOKUP(ONSCollation[[#This Row],[ONS Q1 2011-Q2 2011]],ONS2011Q2[[#All],[Dept detail / Agency]:[Full Time Equivalent]],3,0),"-")</f>
        <v>1680</v>
      </c>
      <c r="AZ29" s="602">
        <f>IFERROR(VLOOKUP(ONSCollation[[#This Row],[ONS Q2 2011-Q3 2011]],ONS2011Q3[[#All],[Cleaned text]:[Full Time Equivalent Q3 2011]],2,0),"-")</f>
        <v>1680</v>
      </c>
      <c r="BA29" s="602">
        <f>IFERROR(VLOOKUP(ONSCollation[[#This Row],[ONS Q3 2011-Q4 2011]],ONS2011Q4[[#All],[Cleaned text]:[Full Time Equivalent]],3,0),"-")</f>
        <v>1690</v>
      </c>
      <c r="BB29" s="602">
        <f>IFERROR(VLOOKUP(ONSCollation[[#This Row],[Dept detail / Agency]],ONS2012Q1[[Cleaned text]:[FTE Q1]],3,FALSE),"-")</f>
        <v>1760</v>
      </c>
      <c r="BC29" s="602">
        <f>IFERROR(VLOOKUP(ONSCollation[[#This Row],[Dept detail / Agency]],ONS2012Q2[[Cleaned name]:[FTE Q2 2012]],3,FALSE),"-")</f>
        <v>1840</v>
      </c>
      <c r="BD29" s="602">
        <f>IFERROR(VLOOKUP(ONSCollation[[#This Row],[Dept detail / Agency]],ONS2012Q3[[Cleaned name]:[FTE Q2 2012]],3,FALSE),"-")</f>
        <v>1800</v>
      </c>
      <c r="BE29" s="602">
        <f>IFERROR(VLOOKUP(ONSCollation[[#This Row],[Dept detail / Agency]],ONS2012Q4[[Cleaned name]:[FTE Q3 2012]],3,FALSE),"-")</f>
        <v>1830</v>
      </c>
      <c r="BF29" s="602">
        <f>IFERROR(VLOOKUP(ONSCollation[[#This Row],[Dept detail / Agency]],ONS2013Q1[[Cleaned name]:[FTE Q4 2012]],3,FALSE),"-")</f>
        <v>1840</v>
      </c>
      <c r="BG29" s="602">
        <f>IFERROR(VLOOKUP(ONSCollation[[#This Row],[Dept detail / Agency]],ONS2013Q2[[Cleaned name]:[FTE Q1 2013]],3,FALSE),"-")</f>
        <v>1920</v>
      </c>
      <c r="BH29" s="602">
        <f>IFERROR(VLOOKUP(ONSCollation[[#This Row],[Dept detail / Agency]],ONS2013Q3[[Cleaned name]:[FTE Q2 2013]],3,FALSE),"-")</f>
        <v>1970</v>
      </c>
      <c r="BI29" s="602">
        <f>IFERROR(VLOOKUP(ONSCollation[[#This Row],[Dept detail / Agency]],ONS2013Q3[[Cleaned name]:[FTE Q2 2013]],3,FALSE),"-")</f>
        <v>1970</v>
      </c>
      <c r="BJ29" s="604"/>
    </row>
    <row r="30" spans="1:62" x14ac:dyDescent="0.25">
      <c r="A30" s="531" t="s">
        <v>17</v>
      </c>
      <c r="B30" s="549" t="s">
        <v>447</v>
      </c>
      <c r="C30" s="531" t="s">
        <v>19</v>
      </c>
      <c r="D30" s="531" t="s">
        <v>19</v>
      </c>
      <c r="E30" s="531" t="s">
        <v>19</v>
      </c>
      <c r="F30" s="531" t="s">
        <v>19</v>
      </c>
      <c r="G30" s="531" t="s">
        <v>19</v>
      </c>
      <c r="H30" s="531" t="s">
        <v>19</v>
      </c>
      <c r="I30" s="531" t="s">
        <v>19</v>
      </c>
      <c r="J30" s="531" t="s">
        <v>19</v>
      </c>
      <c r="K30" s="531" t="s">
        <v>19</v>
      </c>
      <c r="L30" s="532" t="str">
        <f>VLOOKUP(TRIM(ONSCollation[[#This Row],[ONS Q3 2011-Q4 2011]]),ONS2012Q1[Cleaned text],1,0)</f>
        <v>Central Office of Information</v>
      </c>
      <c r="M30" s="532" t="str">
        <f>ONSCollation[[#This Row],[ONS Q4 2011-Q1 2012]]</f>
        <v>Central Office of Information</v>
      </c>
      <c r="N30" s="536" t="str">
        <f>ONSCollation[[#This Row],[ONS Q4 2011-Q1 2012]]</f>
        <v>Central Office of Information</v>
      </c>
      <c r="O30" s="536" t="str">
        <f>ONSCollation[[#This Row],[Dept]]</f>
        <v>CO</v>
      </c>
      <c r="P30" s="531" t="s">
        <v>902</v>
      </c>
      <c r="Q30" s="531" t="s">
        <v>832</v>
      </c>
      <c r="R30" s="531" t="s">
        <v>791</v>
      </c>
      <c r="S30" s="601">
        <f>IFERROR(VLOOKUP(ONSCollation[[#This Row],[ONS Q1 2009-Q2 2009]],ONS2009Q2[[#All],[Cleaned version of text detail]:[Full Time Equivalent Q1 2009]],8,0), "-")</f>
        <v>910</v>
      </c>
      <c r="T30" s="601">
        <f>IFERROR(VLOOKUP(ONSCollation[[#This Row],[ONS Q1 2009-Q2 2009]],ONS2009Q2[[#All],[Cleaned version of text detail]:[Full Time Equivalent Q1 2009]],4,0),"-")</f>
        <v>920</v>
      </c>
      <c r="U30" s="601">
        <f>IFERROR(VLOOKUP(ONSCollation[[#This Row],[ONS Q3 2009-Q4 2009]],ONS2009Q4[[#All],[Cleaned version of detail]:[Full Time Equivalent Q3 2009]],8,0),"-")</f>
        <v>950</v>
      </c>
      <c r="V30" s="601">
        <f>IFERROR(VLOOKUP(ONSCollation[[#This Row],[ONS Q3 2009-Q4 2009]],ONS2009Q4[[#All],[Cleaned version of detail]:[Full Time Equivalent Q3 2009]],4,0),"-")</f>
        <v>970</v>
      </c>
      <c r="W30" s="601">
        <f>IFERROR(VLOOKUP(ONSCollation[[#This Row],[ONS Q1 2010-Q2 2010]],ONS2010Q2[[#All],[Cleaned text]:[Full Time Equivalent Q1 2010]],8,0),"-")</f>
        <v>940</v>
      </c>
      <c r="X30" s="601">
        <f>IFERROR(VLOOKUP(ONSCollation[[#This Row],[ONS Q2 2010-Q3 2010]],ONS2010Q3[[#All],[Cleaned text]:[FTE Q2 2010]],8,0),"-")</f>
        <v>920</v>
      </c>
      <c r="Y30" s="601">
        <f>IFERROR(VLOOKUP(ONSCollation[[#This Row],[ONS Q3 2010-Q4 2010]],ONS2010Q4[[#All],[Cleaned text]:[Full Time Equivalent Q3 2010]],8,0),"-")</f>
        <v>830</v>
      </c>
      <c r="Z30" s="601">
        <f>IFERROR(VLOOKUP(ONSCollation[[#This Row],[ONS Q3 2010-Q4 2010]],ONS2010Q4[[#All],[Cleaned text]:[Full Time Equivalent Q3 2010]],4,0),"-")</f>
        <v>540</v>
      </c>
      <c r="AA30" s="601">
        <f>IFERROR(VLOOKUP(ONSCollation[[#This Row],[ONS Q4 2010-Q1 2011]],ONS2011Q1[[#All],[Cleaned text]:[Full Time Equivalent change Q4 2010-Q1 2011]],3,0),"-")</f>
        <v>520</v>
      </c>
      <c r="AB30" s="601">
        <f>IFERROR(VLOOKUP(ONSCollation[[#This Row],[ONS Q1 2011-Q2 2011]],ONS2011Q2[[#All],[Dept detail / Agency]:[Full Time Equivalent]],4,0),"-")</f>
        <v>500</v>
      </c>
      <c r="AC30" s="601">
        <f>IFERROR(VLOOKUP(ONSCollation[[#This Row],[ONS Q2 2011-Q3 2011]],ONS2011Q3[[#All],[Cleaned text]:[Full Time Equivalent Q3 2011]],3,0),"-")</f>
        <v>470</v>
      </c>
      <c r="AD30" s="601">
        <f>IFERROR(VLOOKUP(ONSCollation[[#This Row],[ONS Q3 2011-Q4 2011]],ONS2011Q4[[#All],[Cleaned text]:[Full Time Equivalent]],4,0),"-")</f>
        <v>450</v>
      </c>
      <c r="AE30" s="601">
        <f>IFERROR(VLOOKUP(ONSCollation[[#This Row],[Dept detail / Agency]],ONS2012Q1[[Cleaned text]:[FTE Q1]],4,FALSE),"-")</f>
        <v>370</v>
      </c>
      <c r="AF30" s="601">
        <f>IFERROR(VLOOKUP(ONSCollation[[#This Row],[Dept detail / Agency]],ONS2012Q2[[Cleaned name]:[FTE Q2 2012]],4,FALSE),"-")</f>
        <v>0</v>
      </c>
      <c r="AG30" s="601" t="str">
        <f>IFERROR(VLOOKUP(ONSCollation[[#This Row],[Dept detail / Agency]],ONS2012Q3[[Cleaned name]:[FTE Q2 2012]],4,FALSE),"-")</f>
        <v>-</v>
      </c>
      <c r="AH30" s="601" t="str">
        <f>IFERROR(VLOOKUP(ONSCollation[[#This Row],[Dept detail / Agency]],ONS2012Q4[[Cleaned name]:[FTE Q3 2012]],4,FALSE),"-")</f>
        <v>-</v>
      </c>
      <c r="AI30" s="601" t="str">
        <f>IFERROR(VLOOKUP(ONSCollation[[#This Row],[Dept detail / Agency]],ONS2013Q1[[Cleaned name]:[FTE Q4 2012]],4,FALSE),"-")</f>
        <v>-</v>
      </c>
      <c r="AJ30" s="601" t="str">
        <f>IFERROR(VLOOKUP(ONSCollation[[#This Row],[Dept detail / Agency]],ONS2013Q2[[Cleaned name]:[FTE Q1 2013]],4,FALSE),"-")</f>
        <v>-</v>
      </c>
      <c r="AK30" s="601" t="str">
        <f>IFERROR(VLOOKUP(ONSCollation[[#This Row],[Dept detail / Agency]],ONS2013Q3[[Cleaned name]:[FTE Q2 2013]],4,FALSE),"-")</f>
        <v>-</v>
      </c>
      <c r="AL30" s="601" t="str">
        <f>IFERROR(VLOOKUP(ONSCollation[[#This Row],[Dept detail / Agency]],ONS2013Q3[[Cleaned name]:[FTE Q2 2013]],6,FALSE),"-")</f>
        <v>-</v>
      </c>
      <c r="AM30" s="601" t="str">
        <f>IFERROR(VLOOKUP(ONSCollation[[#This Row],[Dept detail / Agency]],ONS2013Q4[[#All],[Cleaned name]:[FTE Q4 2013]],4,FALSE),"-")</f>
        <v>-</v>
      </c>
      <c r="AN30" s="601" t="str">
        <f>IFERROR(VLOOKUP(ONSCollation[[#This Row],[Dept detail / Agency]],ONS2013Q4[[Cleaned name]:[HC Q3 20132]],6,FALSE),"-")</f>
        <v>-</v>
      </c>
      <c r="AO30" s="601" t="e">
        <f>ONSCollation[[#This Row],[2013 Q3 - restated]]-ONSCollation[[#This Row],[2013 Q3 FTE]]</f>
        <v>#VALUE!</v>
      </c>
      <c r="AP30" s="602">
        <f>IFERROR(VLOOKUP(ONSCollation[[#This Row],[ONS Q1 2009-Q2 2009]],ONS2009Q2[[#All],[Cleaned version of text detail]:[Full Time Equivalent Q1 2009]],6,0),"-")</f>
        <v>930</v>
      </c>
      <c r="AQ30" s="602">
        <f>IFERROR(VLOOKUP(ONSCollation[[#This Row],[ONS Q1 2009-Q2 2009]],ONS2009Q2[[#All],[Cleaned version of text detail]:[Full Time Equivalent Q1 2009]],2,0),"-")</f>
        <v>950</v>
      </c>
      <c r="AR30" s="602">
        <f>IFERROR(VLOOKUP(ONSCollation[[#This Row],[ONS Q3 2009-Q4 2009]],ONS2009Q4[[#All],[Cleaned version of detail]:[Full Time Equivalent Q3 2009]],6,0),"-")</f>
        <v>970</v>
      </c>
      <c r="AS30" s="602">
        <f>IFERROR(VLOOKUP(ONSCollation[[#This Row],[ONS Q3 2009-Q4 2009]],ONS2009Q4[[#All],[Cleaned version of detail]:[Full Time Equivalent Q3 2009]],2,0),"-")</f>
        <v>1000</v>
      </c>
      <c r="AT30" s="602">
        <f>IFERROR(VLOOKUP(ONSCollation[[#This Row],[ONS Q1 2010-Q2 2010]],ONS2010Q2[[#All],[Cleaned text]:[Full Time Equivalent Q1 2010]],6,0),"-")</f>
        <v>970</v>
      </c>
      <c r="AU30" s="602">
        <f>IFERROR(VLOOKUP(ONSCollation[[#This Row],[ONS Q2 2010-Q3 2010]],ONS2010Q3[[#All],[Cleaned text]:[FTE Q2 2010]],6,0),"-")</f>
        <v>950</v>
      </c>
      <c r="AV30" s="602">
        <f>IFERROR(VLOOKUP(ONSCollation[[#This Row],[ONS Q4 2010-Q1 2011]],ONS2011Q1[[#All],[Cleaned text]:[Full Time Equivalent change Q4 2010-Q1 2011]],2,0),"-")</f>
        <v>540</v>
      </c>
      <c r="AW30" s="602">
        <f>IFERROR(VLOOKUP(ONSCollation[[#This Row],[ONS Q3 2010-Q4 2010]],ONS2010Q4[[#All],[Cleaned text]:[Full Time Equivalent Q3 2010]],2,0),"-")</f>
        <v>560</v>
      </c>
      <c r="AX30" s="602">
        <f>IFERROR(VLOOKUP(ONSCollation[[#This Row],[ONS Q3 2010-Q4 2010]],ONS2010Q4[[#All],[Cleaned text]:[Full Time Equivalent Q3 2010]],6,0),"-")</f>
        <v>860</v>
      </c>
      <c r="AY30" s="602">
        <f>IFERROR(VLOOKUP(ONSCollation[[#This Row],[ONS Q1 2011-Q2 2011]],ONS2011Q2[[#All],[Dept detail / Agency]:[Full Time Equivalent]],3,0),"-")</f>
        <v>520</v>
      </c>
      <c r="AZ30" s="602">
        <f>IFERROR(VLOOKUP(ONSCollation[[#This Row],[ONS Q2 2011-Q3 2011]],ONS2011Q3[[#All],[Cleaned text]:[Full Time Equivalent Q3 2011]],2,0),"-")</f>
        <v>490</v>
      </c>
      <c r="BA30" s="602">
        <f>IFERROR(VLOOKUP(ONSCollation[[#This Row],[ONS Q3 2011-Q4 2011]],ONS2011Q4[[#All],[Cleaned text]:[Full Time Equivalent]],3,0),"-")</f>
        <v>470</v>
      </c>
      <c r="BB30" s="602">
        <f>IFERROR(VLOOKUP(ONSCollation[[#This Row],[Dept detail / Agency]],ONS2012Q1[[Cleaned text]:[FTE Q1]],3,FALSE),"-")</f>
        <v>380</v>
      </c>
      <c r="BC30" s="602">
        <f>IFERROR(VLOOKUP(ONSCollation[[#This Row],[Dept detail / Agency]],ONS2012Q2[[Cleaned name]:[FTE Q2 2012]],3,FALSE),"-")</f>
        <v>0</v>
      </c>
      <c r="BD30" s="602" t="str">
        <f>IFERROR(VLOOKUP(ONSCollation[[#This Row],[Dept detail / Agency]],ONS2012Q3[[Cleaned name]:[FTE Q2 2012]],3,FALSE),"-")</f>
        <v>-</v>
      </c>
      <c r="BE30" s="602" t="str">
        <f>IFERROR(VLOOKUP(ONSCollation[[#This Row],[Dept detail / Agency]],ONS2012Q4[[Cleaned name]:[FTE Q3 2012]],3,FALSE),"-")</f>
        <v>-</v>
      </c>
      <c r="BF30" s="602" t="str">
        <f>IFERROR(VLOOKUP(ONSCollation[[#This Row],[Dept detail / Agency]],ONS2013Q1[[Cleaned name]:[FTE Q4 2012]],3,FALSE),"-")</f>
        <v>-</v>
      </c>
      <c r="BG30" s="602" t="str">
        <f>IFERROR(VLOOKUP(ONSCollation[[#This Row],[Dept detail / Agency]],ONS2013Q2[[Cleaned name]:[FTE Q1 2013]],3,FALSE),"-")</f>
        <v>-</v>
      </c>
      <c r="BH30" s="602" t="str">
        <f>IFERROR(VLOOKUP(ONSCollation[[#This Row],[Dept detail / Agency]],ONS2013Q3[[Cleaned name]:[FTE Q2 2013]],3,FALSE),"-")</f>
        <v>-</v>
      </c>
      <c r="BI30" s="602" t="str">
        <f>IFERROR(VLOOKUP(ONSCollation[[#This Row],[Dept detail / Agency]],ONS2013Q3[[Cleaned name]:[FTE Q2 2013]],3,FALSE),"-")</f>
        <v>-</v>
      </c>
      <c r="BJ30" s="604"/>
    </row>
    <row r="31" spans="1:62" x14ac:dyDescent="0.25">
      <c r="A31" s="531" t="s">
        <v>31</v>
      </c>
      <c r="B31" s="550" t="s">
        <v>447</v>
      </c>
      <c r="C31" s="535" t="s">
        <v>31</v>
      </c>
      <c r="D31" s="535" t="s">
        <v>31</v>
      </c>
      <c r="E31" s="535" t="s">
        <v>31</v>
      </c>
      <c r="F31" s="535" t="s">
        <v>31</v>
      </c>
      <c r="G31" s="535" t="s">
        <v>31</v>
      </c>
      <c r="H31" s="535" t="s">
        <v>31</v>
      </c>
      <c r="I31" s="537" t="s">
        <v>32</v>
      </c>
      <c r="J31" s="532" t="s">
        <v>31</v>
      </c>
      <c r="K31" s="532" t="s">
        <v>31</v>
      </c>
      <c r="L31" s="532" t="str">
        <f>VLOOKUP(TRIM(ONSCollation[[#This Row],[ONS Q3 2011-Q4 2011]]),ONS2012Q1[Cleaned text],1,0)</f>
        <v>Charity Commission</v>
      </c>
      <c r="M31" s="532" t="str">
        <f>ONSCollation[[#This Row],[ONS Q4 2011-Q1 2012]]</f>
        <v>Charity Commission</v>
      </c>
      <c r="N31" s="536" t="str">
        <f>ONSCollation[[#This Row],[ONS Q4 2011-Q1 2012]]</f>
        <v>Charity Commission</v>
      </c>
      <c r="O31" s="536" t="str">
        <f>ONSCollation[[#This Row],[Dept]]</f>
        <v>CO</v>
      </c>
      <c r="P31" s="531" t="s">
        <v>902</v>
      </c>
      <c r="Q31" s="531" t="s">
        <v>832</v>
      </c>
      <c r="R31" s="531" t="s">
        <v>791</v>
      </c>
      <c r="S31" s="601">
        <f>IFERROR(VLOOKUP(ONSCollation[[#This Row],[ONS Q1 2009-Q2 2009]],ONS2009Q2[[#All],[Cleaned version of text detail]:[Full Time Equivalent Q1 2009]],8,0), "-")</f>
        <v>450</v>
      </c>
      <c r="T31" s="601">
        <f>IFERROR(VLOOKUP(ONSCollation[[#This Row],[ONS Q1 2009-Q2 2009]],ONS2009Q2[[#All],[Cleaned version of text detail]:[Full Time Equivalent Q1 2009]],4,0),"-")</f>
        <v>460</v>
      </c>
      <c r="U31" s="601">
        <f>IFERROR(VLOOKUP(ONSCollation[[#This Row],[ONS Q3 2009-Q4 2009]],ONS2009Q4[[#All],[Cleaned version of detail]:[Full Time Equivalent Q3 2009]],8,0),"-")</f>
        <v>460</v>
      </c>
      <c r="V31" s="601">
        <f>IFERROR(VLOOKUP(ONSCollation[[#This Row],[ONS Q3 2009-Q4 2009]],ONS2009Q4[[#All],[Cleaned version of detail]:[Full Time Equivalent Q3 2009]],4,0),"-")</f>
        <v>450</v>
      </c>
      <c r="W31" s="601">
        <f>IFERROR(VLOOKUP(ONSCollation[[#This Row],[ONS Q1 2010-Q2 2010]],ONS2010Q2[[#All],[Cleaned text]:[Full Time Equivalent Q1 2010]],8,0),"-")</f>
        <v>450</v>
      </c>
      <c r="X31" s="601">
        <f>IFERROR(VLOOKUP(ONSCollation[[#This Row],[ONS Q2 2010-Q3 2010]],ONS2010Q3[[#All],[Cleaned text]:[FTE Q2 2010]],8,0),"-")</f>
        <v>440</v>
      </c>
      <c r="Y31" s="601">
        <f>IFERROR(VLOOKUP(ONSCollation[[#This Row],[ONS Q3 2010-Q4 2010]],ONS2010Q4[[#All],[Cleaned text]:[Full Time Equivalent Q3 2010]],8,0),"-")</f>
        <v>430</v>
      </c>
      <c r="Z31" s="601">
        <f>IFERROR(VLOOKUP(ONSCollation[[#This Row],[ONS Q3 2010-Q4 2010]],ONS2010Q4[[#All],[Cleaned text]:[Full Time Equivalent Q3 2010]],4,0),"-")</f>
        <v>420</v>
      </c>
      <c r="AA31" s="601">
        <f>IFERROR(VLOOKUP(ONSCollation[[#This Row],[ONS Q4 2010-Q1 2011]],ONS2011Q1[[#All],[Cleaned text]:[Full Time Equivalent change Q4 2010-Q1 2011]],3,0),"-")</f>
        <v>400</v>
      </c>
      <c r="AB31" s="601">
        <f>IFERROR(VLOOKUP(ONSCollation[[#This Row],[ONS Q1 2011-Q2 2011]],ONS2011Q2[[#All],[Dept detail / Agency]:[Full Time Equivalent]],4,0),"-")</f>
        <v>370</v>
      </c>
      <c r="AC31" s="601">
        <f>IFERROR(VLOOKUP(ONSCollation[[#This Row],[ONS Q2 2011-Q3 2011]],ONS2011Q3[[#All],[Cleaned text]:[Full Time Equivalent Q3 2011]],3,0),"-")</f>
        <v>360</v>
      </c>
      <c r="AD31" s="601">
        <f>IFERROR(VLOOKUP(ONSCollation[[#This Row],[ONS Q3 2011-Q4 2011]],ONS2011Q4[[#All],[Cleaned text]:[Full Time Equivalent]],4,0),"-")</f>
        <v>340</v>
      </c>
      <c r="AE31" s="601">
        <f>IFERROR(VLOOKUP(ONSCollation[[#This Row],[Dept detail / Agency]],ONS2012Q1[[Cleaned text]:[FTE Q1]],4,FALSE),"-")</f>
        <v>340</v>
      </c>
      <c r="AF31" s="601">
        <f>IFERROR(VLOOKUP(ONSCollation[[#This Row],[Dept detail / Agency]],ONS2012Q2[[Cleaned name]:[FTE Q2 2012]],4,FALSE),"-")</f>
        <v>310</v>
      </c>
      <c r="AG31" s="601">
        <f>IFERROR(VLOOKUP(ONSCollation[[#This Row],[Dept detail / Agency]],ONS2012Q3[[Cleaned name]:[FTE Q2 2012]],4,FALSE),"-")</f>
        <v>310</v>
      </c>
      <c r="AH31" s="601">
        <f>IFERROR(VLOOKUP(ONSCollation[[#This Row],[Dept detail / Agency]],ONS2012Q4[[Cleaned name]:[FTE Q3 2012]],4,FALSE),"-")</f>
        <v>310</v>
      </c>
      <c r="AI31" s="601">
        <f>IFERROR(VLOOKUP(ONSCollation[[#This Row],[Dept detail / Agency]],ONS2013Q1[[Cleaned name]:[FTE Q4 2012]],4,FALSE),"-")</f>
        <v>310</v>
      </c>
      <c r="AJ31" s="601">
        <f>IFERROR(VLOOKUP(ONSCollation[[#This Row],[Dept detail / Agency]],ONS2013Q2[[Cleaned name]:[FTE Q1 2013]],4,FALSE),"-")</f>
        <v>300</v>
      </c>
      <c r="AK31" s="601">
        <f>IFERROR(VLOOKUP(ONSCollation[[#This Row],[Dept detail / Agency]],ONS2013Q3[[Cleaned name]:[FTE Q2 2013]],4,FALSE),"-")</f>
        <v>300</v>
      </c>
      <c r="AL31" s="601">
        <f>IFERROR(VLOOKUP(ONSCollation[[#This Row],[Dept detail / Agency]],ONS2013Q3[[Cleaned name]:[FTE Q2 2013]],6,FALSE),"-")</f>
        <v>300</v>
      </c>
      <c r="AM31" s="601">
        <f>IFERROR(VLOOKUP(ONSCollation[[#This Row],[Dept detail / Agency]],ONS2013Q4[[#All],[Cleaned name]:[FTE Q4 2013]],4,FALSE),"-")</f>
        <v>300</v>
      </c>
      <c r="AN31" s="601">
        <f>IFERROR(VLOOKUP(ONSCollation[[#This Row],[Dept detail / Agency]],ONS2013Q4[[Cleaned name]:[HC Q3 20132]],6,FALSE),"-")</f>
        <v>300</v>
      </c>
      <c r="AO31" s="601">
        <f>ONSCollation[[#This Row],[2013 Q3 - restated]]-ONSCollation[[#This Row],[2013 Q3 FTE]]</f>
        <v>0</v>
      </c>
      <c r="AP31" s="602">
        <f>IFERROR(VLOOKUP(ONSCollation[[#This Row],[ONS Q1 2009-Q2 2009]],ONS2009Q2[[#All],[Cleaned version of text detail]:[Full Time Equivalent Q1 2009]],6,0),"-")</f>
        <v>480</v>
      </c>
      <c r="AQ31" s="602">
        <f>IFERROR(VLOOKUP(ONSCollation[[#This Row],[ONS Q1 2009-Q2 2009]],ONS2009Q2[[#All],[Cleaned version of text detail]:[Full Time Equivalent Q1 2009]],2,0),"-")</f>
        <v>490</v>
      </c>
      <c r="AR31" s="602">
        <f>IFERROR(VLOOKUP(ONSCollation[[#This Row],[ONS Q3 2009-Q4 2009]],ONS2009Q4[[#All],[Cleaned version of detail]:[Full Time Equivalent Q3 2009]],6,0),"-")</f>
        <v>500</v>
      </c>
      <c r="AS31" s="602">
        <f>IFERROR(VLOOKUP(ONSCollation[[#This Row],[ONS Q3 2009-Q4 2009]],ONS2009Q4[[#All],[Cleaned version of detail]:[Full Time Equivalent Q3 2009]],2,0),"-")</f>
        <v>490</v>
      </c>
      <c r="AT31" s="602">
        <f>IFERROR(VLOOKUP(ONSCollation[[#This Row],[ONS Q1 2010-Q2 2010]],ONS2010Q2[[#All],[Cleaned text]:[Full Time Equivalent Q1 2010]],6,0),"-")</f>
        <v>480</v>
      </c>
      <c r="AU31" s="602">
        <f>IFERROR(VLOOKUP(ONSCollation[[#This Row],[ONS Q2 2010-Q3 2010]],ONS2010Q3[[#All],[Cleaned text]:[FTE Q2 2010]],6,0),"-")</f>
        <v>470</v>
      </c>
      <c r="AV31" s="602">
        <f>IFERROR(VLOOKUP(ONSCollation[[#This Row],[ONS Q4 2010-Q1 2011]],ONS2011Q1[[#All],[Cleaned text]:[Full Time Equivalent change Q4 2010-Q1 2011]],2,0),"-")</f>
        <v>430</v>
      </c>
      <c r="AW31" s="602">
        <f>IFERROR(VLOOKUP(ONSCollation[[#This Row],[ONS Q3 2010-Q4 2010]],ONS2010Q4[[#All],[Cleaned text]:[Full Time Equivalent Q3 2010]],2,0),"-")</f>
        <v>450</v>
      </c>
      <c r="AX31" s="602">
        <f>IFERROR(VLOOKUP(ONSCollation[[#This Row],[ONS Q3 2010-Q4 2010]],ONS2010Q4[[#All],[Cleaned text]:[Full Time Equivalent Q3 2010]],6,0),"-")</f>
        <v>460</v>
      </c>
      <c r="AY31" s="602">
        <f>IFERROR(VLOOKUP(ONSCollation[[#This Row],[ONS Q1 2011-Q2 2011]],ONS2011Q2[[#All],[Dept detail / Agency]:[Full Time Equivalent]],3,0),"-")</f>
        <v>390</v>
      </c>
      <c r="AZ31" s="602">
        <f>IFERROR(VLOOKUP(ONSCollation[[#This Row],[ONS Q2 2011-Q3 2011]],ONS2011Q3[[#All],[Cleaned text]:[Full Time Equivalent Q3 2011]],2,0),"-")</f>
        <v>380</v>
      </c>
      <c r="BA31" s="602">
        <f>IFERROR(VLOOKUP(ONSCollation[[#This Row],[ONS Q3 2011-Q4 2011]],ONS2011Q4[[#All],[Cleaned text]:[Full Time Equivalent]],3,0),"-")</f>
        <v>370</v>
      </c>
      <c r="BB31" s="602">
        <f>IFERROR(VLOOKUP(ONSCollation[[#This Row],[Dept detail / Agency]],ONS2012Q1[[Cleaned text]:[FTE Q1]],3,FALSE),"-")</f>
        <v>360</v>
      </c>
      <c r="BC31" s="602">
        <f>IFERROR(VLOOKUP(ONSCollation[[#This Row],[Dept detail / Agency]],ONS2012Q2[[Cleaned name]:[FTE Q2 2012]],3,FALSE),"-")</f>
        <v>330</v>
      </c>
      <c r="BD31" s="602">
        <f>IFERROR(VLOOKUP(ONSCollation[[#This Row],[Dept detail / Agency]],ONS2012Q3[[Cleaned name]:[FTE Q2 2012]],3,FALSE),"-")</f>
        <v>330</v>
      </c>
      <c r="BE31" s="602">
        <f>IFERROR(VLOOKUP(ONSCollation[[#This Row],[Dept detail / Agency]],ONS2012Q4[[Cleaned name]:[FTE Q3 2012]],3,FALSE),"-")</f>
        <v>330</v>
      </c>
      <c r="BF31" s="602">
        <f>IFERROR(VLOOKUP(ONSCollation[[#This Row],[Dept detail / Agency]],ONS2013Q1[[Cleaned name]:[FTE Q4 2012]],3,FALSE),"-")</f>
        <v>330</v>
      </c>
      <c r="BG31" s="602">
        <f>IFERROR(VLOOKUP(ONSCollation[[#This Row],[Dept detail / Agency]],ONS2013Q2[[Cleaned name]:[FTE Q1 2013]],3,FALSE),"-")</f>
        <v>320</v>
      </c>
      <c r="BH31" s="602">
        <f>IFERROR(VLOOKUP(ONSCollation[[#This Row],[Dept detail / Agency]],ONS2013Q3[[Cleaned name]:[FTE Q2 2013]],3,FALSE),"-")</f>
        <v>330</v>
      </c>
      <c r="BI31" s="602">
        <f>IFERROR(VLOOKUP(ONSCollation[[#This Row],[Dept detail / Agency]],ONS2013Q3[[Cleaned name]:[FTE Q2 2013]],3,FALSE),"-")</f>
        <v>330</v>
      </c>
      <c r="BJ31" s="604"/>
    </row>
    <row r="32" spans="1:62" x14ac:dyDescent="0.25">
      <c r="A32" s="531" t="s">
        <v>17</v>
      </c>
      <c r="B32" s="549" t="s">
        <v>447</v>
      </c>
      <c r="C32" s="531" t="s">
        <v>20</v>
      </c>
      <c r="D32" s="531" t="s">
        <v>20</v>
      </c>
      <c r="E32" s="531" t="s">
        <v>20</v>
      </c>
      <c r="F32" s="531" t="s">
        <v>20</v>
      </c>
      <c r="G32" s="531" t="s">
        <v>20</v>
      </c>
      <c r="H32" s="531" t="s">
        <v>20</v>
      </c>
      <c r="I32" s="537" t="s">
        <v>20</v>
      </c>
      <c r="J32" s="537" t="s">
        <v>20</v>
      </c>
      <c r="K32" s="537" t="s">
        <v>20</v>
      </c>
      <c r="L32" s="537" t="s">
        <v>20</v>
      </c>
      <c r="M32" s="532" t="str">
        <f>ONSCollation[[#This Row],[ONS Q4 2011-Q1 2012]]</f>
        <v>National School of Government</v>
      </c>
      <c r="N32" s="536" t="str">
        <f>ONSCollation[[#This Row],[ONS Q4 2011-Q1 2012]]</f>
        <v>National School of Government</v>
      </c>
      <c r="O32" s="536" t="str">
        <f>ONSCollation[[#This Row],[Dept]]</f>
        <v>CO</v>
      </c>
      <c r="P32" s="531" t="s">
        <v>902</v>
      </c>
      <c r="Q32" s="531" t="s">
        <v>832</v>
      </c>
      <c r="R32" s="531" t="s">
        <v>794</v>
      </c>
      <c r="S32" s="601">
        <f>IFERROR(VLOOKUP(ONSCollation[[#This Row],[ONS Q1 2009-Q2 2009]],ONS2009Q2[[#All],[Cleaned version of text detail]:[Full Time Equivalent Q1 2009]],8,0), "-")</f>
        <v>250</v>
      </c>
      <c r="T32" s="601">
        <f>IFERROR(VLOOKUP(ONSCollation[[#This Row],[ONS Q1 2009-Q2 2009]],ONS2009Q2[[#All],[Cleaned version of text detail]:[Full Time Equivalent Q1 2009]],4,0),"-")</f>
        <v>250</v>
      </c>
      <c r="U32" s="601">
        <f>IFERROR(VLOOKUP(ONSCollation[[#This Row],[ONS Q3 2009-Q4 2009]],ONS2009Q4[[#All],[Cleaned version of detail]:[Full Time Equivalent Q3 2009]],8,0),"-")</f>
        <v>240</v>
      </c>
      <c r="V32" s="601">
        <f>IFERROR(VLOOKUP(ONSCollation[[#This Row],[ONS Q3 2009-Q4 2009]],ONS2009Q4[[#All],[Cleaned version of detail]:[Full Time Equivalent Q3 2009]],4,0),"-")</f>
        <v>230</v>
      </c>
      <c r="W32" s="601">
        <f>IFERROR(VLOOKUP(ONSCollation[[#This Row],[ONS Q1 2010-Q2 2010]],ONS2010Q2[[#All],[Cleaned text]:[Full Time Equivalent Q1 2010]],8,0),"-")</f>
        <v>230</v>
      </c>
      <c r="X32" s="601">
        <f>IFERROR(VLOOKUP(ONSCollation[[#This Row],[ONS Q2 2010-Q3 2010]],ONS2010Q3[[#All],[Cleaned text]:[FTE Q2 2010]],8,0),"-")</f>
        <v>220</v>
      </c>
      <c r="Y32" s="601">
        <f>IFERROR(VLOOKUP(ONSCollation[[#This Row],[ONS Q3 2010-Q4 2010]],ONS2010Q4[[#All],[Cleaned text]:[Full Time Equivalent Q3 2010]],8,0),"-")</f>
        <v>220</v>
      </c>
      <c r="Z32" s="601">
        <f>IFERROR(VLOOKUP(ONSCollation[[#This Row],[ONS Q3 2010-Q4 2010]],ONS2010Q4[[#All],[Cleaned text]:[Full Time Equivalent Q3 2010]],4,0),"-")</f>
        <v>210</v>
      </c>
      <c r="AA32" s="601">
        <f>IFERROR(VLOOKUP(ONSCollation[[#This Row],[ONS Q4 2010-Q1 2011]],ONS2011Q1[[#All],[Cleaned text]:[Full Time Equivalent change Q4 2010-Q1 2011]],3,0),"-")</f>
        <v>200</v>
      </c>
      <c r="AB32" s="601">
        <f>IFERROR(VLOOKUP(ONSCollation[[#This Row],[ONS Q1 2011-Q2 2011]],ONS2011Q2[[#All],[Dept detail / Agency]:[Full Time Equivalent]],4,0),"-")</f>
        <v>0</v>
      </c>
      <c r="AC32" s="601" t="str">
        <f>IFERROR(VLOOKUP(ONSCollation[[#This Row],[ONS Q2 2011-Q3 2011]],ONS2011Q3[[#All],[Cleaned text]:[Full Time Equivalent Q3 2011]],3,0),"-")</f>
        <v>-</v>
      </c>
      <c r="AD32" s="601" t="str">
        <f>IFERROR(VLOOKUP(ONSCollation[[#This Row],[ONS Q3 2011-Q4 2011]],ONS2011Q4[[#All],[Cleaned text]:[Full Time Equivalent]],4,0),"-")</f>
        <v>-</v>
      </c>
      <c r="AE32" s="601" t="str">
        <f>IFERROR(VLOOKUP(ONSCollation[[#This Row],[Dept detail / Agency]],ONS2012Q1[[Cleaned text]:[FTE Q1]],4,FALSE),"-")</f>
        <v>-</v>
      </c>
      <c r="AF32" s="601" t="str">
        <f>IFERROR(VLOOKUP(ONSCollation[[#This Row],[Dept detail / Agency]],ONS2012Q2[[Cleaned name]:[FTE Q2 2012]],4,FALSE),"-")</f>
        <v>-</v>
      </c>
      <c r="AG32" s="601" t="str">
        <f>IFERROR(VLOOKUP(ONSCollation[[#This Row],[Dept detail / Agency]],ONS2012Q3[[Cleaned name]:[FTE Q2 2012]],4,FALSE),"-")</f>
        <v>-</v>
      </c>
      <c r="AH32" s="601" t="str">
        <f>IFERROR(VLOOKUP(ONSCollation[[#This Row],[Dept detail / Agency]],ONS2012Q4[[Cleaned name]:[FTE Q3 2012]],4,FALSE),"-")</f>
        <v>-</v>
      </c>
      <c r="AI32" s="601" t="str">
        <f>IFERROR(VLOOKUP(ONSCollation[[#This Row],[Dept detail / Agency]],ONS2013Q1[[Cleaned name]:[FTE Q4 2012]],4,FALSE),"-")</f>
        <v>-</v>
      </c>
      <c r="AJ32" s="601" t="str">
        <f>IFERROR(VLOOKUP(ONSCollation[[#This Row],[Dept detail / Agency]],ONS2013Q2[[Cleaned name]:[FTE Q1 2013]],4,FALSE),"-")</f>
        <v>-</v>
      </c>
      <c r="AK32" s="601" t="str">
        <f>IFERROR(VLOOKUP(ONSCollation[[#This Row],[Dept detail / Agency]],ONS2013Q3[[Cleaned name]:[FTE Q2 2013]],4,FALSE),"-")</f>
        <v>-</v>
      </c>
      <c r="AL32" s="601" t="str">
        <f>IFERROR(VLOOKUP(ONSCollation[[#This Row],[Dept detail / Agency]],ONS2013Q3[[Cleaned name]:[FTE Q2 2013]],6,FALSE),"-")</f>
        <v>-</v>
      </c>
      <c r="AM32" s="601" t="str">
        <f>IFERROR(VLOOKUP(ONSCollation[[#This Row],[Dept detail / Agency]],ONS2013Q4[[#All],[Cleaned name]:[FTE Q4 2013]],4,FALSE),"-")</f>
        <v>-</v>
      </c>
      <c r="AN32" s="601" t="str">
        <f>IFERROR(VLOOKUP(ONSCollation[[#This Row],[Dept detail / Agency]],ONS2013Q4[[Cleaned name]:[HC Q3 20132]],6,FALSE),"-")</f>
        <v>-</v>
      </c>
      <c r="AO32" s="601" t="e">
        <f>ONSCollation[[#This Row],[2013 Q3 - restated]]-ONSCollation[[#This Row],[2013 Q3 FTE]]</f>
        <v>#VALUE!</v>
      </c>
      <c r="AP32" s="602">
        <f>IFERROR(VLOOKUP(ONSCollation[[#This Row],[ONS Q1 2009-Q2 2009]],ONS2009Q2[[#All],[Cleaned version of text detail]:[Full Time Equivalent Q1 2009]],6,0),"-")</f>
        <v>270</v>
      </c>
      <c r="AQ32" s="602">
        <f>IFERROR(VLOOKUP(ONSCollation[[#This Row],[ONS Q1 2009-Q2 2009]],ONS2009Q2[[#All],[Cleaned version of text detail]:[Full Time Equivalent Q1 2009]],2,0),"-")</f>
        <v>270</v>
      </c>
      <c r="AR32" s="602">
        <f>IFERROR(VLOOKUP(ONSCollation[[#This Row],[ONS Q3 2009-Q4 2009]],ONS2009Q4[[#All],[Cleaned version of detail]:[Full Time Equivalent Q3 2009]],6,0),"-")</f>
        <v>260</v>
      </c>
      <c r="AS32" s="602">
        <f>IFERROR(VLOOKUP(ONSCollation[[#This Row],[ONS Q3 2009-Q4 2009]],ONS2009Q4[[#All],[Cleaned version of detail]:[Full Time Equivalent Q3 2009]],2,0),"-")</f>
        <v>250</v>
      </c>
      <c r="AT32" s="602">
        <f>IFERROR(VLOOKUP(ONSCollation[[#This Row],[ONS Q1 2010-Q2 2010]],ONS2010Q2[[#All],[Cleaned text]:[Full Time Equivalent Q1 2010]],6,0),"-")</f>
        <v>250</v>
      </c>
      <c r="AU32" s="602">
        <f>IFERROR(VLOOKUP(ONSCollation[[#This Row],[ONS Q2 2010-Q3 2010]],ONS2010Q3[[#All],[Cleaned text]:[FTE Q2 2010]],6,0),"-")</f>
        <v>240</v>
      </c>
      <c r="AV32" s="602">
        <f>IFERROR(VLOOKUP(ONSCollation[[#This Row],[ONS Q4 2010-Q1 2011]],ONS2011Q1[[#All],[Cleaned text]:[Full Time Equivalent change Q4 2010-Q1 2011]],2,0),"-")</f>
        <v>220</v>
      </c>
      <c r="AW32" s="602">
        <f>IFERROR(VLOOKUP(ONSCollation[[#This Row],[ONS Q3 2010-Q4 2010]],ONS2010Q4[[#All],[Cleaned text]:[Full Time Equivalent Q3 2010]],2,0),"-")</f>
        <v>230</v>
      </c>
      <c r="AX32" s="602">
        <f>IFERROR(VLOOKUP(ONSCollation[[#This Row],[ONS Q3 2010-Q4 2010]],ONS2010Q4[[#All],[Cleaned text]:[Full Time Equivalent Q3 2010]],6,0),"-")</f>
        <v>230</v>
      </c>
      <c r="AY32" s="602">
        <f>IFERROR(VLOOKUP(ONSCollation[[#This Row],[ONS Q1 2011-Q2 2011]],ONS2011Q2[[#All],[Dept detail / Agency]:[Full Time Equivalent]],3,0),"-")</f>
        <v>0</v>
      </c>
      <c r="AZ32" s="602" t="str">
        <f>IFERROR(VLOOKUP(ONSCollation[[#This Row],[ONS Q2 2011-Q3 2011]],ONS2011Q3[[#All],[Cleaned text]:[Full Time Equivalent Q3 2011]],2,0),"-")</f>
        <v>-</v>
      </c>
      <c r="BA32" s="602" t="str">
        <f>IFERROR(VLOOKUP(ONSCollation[[#This Row],[ONS Q3 2011-Q4 2011]],ONS2011Q4[[#All],[Cleaned text]:[Full Time Equivalent]],3,0),"-")</f>
        <v>-</v>
      </c>
      <c r="BB32" s="602" t="str">
        <f>IFERROR(VLOOKUP(ONSCollation[[#This Row],[Dept detail / Agency]],ONS2012Q1[[Cleaned text]:[FTE Q1]],3,FALSE),"-")</f>
        <v>-</v>
      </c>
      <c r="BC32" s="602" t="str">
        <f>IFERROR(VLOOKUP(ONSCollation[[#This Row],[Dept detail / Agency]],ONS2012Q2[[Cleaned name]:[FTE Q2 2012]],3,FALSE),"-")</f>
        <v>-</v>
      </c>
      <c r="BD32" s="602" t="str">
        <f>IFERROR(VLOOKUP(ONSCollation[[#This Row],[Dept detail / Agency]],ONS2012Q3[[Cleaned name]:[FTE Q2 2012]],3,FALSE),"-")</f>
        <v>-</v>
      </c>
      <c r="BE32" s="602" t="str">
        <f>IFERROR(VLOOKUP(ONSCollation[[#This Row],[Dept detail / Agency]],ONS2012Q4[[Cleaned name]:[FTE Q3 2012]],3,FALSE),"-")</f>
        <v>-</v>
      </c>
      <c r="BF32" s="602" t="str">
        <f>IFERROR(VLOOKUP(ONSCollation[[#This Row],[Dept detail / Agency]],ONS2013Q1[[Cleaned name]:[FTE Q4 2012]],3,FALSE),"-")</f>
        <v>-</v>
      </c>
      <c r="BG32" s="602" t="str">
        <f>IFERROR(VLOOKUP(ONSCollation[[#This Row],[Dept detail / Agency]],ONS2013Q2[[Cleaned name]:[FTE Q1 2013]],3,FALSE),"-")</f>
        <v>-</v>
      </c>
      <c r="BH32" s="602" t="str">
        <f>IFERROR(VLOOKUP(ONSCollation[[#This Row],[Dept detail / Agency]],ONS2013Q3[[Cleaned name]:[FTE Q2 2013]],3,FALSE),"-")</f>
        <v>-</v>
      </c>
      <c r="BI32" s="602" t="str">
        <f>IFERROR(VLOOKUP(ONSCollation[[#This Row],[Dept detail / Agency]],ONS2013Q3[[Cleaned name]:[FTE Q2 2013]],3,FALSE),"-")</f>
        <v>-</v>
      </c>
      <c r="BJ32" s="604"/>
    </row>
    <row r="33" spans="1:62" x14ac:dyDescent="0.25">
      <c r="A33" s="531" t="s">
        <v>17</v>
      </c>
      <c r="B33" s="549" t="s">
        <v>447</v>
      </c>
      <c r="C33" s="531" t="s">
        <v>21</v>
      </c>
      <c r="D33" s="531" t="s">
        <v>21</v>
      </c>
      <c r="E33" s="531" t="s">
        <v>21</v>
      </c>
      <c r="F33" s="531" t="s">
        <v>21</v>
      </c>
      <c r="G33" s="531" t="s">
        <v>21</v>
      </c>
      <c r="H33" s="531" t="s">
        <v>21</v>
      </c>
      <c r="I33" s="537" t="s">
        <v>125</v>
      </c>
      <c r="J33" s="532" t="s">
        <v>21</v>
      </c>
      <c r="K33" s="532" t="s">
        <v>21</v>
      </c>
      <c r="L33" s="532" t="str">
        <f>VLOOKUP(TRIM(ONSCollation[[#This Row],[ONS Q3 2011-Q4 2011]]),ONS2012Q1[Cleaned text],1,0)</f>
        <v>Office of the Parliamentary Counsel</v>
      </c>
      <c r="M33" s="532" t="str">
        <f>ONSCollation[[#This Row],[ONS Q4 2011-Q1 2012]]</f>
        <v>Office of the Parliamentary Counsel</v>
      </c>
      <c r="N33" s="536" t="str">
        <f>ONSCollation[[#This Row],[ONS Q4 2011-Q1 2012]]</f>
        <v>Office of the Parliamentary Counsel</v>
      </c>
      <c r="O33" s="536" t="str">
        <f>ONSCollation[[#This Row],[Dept]]</f>
        <v>CO</v>
      </c>
      <c r="P33" s="531" t="s">
        <v>902</v>
      </c>
      <c r="Q33" s="531" t="s">
        <v>832</v>
      </c>
      <c r="R33" s="534" t="s">
        <v>792</v>
      </c>
      <c r="S33" s="601">
        <f>IFERROR(VLOOKUP(ONSCollation[[#This Row],[ONS Q1 2009-Q2 2009]],ONS2009Q2[[#All],[Cleaned version of text detail]:[Full Time Equivalent Q1 2009]],8,0), "-")</f>
        <v>80</v>
      </c>
      <c r="T33" s="601">
        <f>IFERROR(VLOOKUP(ONSCollation[[#This Row],[ONS Q1 2009-Q2 2009]],ONS2009Q2[[#All],[Cleaned version of text detail]:[Full Time Equivalent Q1 2009]],4,0),"-")</f>
        <v>80</v>
      </c>
      <c r="U33" s="601">
        <f>IFERROR(VLOOKUP(ONSCollation[[#This Row],[ONS Q3 2009-Q4 2009]],ONS2009Q4[[#All],[Cleaned version of detail]:[Full Time Equivalent Q3 2009]],8,0),"-")</f>
        <v>70</v>
      </c>
      <c r="V33" s="601">
        <f>IFERROR(VLOOKUP(ONSCollation[[#This Row],[ONS Q3 2009-Q4 2009]],ONS2009Q4[[#All],[Cleaned version of detail]:[Full Time Equivalent Q3 2009]],4,0),"-")</f>
        <v>70</v>
      </c>
      <c r="W33" s="601">
        <f>IFERROR(VLOOKUP(ONSCollation[[#This Row],[ONS Q1 2010-Q2 2010]],ONS2010Q2[[#All],[Cleaned text]:[Full Time Equivalent Q1 2010]],8,0),"-")</f>
        <v>70</v>
      </c>
      <c r="X33" s="601">
        <f>IFERROR(VLOOKUP(ONSCollation[[#This Row],[ONS Q2 2010-Q3 2010]],ONS2010Q3[[#All],[Cleaned text]:[FTE Q2 2010]],8,0),"-")</f>
        <v>70</v>
      </c>
      <c r="Y33" s="601">
        <f>IFERROR(VLOOKUP(ONSCollation[[#This Row],[ONS Q3 2010-Q4 2010]],ONS2010Q4[[#All],[Cleaned text]:[Full Time Equivalent Q3 2010]],8,0),"-")</f>
        <v>110</v>
      </c>
      <c r="Z33" s="601">
        <f>IFERROR(VLOOKUP(ONSCollation[[#This Row],[ONS Q3 2010-Q4 2010]],ONS2010Q4[[#All],[Cleaned text]:[Full Time Equivalent Q3 2010]],4,0),"-")</f>
        <v>100</v>
      </c>
      <c r="AA33" s="601">
        <f>IFERROR(VLOOKUP(ONSCollation[[#This Row],[ONS Q4 2010-Q1 2011]],ONS2011Q1[[#All],[Cleaned text]:[Full Time Equivalent change Q4 2010-Q1 2011]],3,0),"-")</f>
        <v>100</v>
      </c>
      <c r="AB33" s="601">
        <f>IFERROR(VLOOKUP(ONSCollation[[#This Row],[ONS Q1 2011-Q2 2011]],ONS2011Q2[[#All],[Dept detail / Agency]:[Full Time Equivalent]],4,0),"-")</f>
        <v>100</v>
      </c>
      <c r="AC33" s="601">
        <f>IFERROR(VLOOKUP(ONSCollation[[#This Row],[ONS Q2 2011-Q3 2011]],ONS2011Q3[[#All],[Cleaned text]:[Full Time Equivalent Q3 2011]],3,0),"-")</f>
        <v>110</v>
      </c>
      <c r="AD33" s="601">
        <f>IFERROR(VLOOKUP(ONSCollation[[#This Row],[ONS Q3 2011-Q4 2011]],ONS2011Q4[[#All],[Cleaned text]:[Full Time Equivalent]],4,0),"-")</f>
        <v>110</v>
      </c>
      <c r="AE33" s="601">
        <f>IFERROR(VLOOKUP(ONSCollation[[#This Row],[Dept detail / Agency]],ONS2012Q1[[Cleaned text]:[FTE Q1]],4,FALSE),"-")</f>
        <v>100</v>
      </c>
      <c r="AF33" s="601">
        <f>IFERROR(VLOOKUP(ONSCollation[[#This Row],[Dept detail / Agency]],ONS2012Q2[[Cleaned name]:[FTE Q2 2012]],4,FALSE),"-")</f>
        <v>100</v>
      </c>
      <c r="AG33" s="601">
        <f>IFERROR(VLOOKUP(ONSCollation[[#This Row],[Dept detail / Agency]],ONS2012Q3[[Cleaned name]:[FTE Q2 2012]],4,FALSE),"-")</f>
        <v>100</v>
      </c>
      <c r="AH33" s="601">
        <f>IFERROR(VLOOKUP(ONSCollation[[#This Row],[Dept detail / Agency]],ONS2012Q4[[Cleaned name]:[FTE Q3 2012]],4,FALSE),"-")</f>
        <v>100</v>
      </c>
      <c r="AI33" s="601">
        <f>IFERROR(VLOOKUP(ONSCollation[[#This Row],[Dept detail / Agency]],ONS2013Q1[[Cleaned name]:[FTE Q4 2012]],4,FALSE),"-")</f>
        <v>100</v>
      </c>
      <c r="AJ33" s="601">
        <f>IFERROR(VLOOKUP(ONSCollation[[#This Row],[Dept detail / Agency]],ONS2013Q2[[Cleaned name]:[FTE Q1 2013]],4,FALSE),"-")</f>
        <v>100</v>
      </c>
      <c r="AK33" s="601">
        <f>IFERROR(VLOOKUP(ONSCollation[[#This Row],[Dept detail / Agency]],ONS2013Q3[[Cleaned name]:[FTE Q2 2013]],4,FALSE),"-")</f>
        <v>100</v>
      </c>
      <c r="AL33" s="601">
        <f>IFERROR(VLOOKUP(ONSCollation[[#This Row],[Dept detail / Agency]],ONS2013Q3[[Cleaned name]:[FTE Q2 2013]],6,FALSE),"-")</f>
        <v>100</v>
      </c>
      <c r="AM33" s="601">
        <f>IFERROR(VLOOKUP(ONSCollation[[#This Row],[Dept detail / Agency]],ONS2013Q4[[#All],[Cleaned name]:[FTE Q4 2013]],4,FALSE),"-")</f>
        <v>100</v>
      </c>
      <c r="AN33" s="601">
        <f>IFERROR(VLOOKUP(ONSCollation[[#This Row],[Dept detail / Agency]],ONS2013Q4[[Cleaned name]:[HC Q3 20132]],6,FALSE),"-")</f>
        <v>100</v>
      </c>
      <c r="AO33" s="601">
        <f>ONSCollation[[#This Row],[2013 Q3 - restated]]-ONSCollation[[#This Row],[2013 Q3 FTE]]</f>
        <v>0</v>
      </c>
      <c r="AP33" s="602">
        <f>IFERROR(VLOOKUP(ONSCollation[[#This Row],[ONS Q1 2009-Q2 2009]],ONS2009Q2[[#All],[Cleaned version of text detail]:[Full Time Equivalent Q1 2009]],6,0),"-")</f>
        <v>80</v>
      </c>
      <c r="AQ33" s="602">
        <f>IFERROR(VLOOKUP(ONSCollation[[#This Row],[ONS Q1 2009-Q2 2009]],ONS2009Q2[[#All],[Cleaned version of text detail]:[Full Time Equivalent Q1 2009]],2,0),"-")</f>
        <v>80</v>
      </c>
      <c r="AR33" s="602">
        <f>IFERROR(VLOOKUP(ONSCollation[[#This Row],[ONS Q3 2009-Q4 2009]],ONS2009Q4[[#All],[Cleaned version of detail]:[Full Time Equivalent Q3 2009]],6,0),"-")</f>
        <v>70</v>
      </c>
      <c r="AS33" s="602">
        <f>IFERROR(VLOOKUP(ONSCollation[[#This Row],[ONS Q3 2009-Q4 2009]],ONS2009Q4[[#All],[Cleaned version of detail]:[Full Time Equivalent Q3 2009]],2,0),"-")</f>
        <v>70</v>
      </c>
      <c r="AT33" s="602">
        <f>IFERROR(VLOOKUP(ONSCollation[[#This Row],[ONS Q1 2010-Q2 2010]],ONS2010Q2[[#All],[Cleaned text]:[Full Time Equivalent Q1 2010]],6,0),"-")</f>
        <v>80</v>
      </c>
      <c r="AU33" s="602">
        <f>IFERROR(VLOOKUP(ONSCollation[[#This Row],[ONS Q2 2010-Q3 2010]],ONS2010Q3[[#All],[Cleaned text]:[FTE Q2 2010]],6,0),"-")</f>
        <v>70</v>
      </c>
      <c r="AV33" s="602">
        <f>IFERROR(VLOOKUP(ONSCollation[[#This Row],[ONS Q4 2010-Q1 2011]],ONS2011Q1[[#All],[Cleaned text]:[Full Time Equivalent change Q4 2010-Q1 2011]],2,0),"-")</f>
        <v>100</v>
      </c>
      <c r="AW33" s="602">
        <f>IFERROR(VLOOKUP(ONSCollation[[#This Row],[ONS Q3 2010-Q4 2010]],ONS2010Q4[[#All],[Cleaned text]:[Full Time Equivalent Q3 2010]],2,0),"-")</f>
        <v>110</v>
      </c>
      <c r="AX33" s="602">
        <f>IFERROR(VLOOKUP(ONSCollation[[#This Row],[ONS Q3 2010-Q4 2010]],ONS2010Q4[[#All],[Cleaned text]:[Full Time Equivalent Q3 2010]],6,0),"-")</f>
        <v>110</v>
      </c>
      <c r="AY33" s="602">
        <f>IFERROR(VLOOKUP(ONSCollation[[#This Row],[ONS Q1 2011-Q2 2011]],ONS2011Q2[[#All],[Dept detail / Agency]:[Full Time Equivalent]],3,0),"-")</f>
        <v>100</v>
      </c>
      <c r="AZ33" s="602">
        <f>IFERROR(VLOOKUP(ONSCollation[[#This Row],[ONS Q2 2011-Q3 2011]],ONS2011Q3[[#All],[Cleaned text]:[Full Time Equivalent Q3 2011]],2,0),"-")</f>
        <v>110</v>
      </c>
      <c r="BA33" s="602">
        <f>IFERROR(VLOOKUP(ONSCollation[[#This Row],[ONS Q3 2011-Q4 2011]],ONS2011Q4[[#All],[Cleaned text]:[Full Time Equivalent]],3,0),"-")</f>
        <v>110</v>
      </c>
      <c r="BB33" s="602">
        <f>IFERROR(VLOOKUP(ONSCollation[[#This Row],[Dept detail / Agency]],ONS2012Q1[[Cleaned text]:[FTE Q1]],3,FALSE),"-")</f>
        <v>110</v>
      </c>
      <c r="BC33" s="602">
        <f>IFERROR(VLOOKUP(ONSCollation[[#This Row],[Dept detail / Agency]],ONS2012Q2[[Cleaned name]:[FTE Q2 2012]],3,FALSE),"-")</f>
        <v>110</v>
      </c>
      <c r="BD33" s="602">
        <f>IFERROR(VLOOKUP(ONSCollation[[#This Row],[Dept detail / Agency]],ONS2012Q3[[Cleaned name]:[FTE Q2 2012]],3,FALSE),"-")</f>
        <v>100</v>
      </c>
      <c r="BE33" s="602">
        <f>IFERROR(VLOOKUP(ONSCollation[[#This Row],[Dept detail / Agency]],ONS2012Q4[[Cleaned name]:[FTE Q3 2012]],3,FALSE),"-")</f>
        <v>100</v>
      </c>
      <c r="BF33" s="602">
        <f>IFERROR(VLOOKUP(ONSCollation[[#This Row],[Dept detail / Agency]],ONS2013Q1[[Cleaned name]:[FTE Q4 2012]],3,FALSE),"-")</f>
        <v>110</v>
      </c>
      <c r="BG33" s="602">
        <f>IFERROR(VLOOKUP(ONSCollation[[#This Row],[Dept detail / Agency]],ONS2013Q2[[Cleaned name]:[FTE Q1 2013]],3,FALSE),"-")</f>
        <v>100</v>
      </c>
      <c r="BH33" s="602">
        <f>IFERROR(VLOOKUP(ONSCollation[[#This Row],[Dept detail / Agency]],ONS2013Q3[[Cleaned name]:[FTE Q2 2013]],3,FALSE),"-")</f>
        <v>110</v>
      </c>
      <c r="BI33" s="602">
        <f>IFERROR(VLOOKUP(ONSCollation[[#This Row],[Dept detail / Agency]],ONS2013Q3[[Cleaned name]:[FTE Q2 2013]],3,FALSE),"-")</f>
        <v>110</v>
      </c>
      <c r="BJ33" s="604"/>
    </row>
    <row r="34" spans="1:62" x14ac:dyDescent="0.25">
      <c r="A34" s="531" t="s">
        <v>17</v>
      </c>
      <c r="B34" s="549" t="s">
        <v>447</v>
      </c>
      <c r="C34" s="531"/>
      <c r="D34" s="531"/>
      <c r="E34" s="531"/>
      <c r="F34" s="531"/>
      <c r="G34" s="531"/>
      <c r="H34" s="541"/>
      <c r="I34" s="537" t="s">
        <v>541</v>
      </c>
      <c r="J34" s="532" t="s">
        <v>541</v>
      </c>
      <c r="K34" s="532" t="s">
        <v>541</v>
      </c>
      <c r="L34" s="532" t="str">
        <f>VLOOKUP(TRIM(ONSCollation[[#This Row],[ONS Q3 2011-Q4 2011]]),ONS2012Q1[Cleaned text],1,0)</f>
        <v>Government Procurement Service</v>
      </c>
      <c r="M34" s="532" t="str">
        <f>ONSCollation[[#This Row],[ONS Q4 2011-Q1 2012]]</f>
        <v>Government Procurement Service</v>
      </c>
      <c r="N34" s="536" t="str">
        <f>ONSCollation[[#This Row],[ONS Q4 2011-Q1 2012]]</f>
        <v>Government Procurement Service</v>
      </c>
      <c r="O34" s="536" t="str">
        <f>ONSCollation[[#This Row],[Dept]]</f>
        <v>CO</v>
      </c>
      <c r="P34" s="536" t="s">
        <v>902</v>
      </c>
      <c r="Q34" s="531" t="s">
        <v>832</v>
      </c>
      <c r="R34" s="536" t="s">
        <v>792</v>
      </c>
      <c r="S34" s="601" t="str">
        <f>IFERROR(VLOOKUP(ONSCollation[[#This Row],[ONS Q1 2009-Q2 2009]],ONS2009Q2[[#All],[Cleaned version of text detail]:[Full Time Equivalent Q1 2009]],8,0), "-")</f>
        <v>-</v>
      </c>
      <c r="T34" s="601" t="str">
        <f>IFERROR(VLOOKUP(ONSCollation[[#This Row],[ONS Q1 2009-Q2 2009]],ONS2009Q2[[#All],[Cleaned version of text detail]:[Full Time Equivalent Q1 2009]],4,0),"-")</f>
        <v>-</v>
      </c>
      <c r="U34" s="601" t="str">
        <f>IFERROR(VLOOKUP(ONSCollation[[#This Row],[ONS Q3 2009-Q4 2009]],ONS2009Q4[[#All],[Cleaned version of detail]:[Full Time Equivalent Q3 2009]],8,0),"-")</f>
        <v>-</v>
      </c>
      <c r="V34" s="601" t="str">
        <f>IFERROR(VLOOKUP(ONSCollation[[#This Row],[ONS Q3 2009-Q4 2009]],ONS2009Q4[[#All],[Cleaned version of detail]:[Full Time Equivalent Q3 2009]],4,0),"-")</f>
        <v>-</v>
      </c>
      <c r="W34" s="601" t="str">
        <f>IFERROR(VLOOKUP(ONSCollation[[#This Row],[ONS Q1 2010-Q2 2010]],ONS2010Q2[[#All],[Cleaned text]:[Full Time Equivalent Q1 2010]],8,0),"-")</f>
        <v>-</v>
      </c>
      <c r="X34" s="601" t="str">
        <f>IFERROR(VLOOKUP(ONSCollation[[#This Row],[ONS Q2 2010-Q3 2010]],ONS2010Q3[[#All],[Cleaned text]:[FTE Q2 2010]],8,0),"-")</f>
        <v>-</v>
      </c>
      <c r="Y34" s="601" t="str">
        <f>IFERROR(VLOOKUP(ONSCollation[[#This Row],[ONS Q3 2010-Q4 2010]],ONS2010Q4[[#All],[Cleaned text]:[Full Time Equivalent Q3 2010]],8,0),"-")</f>
        <v>-</v>
      </c>
      <c r="Z34" s="601" t="str">
        <f>IFERROR(VLOOKUP(ONSCollation[[#This Row],[ONS Q3 2010-Q4 2010]],ONS2010Q4[[#All],[Cleaned text]:[Full Time Equivalent Q3 2010]],4,0),"-")</f>
        <v>-</v>
      </c>
      <c r="AA34" s="601" t="str">
        <f>IFERROR(VLOOKUP(ONSCollation[[#This Row],[ONS Q4 2010-Q1 2011]],ONS2011Q1[[#All],[Cleaned text]:[Full Time Equivalent change Q4 2010-Q1 2011]],3,0),"-")</f>
        <v>-</v>
      </c>
      <c r="AB34" s="601">
        <f>IFERROR(VLOOKUP(ONSCollation[[#This Row],[ONS Q1 2011-Q2 2011]],ONS2011Q2[[#All],[Dept detail / Agency]:[Full Time Equivalent]],4,0),"-")</f>
        <v>360</v>
      </c>
      <c r="AC34" s="601">
        <f>IFERROR(VLOOKUP(ONSCollation[[#This Row],[ONS Q2 2011-Q3 2011]],ONS2011Q3[[#All],[Cleaned text]:[Full Time Equivalent Q3 2011]],3,0),"-")</f>
        <v>290</v>
      </c>
      <c r="AD34" s="601">
        <f>IFERROR(VLOOKUP(ONSCollation[[#This Row],[ONS Q3 2011-Q4 2011]],ONS2011Q4[[#All],[Cleaned text]:[Full Time Equivalent]],4,0),"-")</f>
        <v>300</v>
      </c>
      <c r="AE34" s="601">
        <f>IFERROR(VLOOKUP(ONSCollation[[#This Row],[Dept detail / Agency]],ONS2012Q1[[Cleaned text]:[FTE Q1]],4,FALSE),"-")</f>
        <v>290</v>
      </c>
      <c r="AF34" s="601">
        <f>IFERROR(VLOOKUP(ONSCollation[[#This Row],[Dept detail / Agency]],ONS2012Q2[[Cleaned name]:[FTE Q2 2012]],4,FALSE),"-")</f>
        <v>310</v>
      </c>
      <c r="AG34" s="601">
        <f>IFERROR(VLOOKUP(ONSCollation[[#This Row],[Dept detail / Agency]],ONS2012Q3[[Cleaned name]:[FTE Q2 2012]],4,FALSE),"-")</f>
        <v>340</v>
      </c>
      <c r="AH34" s="601">
        <f>IFERROR(VLOOKUP(ONSCollation[[#This Row],[Dept detail / Agency]],ONS2012Q4[[Cleaned name]:[FTE Q3 2012]],4,FALSE),"-")</f>
        <v>370</v>
      </c>
      <c r="AI34" s="601">
        <f>IFERROR(VLOOKUP(ONSCollation[[#This Row],[Dept detail / Agency]],ONS2013Q1[[Cleaned name]:[FTE Q4 2012]],4,FALSE),"-")</f>
        <v>400</v>
      </c>
      <c r="AJ34" s="601">
        <f>IFERROR(VLOOKUP(ONSCollation[[#This Row],[Dept detail / Agency]],ONS2013Q2[[Cleaned name]:[FTE Q1 2013]],4,FALSE),"-")</f>
        <v>390</v>
      </c>
      <c r="AK34" s="601">
        <f>IFERROR(VLOOKUP(ONSCollation[[#This Row],[Dept detail / Agency]],ONS2013Q3[[Cleaned name]:[FTE Q2 2013]],4,FALSE),"-")</f>
        <v>410</v>
      </c>
      <c r="AL34" s="601">
        <f>IFERROR(VLOOKUP(ONSCollation[[#This Row],[Dept detail / Agency]],ONS2013Q3[[Cleaned name]:[FTE Q2 2013]],6,FALSE),"-")</f>
        <v>390</v>
      </c>
      <c r="AM34" s="601">
        <f>IFERROR(VLOOKUP(ONSCollation[[#This Row],[Dept detail / Agency]],ONS2013Q4[[#All],[Cleaned name]:[FTE Q4 2013]],4,FALSE),"-")</f>
        <v>420</v>
      </c>
      <c r="AN34" s="601">
        <f>IFERROR(VLOOKUP(ONSCollation[[#This Row],[Dept detail / Agency]],ONS2013Q4[[Cleaned name]:[HC Q3 20132]],6,FALSE),"-")</f>
        <v>410</v>
      </c>
      <c r="AO34" s="601">
        <f>ONSCollation[[#This Row],[2013 Q3 - restated]]-ONSCollation[[#This Row],[2013 Q3 FTE]]</f>
        <v>0</v>
      </c>
      <c r="AP34" s="602" t="str">
        <f>IFERROR(VLOOKUP(ONSCollation[[#This Row],[ONS Q1 2009-Q2 2009]],ONS2009Q2[[#All],[Cleaned version of text detail]:[Full Time Equivalent Q1 2009]],6,0),"-")</f>
        <v>-</v>
      </c>
      <c r="AQ34" s="602" t="str">
        <f>IFERROR(VLOOKUP(ONSCollation[[#This Row],[ONS Q1 2009-Q2 2009]],ONS2009Q2[[#All],[Cleaned version of text detail]:[Full Time Equivalent Q1 2009]],2,0),"-")</f>
        <v>-</v>
      </c>
      <c r="AR34" s="602" t="str">
        <f>IFERROR(VLOOKUP(ONSCollation[[#This Row],[ONS Q3 2009-Q4 2009]],ONS2009Q4[[#All],[Cleaned version of detail]:[Full Time Equivalent Q3 2009]],6,0),"-")</f>
        <v>-</v>
      </c>
      <c r="AS34" s="602" t="str">
        <f>IFERROR(VLOOKUP(ONSCollation[[#This Row],[ONS Q3 2009-Q4 2009]],ONS2009Q4[[#All],[Cleaned version of detail]:[Full Time Equivalent Q3 2009]],2,0),"-")</f>
        <v>-</v>
      </c>
      <c r="AT34" s="602" t="str">
        <f>IFERROR(VLOOKUP(ONSCollation[[#This Row],[ONS Q1 2010-Q2 2010]],ONS2010Q2[[#All],[Cleaned text]:[Full Time Equivalent Q1 2010]],6,0),"-")</f>
        <v>-</v>
      </c>
      <c r="AU34" s="602" t="str">
        <f>IFERROR(VLOOKUP(ONSCollation[[#This Row],[ONS Q2 2010-Q3 2010]],ONS2010Q3[[#All],[Cleaned text]:[FTE Q2 2010]],6,0),"-")</f>
        <v>-</v>
      </c>
      <c r="AV34" s="602" t="str">
        <f>IFERROR(VLOOKUP(ONSCollation[[#This Row],[ONS Q4 2010-Q1 2011]],ONS2011Q1[[#All],[Cleaned text]:[Full Time Equivalent change Q4 2010-Q1 2011]],2,0),"-")</f>
        <v>-</v>
      </c>
      <c r="AW34" s="602" t="str">
        <f>IFERROR(VLOOKUP(ONSCollation[[#This Row],[ONS Q3 2010-Q4 2010]],ONS2010Q4[[#All],[Cleaned text]:[Full Time Equivalent Q3 2010]],2,0),"-")</f>
        <v>-</v>
      </c>
      <c r="AX34" s="602" t="str">
        <f>IFERROR(VLOOKUP(ONSCollation[[#This Row],[ONS Q3 2010-Q4 2010]],ONS2010Q4[[#All],[Cleaned text]:[Full Time Equivalent Q3 2010]],6,0),"-")</f>
        <v>-</v>
      </c>
      <c r="AY34" s="602">
        <f>IFERROR(VLOOKUP(ONSCollation[[#This Row],[ONS Q1 2011-Q2 2011]],ONS2011Q2[[#All],[Dept detail / Agency]:[Full Time Equivalent]],3,0),"-")</f>
        <v>370</v>
      </c>
      <c r="AZ34" s="602">
        <f>IFERROR(VLOOKUP(ONSCollation[[#This Row],[ONS Q2 2011-Q3 2011]],ONS2011Q3[[#All],[Cleaned text]:[Full Time Equivalent Q3 2011]],2,0),"-")</f>
        <v>290</v>
      </c>
      <c r="BA34" s="602">
        <f>IFERROR(VLOOKUP(ONSCollation[[#This Row],[ONS Q3 2011-Q4 2011]],ONS2011Q4[[#All],[Cleaned text]:[Full Time Equivalent]],3,0),"-")</f>
        <v>300</v>
      </c>
      <c r="BB34" s="602">
        <f>IFERROR(VLOOKUP(ONSCollation[[#This Row],[Dept detail / Agency]],ONS2012Q1[[Cleaned text]:[FTE Q1]],3,FALSE),"-")</f>
        <v>300</v>
      </c>
      <c r="BC34" s="602">
        <f>IFERROR(VLOOKUP(ONSCollation[[#This Row],[Dept detail / Agency]],ONS2012Q2[[Cleaned name]:[FTE Q2 2012]],3,FALSE),"-")</f>
        <v>320</v>
      </c>
      <c r="BD34" s="602">
        <f>IFERROR(VLOOKUP(ONSCollation[[#This Row],[Dept detail / Agency]],ONS2012Q3[[Cleaned name]:[FTE Q2 2012]],3,FALSE),"-")</f>
        <v>340</v>
      </c>
      <c r="BE34" s="602">
        <f>IFERROR(VLOOKUP(ONSCollation[[#This Row],[Dept detail / Agency]],ONS2012Q4[[Cleaned name]:[FTE Q3 2012]],3,FALSE),"-")</f>
        <v>380</v>
      </c>
      <c r="BF34" s="602">
        <f>IFERROR(VLOOKUP(ONSCollation[[#This Row],[Dept detail / Agency]],ONS2013Q1[[Cleaned name]:[FTE Q4 2012]],3,FALSE),"-")</f>
        <v>410</v>
      </c>
      <c r="BG34" s="602">
        <f>IFERROR(VLOOKUP(ONSCollation[[#This Row],[Dept detail / Agency]],ONS2013Q2[[Cleaned name]:[FTE Q1 2013]],3,FALSE),"-")</f>
        <v>400</v>
      </c>
      <c r="BH34" s="602">
        <f>IFERROR(VLOOKUP(ONSCollation[[#This Row],[Dept detail / Agency]],ONS2013Q3[[Cleaned name]:[FTE Q2 2013]],3,FALSE),"-")</f>
        <v>410</v>
      </c>
      <c r="BI34" s="602">
        <f>IFERROR(VLOOKUP(ONSCollation[[#This Row],[Dept detail / Agency]],ONS2013Q3[[Cleaned name]:[FTE Q2 2013]],3,FALSE),"-")</f>
        <v>410</v>
      </c>
      <c r="BJ34" s="604"/>
    </row>
    <row r="35" spans="1:62" x14ac:dyDescent="0.25">
      <c r="A35" s="531" t="s">
        <v>35</v>
      </c>
      <c r="B35" s="549" t="s">
        <v>513</v>
      </c>
      <c r="C35" s="531" t="s">
        <v>396</v>
      </c>
      <c r="D35" s="531" t="s">
        <v>396</v>
      </c>
      <c r="E35" s="531" t="s">
        <v>396</v>
      </c>
      <c r="F35" s="531" t="s">
        <v>396</v>
      </c>
      <c r="G35" s="531" t="s">
        <v>396</v>
      </c>
      <c r="H35" s="531" t="s">
        <v>396</v>
      </c>
      <c r="I35" s="531" t="s">
        <v>396</v>
      </c>
      <c r="J35" s="531" t="s">
        <v>396</v>
      </c>
      <c r="K35" s="531" t="s">
        <v>671</v>
      </c>
      <c r="L35" s="532" t="str">
        <f>VLOOKUP(TRIM(ONSCollation[[#This Row],[ONS Q3 2011-Q4 2011]]),ONS2012Q1[Cleaned text],1,0)</f>
        <v>Department for Communities and Local Government</v>
      </c>
      <c r="M35" s="532" t="str">
        <f>ONSCollation[[#This Row],[ONS Q4 2011-Q1 2012]]</f>
        <v>Department for Communities and Local Government</v>
      </c>
      <c r="N35" s="536" t="str">
        <f>ONSCollation[[#This Row],[ONS Q4 2011-Q1 2012]]</f>
        <v>Department for Communities and Local Government</v>
      </c>
      <c r="O35" s="536" t="str">
        <f>ONSCollation[[#This Row],[Dept]]</f>
        <v>DCLG</v>
      </c>
      <c r="P35" s="531" t="s">
        <v>760</v>
      </c>
      <c r="Q35" s="531" t="s">
        <v>832</v>
      </c>
      <c r="R35" s="531" t="s">
        <v>790</v>
      </c>
      <c r="S35" s="601">
        <f>IFERROR(VLOOKUP(ONSCollation[[#This Row],[ONS Q1 2009-Q2 2009]],ONS2009Q2[[#All],[Cleaned version of text detail]:[Full Time Equivalent Q1 2009]],8,0), "-")</f>
        <v>2810</v>
      </c>
      <c r="T35" s="601">
        <f>IFERROR(VLOOKUP(ONSCollation[[#This Row],[ONS Q1 2009-Q2 2009]],ONS2009Q2[[#All],[Cleaned version of text detail]:[Full Time Equivalent Q1 2009]],4,0),"-")</f>
        <v>2800</v>
      </c>
      <c r="U35" s="601">
        <f>IFERROR(VLOOKUP(ONSCollation[[#This Row],[ONS Q3 2009-Q4 2009]],ONS2009Q4[[#All],[Cleaned version of detail]:[Full Time Equivalent Q3 2009]],8,0),"-")</f>
        <v>2660</v>
      </c>
      <c r="V35" s="601">
        <f>IFERROR(VLOOKUP(ONSCollation[[#This Row],[ONS Q3 2009-Q4 2009]],ONS2009Q4[[#All],[Cleaned version of detail]:[Full Time Equivalent Q3 2009]],4,0),"-")</f>
        <v>2630</v>
      </c>
      <c r="W35" s="601">
        <f>IFERROR(VLOOKUP(ONSCollation[[#This Row],[ONS Q1 2010-Q2 2010]],ONS2010Q2[[#All],[Cleaned text]:[Full Time Equivalent Q1 2010]],8,0),"-")</f>
        <v>2650</v>
      </c>
      <c r="X35" s="601">
        <f>IFERROR(VLOOKUP(ONSCollation[[#This Row],[ONS Q2 2010-Q3 2010]],ONS2010Q3[[#All],[Cleaned text]:[FTE Q2 2010]],8,0),"-")</f>
        <v>2580</v>
      </c>
      <c r="Y35" s="601">
        <f>IFERROR(VLOOKUP(ONSCollation[[#This Row],[ONS Q3 2010-Q4 2010]],ONS2010Q4[[#All],[Cleaned text]:[Full Time Equivalent Q3 2010]],8,0),"-")</f>
        <v>2520</v>
      </c>
      <c r="Z35" s="601">
        <f>IFERROR(VLOOKUP(ONSCollation[[#This Row],[ONS Q3 2010-Q4 2010]],ONS2010Q4[[#All],[Cleaned text]:[Full Time Equivalent Q3 2010]],4,0),"-")</f>
        <v>2470</v>
      </c>
      <c r="AA35" s="601">
        <f>IFERROR(VLOOKUP(ONSCollation[[#This Row],[ONS Q4 2010-Q1 2011]],ONS2011Q1[[#All],[Cleaned text]:[Full Time Equivalent change Q4 2010-Q1 2011]],3,0),"-")</f>
        <v>2250</v>
      </c>
      <c r="AB35" s="601">
        <f>IFERROR(VLOOKUP(ONSCollation[[#This Row],[ONS Q1 2011-Q2 2011]],ONS2011Q2[[#All],[Dept detail / Agency]:[Full Time Equivalent]],4,0),"-")</f>
        <v>2020</v>
      </c>
      <c r="AC35" s="601">
        <f>IFERROR(VLOOKUP(ONSCollation[[#This Row],[ONS Q2 2011-Q3 2011]],ONS2011Q3[[#All],[Cleaned text]:[Full Time Equivalent Q3 2011]],3,0),"-")</f>
        <v>2110</v>
      </c>
      <c r="AD35" s="601">
        <f>IFERROR(VLOOKUP(ONSCollation[[#This Row],[ONS Q3 2011-Q4 2011]],ONS2011Q4[[#All],[Cleaned text]:[Full Time Equivalent]],4,0),"-")</f>
        <v>1860</v>
      </c>
      <c r="AE35" s="601">
        <f>IFERROR(VLOOKUP(ONSCollation[[#This Row],[Dept detail / Agency]],ONS2012Q1[[Cleaned text]:[FTE Q1]],4,FALSE),"-")</f>
        <v>1820</v>
      </c>
      <c r="AF35" s="601">
        <f>IFERROR(VLOOKUP(ONSCollation[[#This Row],[Dept detail / Agency]],ONS2012Q2[[Cleaned name]:[FTE Q2 2012]],4,FALSE),"-")</f>
        <v>1700</v>
      </c>
      <c r="AG35" s="601">
        <f>IFERROR(VLOOKUP(ONSCollation[[#This Row],[Dept detail / Agency]],ONS2012Q3[[Cleaned name]:[FTE Q2 2012]],4,FALSE),"-")</f>
        <v>1680</v>
      </c>
      <c r="AH35" s="601">
        <f>IFERROR(VLOOKUP(ONSCollation[[#This Row],[Dept detail / Agency]],ONS2012Q4[[Cleaned name]:[FTE Q3 2012]],4,FALSE),"-")</f>
        <v>1660</v>
      </c>
      <c r="AI35" s="601">
        <f>IFERROR(VLOOKUP(ONSCollation[[#This Row],[Dept detail / Agency]],ONS2013Q1[[Cleaned name]:[FTE Q4 2012]],4,FALSE),"-")</f>
        <v>1680</v>
      </c>
      <c r="AJ35" s="601">
        <f>IFERROR(VLOOKUP(ONSCollation[[#This Row],[Dept detail / Agency]],ONS2013Q2[[Cleaned name]:[FTE Q1 2013]],4,FALSE),"-")</f>
        <v>1600</v>
      </c>
      <c r="AK35" s="601">
        <f>IFERROR(VLOOKUP(ONSCollation[[#This Row],[Dept detail / Agency]],ONS2013Q3[[Cleaned name]:[FTE Q2 2013]],4,FALSE),"-")</f>
        <v>1650</v>
      </c>
      <c r="AL35" s="601">
        <f>IFERROR(VLOOKUP(ONSCollation[[#This Row],[Dept detail / Agency]],ONS2013Q3[[Cleaned name]:[FTE Q2 2013]],6,FALSE),"-")</f>
        <v>1600</v>
      </c>
      <c r="AM35" s="601">
        <f>IFERROR(VLOOKUP(ONSCollation[[#This Row],[Dept detail / Agency]],ONS2013Q4[[#All],[Cleaned name]:[FTE Q4 2013]],4,FALSE),"-")</f>
        <v>1660</v>
      </c>
      <c r="AN35" s="601">
        <f>IFERROR(VLOOKUP(ONSCollation[[#This Row],[Dept detail / Agency]],ONS2013Q4[[Cleaned name]:[HC Q3 20132]],6,FALSE),"-")</f>
        <v>1650</v>
      </c>
      <c r="AO35" s="601">
        <f>ONSCollation[[#This Row],[2013 Q3 - restated]]-ONSCollation[[#This Row],[2013 Q3 FTE]]</f>
        <v>0</v>
      </c>
      <c r="AP35" s="602">
        <f>IFERROR(VLOOKUP(ONSCollation[[#This Row],[ONS Q1 2009-Q2 2009]],ONS2009Q2[[#All],[Cleaned version of text detail]:[Full Time Equivalent Q1 2009]],6,0),"-")</f>
        <v>2900</v>
      </c>
      <c r="AQ35" s="602">
        <f>IFERROR(VLOOKUP(ONSCollation[[#This Row],[ONS Q1 2009-Q2 2009]],ONS2009Q2[[#All],[Cleaned version of text detail]:[Full Time Equivalent Q1 2009]],2,0),"-")</f>
        <v>2890</v>
      </c>
      <c r="AR35" s="602">
        <f>IFERROR(VLOOKUP(ONSCollation[[#This Row],[ONS Q3 2009-Q4 2009]],ONS2009Q4[[#All],[Cleaned version of detail]:[Full Time Equivalent Q3 2009]],6,0),"-")</f>
        <v>2740</v>
      </c>
      <c r="AS35" s="602">
        <f>IFERROR(VLOOKUP(ONSCollation[[#This Row],[ONS Q3 2009-Q4 2009]],ONS2009Q4[[#All],[Cleaned version of detail]:[Full Time Equivalent Q3 2009]],2,0),"-")</f>
        <v>2720</v>
      </c>
      <c r="AT35" s="602">
        <f>IFERROR(VLOOKUP(ONSCollation[[#This Row],[ONS Q1 2010-Q2 2010]],ONS2010Q2[[#All],[Cleaned text]:[Full Time Equivalent Q1 2010]],6,0),"-")</f>
        <v>2730</v>
      </c>
      <c r="AU35" s="602">
        <f>IFERROR(VLOOKUP(ONSCollation[[#This Row],[ONS Q2 2010-Q3 2010]],ONS2010Q3[[#All],[Cleaned text]:[FTE Q2 2010]],6,0),"-")</f>
        <v>2660</v>
      </c>
      <c r="AV35" s="602">
        <f>IFERROR(VLOOKUP(ONSCollation[[#This Row],[ONS Q4 2010-Q1 2011]],ONS2011Q1[[#All],[Cleaned text]:[Full Time Equivalent change Q4 2010-Q1 2011]],2,0),"-")</f>
        <v>2330</v>
      </c>
      <c r="AW35" s="602">
        <f>IFERROR(VLOOKUP(ONSCollation[[#This Row],[ONS Q3 2010-Q4 2010]],ONS2010Q4[[#All],[Cleaned text]:[Full Time Equivalent Q3 2010]],2,0),"-")</f>
        <v>2560</v>
      </c>
      <c r="AX35" s="602">
        <f>IFERROR(VLOOKUP(ONSCollation[[#This Row],[ONS Q3 2010-Q4 2010]],ONS2010Q4[[#All],[Cleaned text]:[Full Time Equivalent Q3 2010]],6,0),"-")</f>
        <v>2600</v>
      </c>
      <c r="AY35" s="602">
        <f>IFERROR(VLOOKUP(ONSCollation[[#This Row],[ONS Q1 2011-Q2 2011]],ONS2011Q2[[#All],[Dept detail / Agency]:[Full Time Equivalent]],3,0),"-")</f>
        <v>2080</v>
      </c>
      <c r="AZ35" s="602">
        <f>IFERROR(VLOOKUP(ONSCollation[[#This Row],[ONS Q2 2011-Q3 2011]],ONS2011Q3[[#All],[Cleaned text]:[Full Time Equivalent Q3 2011]],2,0),"-")</f>
        <v>2180</v>
      </c>
      <c r="BA35" s="602">
        <f>IFERROR(VLOOKUP(ONSCollation[[#This Row],[ONS Q3 2011-Q4 2011]],ONS2011Q4[[#All],[Cleaned text]:[Full Time Equivalent]],3,0),"-")</f>
        <v>1920</v>
      </c>
      <c r="BB35" s="602">
        <f>IFERROR(VLOOKUP(ONSCollation[[#This Row],[Dept detail / Agency]],ONS2012Q1[[Cleaned text]:[FTE Q1]],3,FALSE),"-")</f>
        <v>1880</v>
      </c>
      <c r="BC35" s="602">
        <f>IFERROR(VLOOKUP(ONSCollation[[#This Row],[Dept detail / Agency]],ONS2012Q2[[Cleaned name]:[FTE Q2 2012]],3,FALSE),"-")</f>
        <v>1750</v>
      </c>
      <c r="BD35" s="602">
        <f>IFERROR(VLOOKUP(ONSCollation[[#This Row],[Dept detail / Agency]],ONS2012Q3[[Cleaned name]:[FTE Q2 2012]],3,FALSE),"-")</f>
        <v>1730</v>
      </c>
      <c r="BE35" s="602">
        <f>IFERROR(VLOOKUP(ONSCollation[[#This Row],[Dept detail / Agency]],ONS2012Q4[[Cleaned name]:[FTE Q3 2012]],3,FALSE),"-")</f>
        <v>1710</v>
      </c>
      <c r="BF35" s="602">
        <f>IFERROR(VLOOKUP(ONSCollation[[#This Row],[Dept detail / Agency]],ONS2013Q1[[Cleaned name]:[FTE Q4 2012]],3,FALSE),"-")</f>
        <v>1730</v>
      </c>
      <c r="BG35" s="602">
        <f>IFERROR(VLOOKUP(ONSCollation[[#This Row],[Dept detail / Agency]],ONS2013Q2[[Cleaned name]:[FTE Q1 2013]],3,FALSE),"-")</f>
        <v>1650</v>
      </c>
      <c r="BH35" s="602">
        <f>IFERROR(VLOOKUP(ONSCollation[[#This Row],[Dept detail / Agency]],ONS2013Q3[[Cleaned name]:[FTE Q2 2013]],3,FALSE),"-")</f>
        <v>1700</v>
      </c>
      <c r="BI35" s="602">
        <f>IFERROR(VLOOKUP(ONSCollation[[#This Row],[Dept detail / Agency]],ONS2013Q3[[Cleaned name]:[FTE Q2 2013]],3,FALSE),"-")</f>
        <v>1700</v>
      </c>
      <c r="BJ35" s="604"/>
    </row>
    <row r="36" spans="1:62" x14ac:dyDescent="0.25">
      <c r="A36" s="531" t="s">
        <v>35</v>
      </c>
      <c r="B36" s="549" t="s">
        <v>513</v>
      </c>
      <c r="C36" s="531" t="s">
        <v>36</v>
      </c>
      <c r="D36" s="531" t="s">
        <v>36</v>
      </c>
      <c r="E36" s="531" t="s">
        <v>36</v>
      </c>
      <c r="F36" s="531" t="s">
        <v>36</v>
      </c>
      <c r="G36" s="531" t="s">
        <v>36</v>
      </c>
      <c r="H36" s="531" t="s">
        <v>36</v>
      </c>
      <c r="I36" s="531" t="s">
        <v>36</v>
      </c>
      <c r="J36" s="531" t="s">
        <v>36</v>
      </c>
      <c r="K36" s="531" t="s">
        <v>36</v>
      </c>
      <c r="L36" s="532" t="str">
        <f>VLOOKUP(TRIM(ONSCollation[[#This Row],[ONS Q3 2011-Q4 2011]]),ONS2012Q1[Cleaned text],1,0)</f>
        <v>Fire Service College</v>
      </c>
      <c r="M36" s="532" t="str">
        <f>ONSCollation[[#This Row],[ONS Q4 2011-Q1 2012]]</f>
        <v>Fire Service College</v>
      </c>
      <c r="N36" s="536" t="str">
        <f>ONSCollation[[#This Row],[ONS Q4 2011-Q1 2012]]</f>
        <v>Fire Service College</v>
      </c>
      <c r="O36" s="536" t="str">
        <f>ONSCollation[[#This Row],[Dept]]</f>
        <v>DCLG</v>
      </c>
      <c r="P36" s="531" t="s">
        <v>902</v>
      </c>
      <c r="Q36" s="531" t="s">
        <v>832</v>
      </c>
      <c r="R36" s="531" t="s">
        <v>792</v>
      </c>
      <c r="S36" s="601">
        <f>IFERROR(VLOOKUP(ONSCollation[[#This Row],[ONS Q1 2009-Q2 2009]],ONS2009Q2[[#All],[Cleaned version of text detail]:[Full Time Equivalent Q1 2009]],8,0), "-")</f>
        <v>220</v>
      </c>
      <c r="T36" s="601">
        <f>IFERROR(VLOOKUP(ONSCollation[[#This Row],[ONS Q1 2009-Q2 2009]],ONS2009Q2[[#All],[Cleaned version of text detail]:[Full Time Equivalent Q1 2009]],4,0),"-")</f>
        <v>230</v>
      </c>
      <c r="U36" s="601">
        <f>IFERROR(VLOOKUP(ONSCollation[[#This Row],[ONS Q3 2009-Q4 2009]],ONS2009Q4[[#All],[Cleaned version of detail]:[Full Time Equivalent Q3 2009]],8,0),"-")</f>
        <v>210</v>
      </c>
      <c r="V36" s="601">
        <f>IFERROR(VLOOKUP(ONSCollation[[#This Row],[ONS Q3 2009-Q4 2009]],ONS2009Q4[[#All],[Cleaned version of detail]:[Full Time Equivalent Q3 2009]],4,0),"-")</f>
        <v>200</v>
      </c>
      <c r="W36" s="601">
        <f>IFERROR(VLOOKUP(ONSCollation[[#This Row],[ONS Q1 2010-Q2 2010]],ONS2010Q2[[#All],[Cleaned text]:[Full Time Equivalent Q1 2010]],8,0),"-")</f>
        <v>210</v>
      </c>
      <c r="X36" s="601">
        <f>IFERROR(VLOOKUP(ONSCollation[[#This Row],[ONS Q2 2010-Q3 2010]],ONS2010Q3[[#All],[Cleaned text]:[FTE Q2 2010]],8,0),"-")</f>
        <v>210</v>
      </c>
      <c r="Y36" s="601">
        <f>IFERROR(VLOOKUP(ONSCollation[[#This Row],[ONS Q3 2010-Q4 2010]],ONS2010Q4[[#All],[Cleaned text]:[Full Time Equivalent Q3 2010]],8,0),"-")</f>
        <v>200</v>
      </c>
      <c r="Z36" s="601">
        <f>IFERROR(VLOOKUP(ONSCollation[[#This Row],[ONS Q3 2010-Q4 2010]],ONS2010Q4[[#All],[Cleaned text]:[Full Time Equivalent Q3 2010]],4,0),"-")</f>
        <v>190</v>
      </c>
      <c r="AA36" s="601">
        <f>IFERROR(VLOOKUP(ONSCollation[[#This Row],[ONS Q4 2010-Q1 2011]],ONS2011Q1[[#All],[Cleaned text]:[Full Time Equivalent change Q4 2010-Q1 2011]],3,0),"-")</f>
        <v>180</v>
      </c>
      <c r="AB36" s="601">
        <f>IFERROR(VLOOKUP(ONSCollation[[#This Row],[ONS Q1 2011-Q2 2011]],ONS2011Q2[[#All],[Dept detail / Agency]:[Full Time Equivalent]],4,0),"-")</f>
        <v>190</v>
      </c>
      <c r="AC36" s="601">
        <f>IFERROR(VLOOKUP(ONSCollation[[#This Row],[ONS Q2 2011-Q3 2011]],ONS2011Q3[[#All],[Cleaned text]:[Full Time Equivalent Q3 2011]],3,0),"-")</f>
        <v>190</v>
      </c>
      <c r="AD36" s="601">
        <f>IFERROR(VLOOKUP(ONSCollation[[#This Row],[ONS Q3 2011-Q4 2011]],ONS2011Q4[[#All],[Cleaned text]:[Full Time Equivalent]],4,0),"-")</f>
        <v>190</v>
      </c>
      <c r="AE36" s="601">
        <f>IFERROR(VLOOKUP(ONSCollation[[#This Row],[Dept detail / Agency]],ONS2012Q1[[Cleaned text]:[FTE Q1]],4,FALSE),"-")</f>
        <v>180</v>
      </c>
      <c r="AF36" s="601">
        <f>IFERROR(VLOOKUP(ONSCollation[[#This Row],[Dept detail / Agency]],ONS2012Q2[[Cleaned name]:[FTE Q2 2012]],4,FALSE),"-")</f>
        <v>160</v>
      </c>
      <c r="AG36" s="601">
        <f>IFERROR(VLOOKUP(ONSCollation[[#This Row],[Dept detail / Agency]],ONS2012Q3[[Cleaned name]:[FTE Q2 2012]],4,FALSE),"-")</f>
        <v>130</v>
      </c>
      <c r="AH36" s="601">
        <f>IFERROR(VLOOKUP(ONSCollation[[#This Row],[Dept detail / Agency]],ONS2012Q4[[Cleaned name]:[FTE Q3 2012]],4,FALSE),"-")</f>
        <v>130</v>
      </c>
      <c r="AI36" s="601">
        <f>IFERROR(VLOOKUP(ONSCollation[[#This Row],[Dept detail / Agency]],ONS2013Q1[[Cleaned name]:[FTE Q4 2012]],4,FALSE),"-")</f>
        <v>0</v>
      </c>
      <c r="AJ36" s="601" t="str">
        <f>IFERROR(VLOOKUP(ONSCollation[[#This Row],[Dept detail / Agency]],ONS2013Q2[[Cleaned name]:[FTE Q1 2013]],4,FALSE),"-")</f>
        <v>-</v>
      </c>
      <c r="AK36" s="601" t="str">
        <f>IFERROR(VLOOKUP(ONSCollation[[#This Row],[Dept detail / Agency]],ONS2013Q3[[Cleaned name]:[FTE Q2 2013]],4,FALSE),"-")</f>
        <v>-</v>
      </c>
      <c r="AL36" s="601" t="str">
        <f>IFERROR(VLOOKUP(ONSCollation[[#This Row],[Dept detail / Agency]],ONS2013Q3[[Cleaned name]:[FTE Q2 2013]],6,FALSE),"-")</f>
        <v>-</v>
      </c>
      <c r="AM36" s="601" t="str">
        <f>IFERROR(VLOOKUP(ONSCollation[[#This Row],[Dept detail / Agency]],ONS2013Q4[[#All],[Cleaned name]:[FTE Q4 2013]],4,FALSE),"-")</f>
        <v>-</v>
      </c>
      <c r="AN36" s="601" t="str">
        <f>IFERROR(VLOOKUP(ONSCollation[[#This Row],[Dept detail / Agency]],ONS2013Q4[[Cleaned name]:[HC Q3 20132]],6,FALSE),"-")</f>
        <v>-</v>
      </c>
      <c r="AO36" s="601" t="e">
        <f>ONSCollation[[#This Row],[2013 Q3 - restated]]-ONSCollation[[#This Row],[2013 Q3 FTE]]</f>
        <v>#VALUE!</v>
      </c>
      <c r="AP36" s="602">
        <f>IFERROR(VLOOKUP(ONSCollation[[#This Row],[ONS Q1 2009-Q2 2009]],ONS2009Q2[[#All],[Cleaned version of text detail]:[Full Time Equivalent Q1 2009]],6,0),"-")</f>
        <v>230</v>
      </c>
      <c r="AQ36" s="602">
        <f>IFERROR(VLOOKUP(ONSCollation[[#This Row],[ONS Q1 2009-Q2 2009]],ONS2009Q2[[#All],[Cleaned version of text detail]:[Full Time Equivalent Q1 2009]],2,0),"-")</f>
        <v>240</v>
      </c>
      <c r="AR36" s="602">
        <f>IFERROR(VLOOKUP(ONSCollation[[#This Row],[ONS Q3 2009-Q4 2009]],ONS2009Q4[[#All],[Cleaned version of detail]:[Full Time Equivalent Q3 2009]],6,0),"-")</f>
        <v>220</v>
      </c>
      <c r="AS36" s="602">
        <f>IFERROR(VLOOKUP(ONSCollation[[#This Row],[ONS Q3 2009-Q4 2009]],ONS2009Q4[[#All],[Cleaned version of detail]:[Full Time Equivalent Q3 2009]],2,0),"-")</f>
        <v>210</v>
      </c>
      <c r="AT36" s="602">
        <f>IFERROR(VLOOKUP(ONSCollation[[#This Row],[ONS Q1 2010-Q2 2010]],ONS2010Q2[[#All],[Cleaned text]:[Full Time Equivalent Q1 2010]],6,0),"-")</f>
        <v>210</v>
      </c>
      <c r="AU36" s="602">
        <f>IFERROR(VLOOKUP(ONSCollation[[#This Row],[ONS Q2 2010-Q3 2010]],ONS2010Q3[[#All],[Cleaned text]:[FTE Q2 2010]],6,0),"-")</f>
        <v>210</v>
      </c>
      <c r="AV36" s="602">
        <f>IFERROR(VLOOKUP(ONSCollation[[#This Row],[ONS Q4 2010-Q1 2011]],ONS2011Q1[[#All],[Cleaned text]:[Full Time Equivalent change Q4 2010-Q1 2011]],2,0),"-")</f>
        <v>190</v>
      </c>
      <c r="AW36" s="602">
        <f>IFERROR(VLOOKUP(ONSCollation[[#This Row],[ONS Q3 2010-Q4 2010]],ONS2010Q4[[#All],[Cleaned text]:[Full Time Equivalent Q3 2010]],2,0),"-")</f>
        <v>200</v>
      </c>
      <c r="AX36" s="602">
        <f>IFERROR(VLOOKUP(ONSCollation[[#This Row],[ONS Q3 2010-Q4 2010]],ONS2010Q4[[#All],[Cleaned text]:[Full Time Equivalent Q3 2010]],6,0),"-")</f>
        <v>210</v>
      </c>
      <c r="AY36" s="602">
        <f>IFERROR(VLOOKUP(ONSCollation[[#This Row],[ONS Q1 2011-Q2 2011]],ONS2011Q2[[#All],[Dept detail / Agency]:[Full Time Equivalent]],3,0),"-")</f>
        <v>200</v>
      </c>
      <c r="AZ36" s="602">
        <f>IFERROR(VLOOKUP(ONSCollation[[#This Row],[ONS Q2 2011-Q3 2011]],ONS2011Q3[[#All],[Cleaned text]:[Full Time Equivalent Q3 2011]],2,0),"-")</f>
        <v>190</v>
      </c>
      <c r="BA36" s="602">
        <f>IFERROR(VLOOKUP(ONSCollation[[#This Row],[ONS Q3 2011-Q4 2011]],ONS2011Q4[[#All],[Cleaned text]:[Full Time Equivalent]],3,0),"-")</f>
        <v>200</v>
      </c>
      <c r="BB36" s="602">
        <f>IFERROR(VLOOKUP(ONSCollation[[#This Row],[Dept detail / Agency]],ONS2012Q1[[Cleaned text]:[FTE Q1]],3,FALSE),"-")</f>
        <v>180</v>
      </c>
      <c r="BC36" s="602">
        <f>IFERROR(VLOOKUP(ONSCollation[[#This Row],[Dept detail / Agency]],ONS2012Q2[[Cleaned name]:[FTE Q2 2012]],3,FALSE),"-")</f>
        <v>170</v>
      </c>
      <c r="BD36" s="602">
        <f>IFERROR(VLOOKUP(ONSCollation[[#This Row],[Dept detail / Agency]],ONS2012Q3[[Cleaned name]:[FTE Q2 2012]],3,FALSE),"-")</f>
        <v>140</v>
      </c>
      <c r="BE36" s="602">
        <f>IFERROR(VLOOKUP(ONSCollation[[#This Row],[Dept detail / Agency]],ONS2012Q4[[Cleaned name]:[FTE Q3 2012]],3,FALSE),"-")</f>
        <v>140</v>
      </c>
      <c r="BF36" s="602">
        <f>IFERROR(VLOOKUP(ONSCollation[[#This Row],[Dept detail / Agency]],ONS2013Q1[[Cleaned name]:[FTE Q4 2012]],3,FALSE),"-")</f>
        <v>0</v>
      </c>
      <c r="BG36" s="602" t="str">
        <f>IFERROR(VLOOKUP(ONSCollation[[#This Row],[Dept detail / Agency]],ONS2013Q2[[Cleaned name]:[FTE Q1 2013]],3,FALSE),"-")</f>
        <v>-</v>
      </c>
      <c r="BH36" s="602" t="str">
        <f>IFERROR(VLOOKUP(ONSCollation[[#This Row],[Dept detail / Agency]],ONS2013Q3[[Cleaned name]:[FTE Q2 2013]],3,FALSE),"-")</f>
        <v>-</v>
      </c>
      <c r="BI36" s="602" t="str">
        <f>IFERROR(VLOOKUP(ONSCollation[[#This Row],[Dept detail / Agency]],ONS2013Q3[[Cleaned name]:[FTE Q2 2013]],3,FALSE),"-")</f>
        <v>-</v>
      </c>
      <c r="BJ36" s="604"/>
    </row>
    <row r="37" spans="1:62" x14ac:dyDescent="0.25">
      <c r="A37" s="531" t="s">
        <v>35</v>
      </c>
      <c r="B37" s="549" t="s">
        <v>513</v>
      </c>
      <c r="C37" s="531" t="s">
        <v>386</v>
      </c>
      <c r="D37" s="531" t="s">
        <v>386</v>
      </c>
      <c r="E37" s="531" t="s">
        <v>386</v>
      </c>
      <c r="F37" s="531" t="s">
        <v>386</v>
      </c>
      <c r="G37" s="531" t="s">
        <v>386</v>
      </c>
      <c r="H37" s="531" t="s">
        <v>386</v>
      </c>
      <c r="I37" s="537" t="s">
        <v>37</v>
      </c>
      <c r="J37" s="533" t="s">
        <v>624</v>
      </c>
      <c r="K37" s="533" t="s">
        <v>624</v>
      </c>
      <c r="L37" s="533" t="s">
        <v>624</v>
      </c>
      <c r="M37" s="532" t="str">
        <f>ONSCollation[[#This Row],[ONS Q4 2011-Q1 2012]]</f>
        <v>Ordnance Survey [DCLG]</v>
      </c>
      <c r="N37" s="536" t="str">
        <f>ONSCollation[[#This Row],[ONS Q4 2011-Q1 2012]]</f>
        <v>Ordnance Survey [DCLG]</v>
      </c>
      <c r="O37" s="536" t="str">
        <f>ONSCollation[[#This Row],[Dept]]</f>
        <v>DCLG</v>
      </c>
      <c r="P37" s="531" t="s">
        <v>902</v>
      </c>
      <c r="Q37" s="531" t="s">
        <v>832</v>
      </c>
      <c r="R37" s="531" t="s">
        <v>791</v>
      </c>
      <c r="S37" s="601">
        <f>IFERROR(VLOOKUP(ONSCollation[[#This Row],[ONS Q1 2009-Q2 2009]],ONS2009Q2[[#All],[Cleaned version of text detail]:[Full Time Equivalent Q1 2009]],8,0), "-")</f>
        <v>1380</v>
      </c>
      <c r="T37" s="601">
        <f>IFERROR(VLOOKUP(ONSCollation[[#This Row],[ONS Q1 2009-Q2 2009]],ONS2009Q2[[#All],[Cleaned version of text detail]:[Full Time Equivalent Q1 2009]],4,0),"-")</f>
        <v>1360</v>
      </c>
      <c r="U37" s="601">
        <f>IFERROR(VLOOKUP(ONSCollation[[#This Row],[ONS Q3 2009-Q4 2009]],ONS2009Q4[[#All],[Cleaned version of detail]:[Full Time Equivalent Q3 2009]],8,0),"-")</f>
        <v>1350</v>
      </c>
      <c r="V37" s="601">
        <f>IFERROR(VLOOKUP(ONSCollation[[#This Row],[ONS Q3 2009-Q4 2009]],ONS2009Q4[[#All],[Cleaned version of detail]:[Full Time Equivalent Q3 2009]],4,0),"-")</f>
        <v>1240</v>
      </c>
      <c r="W37" s="601">
        <f>IFERROR(VLOOKUP(ONSCollation[[#This Row],[ONS Q1 2010-Q2 2010]],ONS2010Q2[[#All],[Cleaned text]:[Full Time Equivalent Q1 2010]],8,0),"-")</f>
        <v>1160</v>
      </c>
      <c r="X37" s="601">
        <f>IFERROR(VLOOKUP(ONSCollation[[#This Row],[ONS Q2 2010-Q3 2010]],ONS2010Q3[[#All],[Cleaned text]:[FTE Q2 2010]],8,0),"-")</f>
        <v>1150</v>
      </c>
      <c r="Y37" s="601">
        <f>IFERROR(VLOOKUP(ONSCollation[[#This Row],[ONS Q3 2010-Q4 2010]],ONS2010Q4[[#All],[Cleaned text]:[Full Time Equivalent Q3 2010]],8,0),"-")</f>
        <v>1150</v>
      </c>
      <c r="Z37" s="601">
        <f>IFERROR(VLOOKUP(ONSCollation[[#This Row],[ONS Q3 2010-Q4 2010]],ONS2010Q4[[#All],[Cleaned text]:[Full Time Equivalent Q3 2010]],4,0),"-")</f>
        <v>1120</v>
      </c>
      <c r="AA37" s="601">
        <f>IFERROR(VLOOKUP(ONSCollation[[#This Row],[ONS Q4 2010-Q1 2011]],ONS2011Q1[[#All],[Cleaned text]:[Full Time Equivalent change Q4 2010-Q1 2011]],3,0),"-")</f>
        <v>1100</v>
      </c>
      <c r="AB37" s="601">
        <f>IFERROR(VLOOKUP(ONSCollation[[#This Row],[ONS Q1 2011-Q2 2011]],ONS2011Q2[[#All],[Dept detail / Agency]:[Full Time Equivalent]],4,0),"-")</f>
        <v>1070</v>
      </c>
      <c r="AC37" s="601">
        <f>IFERROR(VLOOKUP(ONSCollation[[#This Row],[ONS Q2 2011-Q3 2011]],ONS2011Q3[[#All],[Cleaned text]:[Full Time Equivalent Q3 2011]],3,0),"-")</f>
        <v>0</v>
      </c>
      <c r="AD37" s="601" t="str">
        <f>IFERROR(VLOOKUP(ONSCollation[[#This Row],[ONS Q3 2011-Q4 2011]],ONS2011Q4[[#All],[Cleaned text]:[Full Time Equivalent]],4,0),"-")</f>
        <v>-</v>
      </c>
      <c r="AE37" s="601" t="str">
        <f>IFERROR(VLOOKUP(ONSCollation[[#This Row],[Dept detail / Agency]],ONS2012Q1[[Cleaned text]:[FTE Q1]],4,FALSE),"-")</f>
        <v>-</v>
      </c>
      <c r="AF37" s="601" t="str">
        <f>IFERROR(VLOOKUP(ONSCollation[[#This Row],[Dept detail / Agency]],ONS2012Q2[[Cleaned name]:[FTE Q2 2012]],4,FALSE),"-")</f>
        <v>-</v>
      </c>
      <c r="AG37" s="601" t="str">
        <f>IFERROR(VLOOKUP(ONSCollation[[#This Row],[Dept detail / Agency]],ONS2012Q3[[Cleaned name]:[FTE Q2 2012]],4,FALSE),"-")</f>
        <v>-</v>
      </c>
      <c r="AH37" s="601" t="str">
        <f>IFERROR(VLOOKUP(ONSCollation[[#This Row],[Dept detail / Agency]],ONS2012Q4[[Cleaned name]:[FTE Q3 2012]],4,FALSE),"-")</f>
        <v>-</v>
      </c>
      <c r="AI37" s="601" t="str">
        <f>IFERROR(VLOOKUP(ONSCollation[[#This Row],[Dept detail / Agency]],ONS2013Q1[[Cleaned name]:[FTE Q4 2012]],4,FALSE),"-")</f>
        <v>-</v>
      </c>
      <c r="AJ37" s="601" t="str">
        <f>IFERROR(VLOOKUP(ONSCollation[[#This Row],[Dept detail / Agency]],ONS2013Q2[[Cleaned name]:[FTE Q1 2013]],4,FALSE),"-")</f>
        <v>-</v>
      </c>
      <c r="AK37" s="601" t="str">
        <f>IFERROR(VLOOKUP(ONSCollation[[#This Row],[Dept detail / Agency]],ONS2013Q3[[Cleaned name]:[FTE Q2 2013]],4,FALSE),"-")</f>
        <v>-</v>
      </c>
      <c r="AL37" s="601" t="str">
        <f>IFERROR(VLOOKUP(ONSCollation[[#This Row],[Dept detail / Agency]],ONS2013Q3[[Cleaned name]:[FTE Q2 2013]],6,FALSE),"-")</f>
        <v>-</v>
      </c>
      <c r="AM37" s="601" t="str">
        <f>IFERROR(VLOOKUP(ONSCollation[[#This Row],[Dept detail / Agency]],ONS2013Q4[[#All],[Cleaned name]:[FTE Q4 2013]],4,FALSE),"-")</f>
        <v>-</v>
      </c>
      <c r="AN37" s="601" t="str">
        <f>IFERROR(VLOOKUP(ONSCollation[[#This Row],[Dept detail / Agency]],ONS2013Q4[[Cleaned name]:[HC Q3 20132]],6,FALSE),"-")</f>
        <v>-</v>
      </c>
      <c r="AO37" s="601" t="e">
        <f>ONSCollation[[#This Row],[2013 Q3 - restated]]-ONSCollation[[#This Row],[2013 Q3 FTE]]</f>
        <v>#VALUE!</v>
      </c>
      <c r="AP37" s="602">
        <f>IFERROR(VLOOKUP(ONSCollation[[#This Row],[ONS Q1 2009-Q2 2009]],ONS2009Q2[[#All],[Cleaned version of text detail]:[Full Time Equivalent Q1 2009]],6,0),"-")</f>
        <v>1420</v>
      </c>
      <c r="AQ37" s="602">
        <f>IFERROR(VLOOKUP(ONSCollation[[#This Row],[ONS Q1 2009-Q2 2009]],ONS2009Q2[[#All],[Cleaned version of text detail]:[Full Time Equivalent Q1 2009]],2,0),"-")</f>
        <v>1400</v>
      </c>
      <c r="AR37" s="602">
        <f>IFERROR(VLOOKUP(ONSCollation[[#This Row],[ONS Q3 2009-Q4 2009]],ONS2009Q4[[#All],[Cleaned version of detail]:[Full Time Equivalent Q3 2009]],6,0),"-")</f>
        <v>1390</v>
      </c>
      <c r="AS37" s="602">
        <f>IFERROR(VLOOKUP(ONSCollation[[#This Row],[ONS Q3 2009-Q4 2009]],ONS2009Q4[[#All],[Cleaned version of detail]:[Full Time Equivalent Q3 2009]],2,0),"-")</f>
        <v>1270</v>
      </c>
      <c r="AT37" s="602">
        <f>IFERROR(VLOOKUP(ONSCollation[[#This Row],[ONS Q1 2010-Q2 2010]],ONS2010Q2[[#All],[Cleaned text]:[Full Time Equivalent Q1 2010]],6,0),"-")</f>
        <v>1200</v>
      </c>
      <c r="AU37" s="602">
        <f>IFERROR(VLOOKUP(ONSCollation[[#This Row],[ONS Q2 2010-Q3 2010]],ONS2010Q3[[#All],[Cleaned text]:[FTE Q2 2010]],6,0),"-")</f>
        <v>1190</v>
      </c>
      <c r="AV37" s="602">
        <f>IFERROR(VLOOKUP(ONSCollation[[#This Row],[ONS Q4 2010-Q1 2011]],ONS2011Q1[[#All],[Cleaned text]:[Full Time Equivalent change Q4 2010-Q1 2011]],2,0),"-")</f>
        <v>1130</v>
      </c>
      <c r="AW37" s="602">
        <f>IFERROR(VLOOKUP(ONSCollation[[#This Row],[ONS Q3 2010-Q4 2010]],ONS2010Q4[[#All],[Cleaned text]:[Full Time Equivalent Q3 2010]],2,0),"-")</f>
        <v>1150</v>
      </c>
      <c r="AX37" s="602">
        <f>IFERROR(VLOOKUP(ONSCollation[[#This Row],[ONS Q3 2010-Q4 2010]],ONS2010Q4[[#All],[Cleaned text]:[Full Time Equivalent Q3 2010]],6,0),"-")</f>
        <v>1180</v>
      </c>
      <c r="AY37" s="602">
        <f>IFERROR(VLOOKUP(ONSCollation[[#This Row],[ONS Q1 2011-Q2 2011]],ONS2011Q2[[#All],[Dept detail / Agency]:[Full Time Equivalent]],3,0),"-")</f>
        <v>1110</v>
      </c>
      <c r="AZ37" s="602">
        <f>IFERROR(VLOOKUP(ONSCollation[[#This Row],[ONS Q2 2011-Q3 2011]],ONS2011Q3[[#All],[Cleaned text]:[Full Time Equivalent Q3 2011]],2,0),"-")</f>
        <v>0</v>
      </c>
      <c r="BA37" s="602" t="str">
        <f>IFERROR(VLOOKUP(ONSCollation[[#This Row],[ONS Q3 2011-Q4 2011]],ONS2011Q4[[#All],[Cleaned text]:[Full Time Equivalent]],3,0),"-")</f>
        <v>-</v>
      </c>
      <c r="BB37" s="602" t="str">
        <f>IFERROR(VLOOKUP(ONSCollation[[#This Row],[Dept detail / Agency]],ONS2012Q1[[Cleaned text]:[FTE Q1]],3,FALSE),"-")</f>
        <v>-</v>
      </c>
      <c r="BC37" s="602" t="str">
        <f>IFERROR(VLOOKUP(ONSCollation[[#This Row],[Dept detail / Agency]],ONS2012Q2[[Cleaned name]:[FTE Q2 2012]],3,FALSE),"-")</f>
        <v>-</v>
      </c>
      <c r="BD37" s="602" t="str">
        <f>IFERROR(VLOOKUP(ONSCollation[[#This Row],[Dept detail / Agency]],ONS2012Q3[[Cleaned name]:[FTE Q2 2012]],3,FALSE),"-")</f>
        <v>-</v>
      </c>
      <c r="BE37" s="602" t="str">
        <f>IFERROR(VLOOKUP(ONSCollation[[#This Row],[Dept detail / Agency]],ONS2012Q4[[Cleaned name]:[FTE Q3 2012]],3,FALSE),"-")</f>
        <v>-</v>
      </c>
      <c r="BF37" s="602" t="str">
        <f>IFERROR(VLOOKUP(ONSCollation[[#This Row],[Dept detail / Agency]],ONS2013Q1[[Cleaned name]:[FTE Q4 2012]],3,FALSE),"-")</f>
        <v>-</v>
      </c>
      <c r="BG37" s="602" t="str">
        <f>IFERROR(VLOOKUP(ONSCollation[[#This Row],[Dept detail / Agency]],ONS2013Q2[[Cleaned name]:[FTE Q1 2013]],3,FALSE),"-")</f>
        <v>-</v>
      </c>
      <c r="BH37" s="602" t="str">
        <f>IFERROR(VLOOKUP(ONSCollation[[#This Row],[Dept detail / Agency]],ONS2013Q3[[Cleaned name]:[FTE Q2 2013]],3,FALSE),"-")</f>
        <v>-</v>
      </c>
      <c r="BI37" s="602" t="str">
        <f>IFERROR(VLOOKUP(ONSCollation[[#This Row],[Dept detail / Agency]],ONS2013Q3[[Cleaned name]:[FTE Q2 2013]],3,FALSE),"-")</f>
        <v>-</v>
      </c>
      <c r="BJ37" s="604"/>
    </row>
    <row r="38" spans="1:62" x14ac:dyDescent="0.25">
      <c r="A38" s="531" t="s">
        <v>35</v>
      </c>
      <c r="B38" s="549" t="s">
        <v>513</v>
      </c>
      <c r="C38" s="531" t="s">
        <v>38</v>
      </c>
      <c r="D38" s="531" t="s">
        <v>38</v>
      </c>
      <c r="E38" s="531" t="s">
        <v>38</v>
      </c>
      <c r="F38" s="531" t="s">
        <v>38</v>
      </c>
      <c r="G38" s="531" t="s">
        <v>38</v>
      </c>
      <c r="H38" s="531" t="s">
        <v>38</v>
      </c>
      <c r="I38" s="531" t="s">
        <v>38</v>
      </c>
      <c r="J38" s="531" t="s">
        <v>38</v>
      </c>
      <c r="K38" s="531" t="s">
        <v>38</v>
      </c>
      <c r="L38" s="532" t="str">
        <f>VLOOKUP(TRIM(ONSCollation[[#This Row],[ONS Q3 2011-Q4 2011]]),ONS2012Q1[Cleaned text],1,0)</f>
        <v>Planning Inspectorate</v>
      </c>
      <c r="M38" s="532" t="str">
        <f>ONSCollation[[#This Row],[ONS Q4 2011-Q1 2012]]</f>
        <v>Planning Inspectorate</v>
      </c>
      <c r="N38" s="536" t="str">
        <f>ONSCollation[[#This Row],[ONS Q4 2011-Q1 2012]]</f>
        <v>Planning Inspectorate</v>
      </c>
      <c r="O38" s="536" t="str">
        <f>ONSCollation[[#This Row],[Dept]]</f>
        <v>DCLG</v>
      </c>
      <c r="P38" s="531" t="s">
        <v>902</v>
      </c>
      <c r="Q38" s="531" t="s">
        <v>832</v>
      </c>
      <c r="R38" s="531" t="s">
        <v>792</v>
      </c>
      <c r="S38" s="601">
        <f>IFERROR(VLOOKUP(ONSCollation[[#This Row],[ONS Q1 2009-Q2 2009]],ONS2009Q2[[#All],[Cleaned version of text detail]:[Full Time Equivalent Q1 2009]],8,0), "-")</f>
        <v>740</v>
      </c>
      <c r="T38" s="601">
        <f>IFERROR(VLOOKUP(ONSCollation[[#This Row],[ONS Q1 2009-Q2 2009]],ONS2009Q2[[#All],[Cleaned version of text detail]:[Full Time Equivalent Q1 2009]],4,0),"-")</f>
        <v>730</v>
      </c>
      <c r="U38" s="601">
        <f>IFERROR(VLOOKUP(ONSCollation[[#This Row],[ONS Q3 2009-Q4 2009]],ONS2009Q4[[#All],[Cleaned version of detail]:[Full Time Equivalent Q3 2009]],8,0),"-")</f>
        <v>730</v>
      </c>
      <c r="V38" s="601">
        <f>IFERROR(VLOOKUP(ONSCollation[[#This Row],[ONS Q3 2009-Q4 2009]],ONS2009Q4[[#All],[Cleaned version of detail]:[Full Time Equivalent Q3 2009]],4,0),"-")</f>
        <v>730</v>
      </c>
      <c r="W38" s="601">
        <f>IFERROR(VLOOKUP(ONSCollation[[#This Row],[ONS Q1 2010-Q2 2010]],ONS2010Q2[[#All],[Cleaned text]:[Full Time Equivalent Q1 2010]],8,0),"-")</f>
        <v>720</v>
      </c>
      <c r="X38" s="601">
        <f>IFERROR(VLOOKUP(ONSCollation[[#This Row],[ONS Q2 2010-Q3 2010]],ONS2010Q3[[#All],[Cleaned text]:[FTE Q2 2010]],8,0),"-")</f>
        <v>710</v>
      </c>
      <c r="Y38" s="601">
        <f>IFERROR(VLOOKUP(ONSCollation[[#This Row],[ONS Q3 2010-Q4 2010]],ONS2010Q4[[#All],[Cleaned text]:[Full Time Equivalent Q3 2010]],8,0),"-")</f>
        <v>690</v>
      </c>
      <c r="Z38" s="601">
        <f>IFERROR(VLOOKUP(ONSCollation[[#This Row],[ONS Q3 2010-Q4 2010]],ONS2010Q4[[#All],[Cleaned text]:[Full Time Equivalent Q3 2010]],4,0),"-")</f>
        <v>690</v>
      </c>
      <c r="AA38" s="601">
        <f>IFERROR(VLOOKUP(ONSCollation[[#This Row],[ONS Q4 2010-Q1 2011]],ONS2011Q1[[#All],[Cleaned text]:[Full Time Equivalent change Q4 2010-Q1 2011]],3,0),"-")</f>
        <v>630</v>
      </c>
      <c r="AB38" s="601">
        <f>IFERROR(VLOOKUP(ONSCollation[[#This Row],[ONS Q1 2011-Q2 2011]],ONS2011Q2[[#All],[Dept detail / Agency]:[Full Time Equivalent]],4,0),"-")</f>
        <v>610</v>
      </c>
      <c r="AC38" s="601">
        <f>IFERROR(VLOOKUP(ONSCollation[[#This Row],[ONS Q2 2011-Q3 2011]],ONS2011Q3[[#All],[Cleaned text]:[Full Time Equivalent Q3 2011]],3,0),"-")</f>
        <v>610</v>
      </c>
      <c r="AD38" s="601">
        <f>IFERROR(VLOOKUP(ONSCollation[[#This Row],[ONS Q3 2011-Q4 2011]],ONS2011Q4[[#All],[Cleaned text]:[Full Time Equivalent]],4,0),"-")</f>
        <v>610</v>
      </c>
      <c r="AE38" s="601">
        <f>IFERROR(VLOOKUP(ONSCollation[[#This Row],[Dept detail / Agency]],ONS2012Q1[[Cleaned text]:[FTE Q1]],4,FALSE),"-")</f>
        <v>600</v>
      </c>
      <c r="AF38" s="601">
        <f>IFERROR(VLOOKUP(ONSCollation[[#This Row],[Dept detail / Agency]],ONS2012Q2[[Cleaned name]:[FTE Q2 2012]],4,FALSE),"-")</f>
        <v>640</v>
      </c>
      <c r="AG38" s="601">
        <f>IFERROR(VLOOKUP(ONSCollation[[#This Row],[Dept detail / Agency]],ONS2012Q3[[Cleaned name]:[FTE Q2 2012]],4,FALSE),"-")</f>
        <v>650</v>
      </c>
      <c r="AH38" s="601">
        <f>IFERROR(VLOOKUP(ONSCollation[[#This Row],[Dept detail / Agency]],ONS2012Q4[[Cleaned name]:[FTE Q3 2012]],4,FALSE),"-")</f>
        <v>660</v>
      </c>
      <c r="AI38" s="601">
        <f>IFERROR(VLOOKUP(ONSCollation[[#This Row],[Dept detail / Agency]],ONS2013Q1[[Cleaned name]:[FTE Q4 2012]],4,FALSE),"-")</f>
        <v>660</v>
      </c>
      <c r="AJ38" s="601">
        <f>IFERROR(VLOOKUP(ONSCollation[[#This Row],[Dept detail / Agency]],ONS2013Q2[[Cleaned name]:[FTE Q1 2013]],4,FALSE),"-")</f>
        <v>660</v>
      </c>
      <c r="AK38" s="601">
        <f>IFERROR(VLOOKUP(ONSCollation[[#This Row],[Dept detail / Agency]],ONS2013Q3[[Cleaned name]:[FTE Q2 2013]],4,FALSE),"-")</f>
        <v>700</v>
      </c>
      <c r="AL38" s="601">
        <f>IFERROR(VLOOKUP(ONSCollation[[#This Row],[Dept detail / Agency]],ONS2013Q3[[Cleaned name]:[FTE Q2 2013]],6,FALSE),"-")</f>
        <v>660</v>
      </c>
      <c r="AM38" s="601">
        <f>IFERROR(VLOOKUP(ONSCollation[[#This Row],[Dept detail / Agency]],ONS2013Q4[[#All],[Cleaned name]:[FTE Q4 2013]],4,FALSE),"-")</f>
        <v>720</v>
      </c>
      <c r="AN38" s="601">
        <f>IFERROR(VLOOKUP(ONSCollation[[#This Row],[Dept detail / Agency]],ONS2013Q4[[Cleaned name]:[HC Q3 20132]],6,FALSE),"-")</f>
        <v>700</v>
      </c>
      <c r="AO38" s="601">
        <f>ONSCollation[[#This Row],[2013 Q3 - restated]]-ONSCollation[[#This Row],[2013 Q3 FTE]]</f>
        <v>0</v>
      </c>
      <c r="AP38" s="602">
        <f>IFERROR(VLOOKUP(ONSCollation[[#This Row],[ONS Q1 2009-Q2 2009]],ONS2009Q2[[#All],[Cleaned version of text detail]:[Full Time Equivalent Q1 2009]],6,0),"-")</f>
        <v>850</v>
      </c>
      <c r="AQ38" s="602">
        <f>IFERROR(VLOOKUP(ONSCollation[[#This Row],[ONS Q1 2009-Q2 2009]],ONS2009Q2[[#All],[Cleaned version of text detail]:[Full Time Equivalent Q1 2009]],2,0),"-")</f>
        <v>850</v>
      </c>
      <c r="AR38" s="602">
        <f>IFERROR(VLOOKUP(ONSCollation[[#This Row],[ONS Q3 2009-Q4 2009]],ONS2009Q4[[#All],[Cleaned version of detail]:[Full Time Equivalent Q3 2009]],6,0),"-")</f>
        <v>840</v>
      </c>
      <c r="AS38" s="602">
        <f>IFERROR(VLOOKUP(ONSCollation[[#This Row],[ONS Q3 2009-Q4 2009]],ONS2009Q4[[#All],[Cleaned version of detail]:[Full Time Equivalent Q3 2009]],2,0),"-")</f>
        <v>840</v>
      </c>
      <c r="AT38" s="602">
        <f>IFERROR(VLOOKUP(ONSCollation[[#This Row],[ONS Q1 2010-Q2 2010]],ONS2010Q2[[#All],[Cleaned text]:[Full Time Equivalent Q1 2010]],6,0),"-")</f>
        <v>820</v>
      </c>
      <c r="AU38" s="602">
        <f>IFERROR(VLOOKUP(ONSCollation[[#This Row],[ONS Q2 2010-Q3 2010]],ONS2010Q3[[#All],[Cleaned text]:[FTE Q2 2010]],6,0),"-")</f>
        <v>810</v>
      </c>
      <c r="AV38" s="602">
        <f>IFERROR(VLOOKUP(ONSCollation[[#This Row],[ONS Q4 2010-Q1 2011]],ONS2011Q1[[#All],[Cleaned text]:[Full Time Equivalent change Q4 2010-Q1 2011]],2,0),"-")</f>
        <v>700</v>
      </c>
      <c r="AW38" s="602">
        <f>IFERROR(VLOOKUP(ONSCollation[[#This Row],[ONS Q3 2010-Q4 2010]],ONS2010Q4[[#All],[Cleaned text]:[Full Time Equivalent Q3 2010]],2,0),"-")</f>
        <v>790</v>
      </c>
      <c r="AX38" s="602">
        <f>IFERROR(VLOOKUP(ONSCollation[[#This Row],[ONS Q3 2010-Q4 2010]],ONS2010Q4[[#All],[Cleaned text]:[Full Time Equivalent Q3 2010]],6,0),"-")</f>
        <v>790</v>
      </c>
      <c r="AY38" s="602">
        <f>IFERROR(VLOOKUP(ONSCollation[[#This Row],[ONS Q1 2011-Q2 2011]],ONS2011Q2[[#All],[Dept detail / Agency]:[Full Time Equivalent]],3,0),"-")</f>
        <v>690</v>
      </c>
      <c r="AZ38" s="602">
        <f>IFERROR(VLOOKUP(ONSCollation[[#This Row],[ONS Q2 2011-Q3 2011]],ONS2011Q3[[#All],[Cleaned text]:[Full Time Equivalent Q3 2011]],2,0),"-")</f>
        <v>690</v>
      </c>
      <c r="BA38" s="602">
        <f>IFERROR(VLOOKUP(ONSCollation[[#This Row],[ONS Q3 2011-Q4 2011]],ONS2011Q4[[#All],[Cleaned text]:[Full Time Equivalent]],3,0),"-")</f>
        <v>690</v>
      </c>
      <c r="BB38" s="602">
        <f>IFERROR(VLOOKUP(ONSCollation[[#This Row],[Dept detail / Agency]],ONS2012Q1[[Cleaned text]:[FTE Q1]],3,FALSE),"-")</f>
        <v>680</v>
      </c>
      <c r="BC38" s="602">
        <f>IFERROR(VLOOKUP(ONSCollation[[#This Row],[Dept detail / Agency]],ONS2012Q2[[Cleaned name]:[FTE Q2 2012]],3,FALSE),"-")</f>
        <v>730</v>
      </c>
      <c r="BD38" s="602">
        <f>IFERROR(VLOOKUP(ONSCollation[[#This Row],[Dept detail / Agency]],ONS2012Q3[[Cleaned name]:[FTE Q2 2012]],3,FALSE),"-")</f>
        <v>740</v>
      </c>
      <c r="BE38" s="602">
        <f>IFERROR(VLOOKUP(ONSCollation[[#This Row],[Dept detail / Agency]],ONS2012Q4[[Cleaned name]:[FTE Q3 2012]],3,FALSE),"-")</f>
        <v>750</v>
      </c>
      <c r="BF38" s="602">
        <f>IFERROR(VLOOKUP(ONSCollation[[#This Row],[Dept detail / Agency]],ONS2013Q1[[Cleaned name]:[FTE Q4 2012]],3,FALSE),"-")</f>
        <v>740</v>
      </c>
      <c r="BG38" s="602">
        <f>IFERROR(VLOOKUP(ONSCollation[[#This Row],[Dept detail / Agency]],ONS2013Q2[[Cleaned name]:[FTE Q1 2013]],3,FALSE),"-")</f>
        <v>740</v>
      </c>
      <c r="BH38" s="602">
        <f>IFERROR(VLOOKUP(ONSCollation[[#This Row],[Dept detail / Agency]],ONS2013Q3[[Cleaned name]:[FTE Q2 2013]],3,FALSE),"-")</f>
        <v>790</v>
      </c>
      <c r="BI38" s="602">
        <f>IFERROR(VLOOKUP(ONSCollation[[#This Row],[Dept detail / Agency]],ONS2013Q3[[Cleaned name]:[FTE Q2 2013]],3,FALSE),"-")</f>
        <v>790</v>
      </c>
      <c r="BJ38" s="604"/>
    </row>
    <row r="39" spans="1:62" x14ac:dyDescent="0.25">
      <c r="A39" s="531" t="s">
        <v>35</v>
      </c>
      <c r="B39" s="549" t="s">
        <v>513</v>
      </c>
      <c r="C39" s="531" t="s">
        <v>39</v>
      </c>
      <c r="D39" s="531" t="s">
        <v>39</v>
      </c>
      <c r="E39" s="531" t="s">
        <v>39</v>
      </c>
      <c r="F39" s="531" t="s">
        <v>39</v>
      </c>
      <c r="G39" s="531" t="s">
        <v>39</v>
      </c>
      <c r="H39" s="531" t="s">
        <v>39</v>
      </c>
      <c r="I39" s="531" t="s">
        <v>39</v>
      </c>
      <c r="J39" s="531" t="s">
        <v>39</v>
      </c>
      <c r="K39" s="531" t="s">
        <v>39</v>
      </c>
      <c r="L39" s="532" t="str">
        <f>VLOOKUP(TRIM(ONSCollation[[#This Row],[ONS Q3 2011-Q4 2011]]),ONS2012Q1[Cleaned text],1,0)</f>
        <v>Queen Elizabeth II Conference Centre</v>
      </c>
      <c r="M39" s="532" t="str">
        <f>ONSCollation[[#This Row],[ONS Q4 2011-Q1 2012]]</f>
        <v>Queen Elizabeth II Conference Centre</v>
      </c>
      <c r="N39" s="536" t="str">
        <f>ONSCollation[[#This Row],[ONS Q4 2011-Q1 2012]]</f>
        <v>Queen Elizabeth II Conference Centre</v>
      </c>
      <c r="O39" s="536" t="str">
        <f>ONSCollation[[#This Row],[Dept]]</f>
        <v>DCLG</v>
      </c>
      <c r="P39" s="531" t="s">
        <v>902</v>
      </c>
      <c r="Q39" s="531" t="s">
        <v>832</v>
      </c>
      <c r="R39" s="531" t="s">
        <v>792</v>
      </c>
      <c r="S39" s="601">
        <f>IFERROR(VLOOKUP(ONSCollation[[#This Row],[ONS Q1 2009-Q2 2009]],ONS2009Q2[[#All],[Cleaned version of text detail]:[Full Time Equivalent Q1 2009]],8,0), "-")</f>
        <v>50</v>
      </c>
      <c r="T39" s="601">
        <f>IFERROR(VLOOKUP(ONSCollation[[#This Row],[ONS Q1 2009-Q2 2009]],ONS2009Q2[[#All],[Cleaned version of text detail]:[Full Time Equivalent Q1 2009]],4,0),"-")</f>
        <v>50</v>
      </c>
      <c r="U39" s="601">
        <f>IFERROR(VLOOKUP(ONSCollation[[#This Row],[ONS Q3 2009-Q4 2009]],ONS2009Q4[[#All],[Cleaned version of detail]:[Full Time Equivalent Q3 2009]],8,0),"-")</f>
        <v>50</v>
      </c>
      <c r="V39" s="601">
        <f>IFERROR(VLOOKUP(ONSCollation[[#This Row],[ONS Q3 2009-Q4 2009]],ONS2009Q4[[#All],[Cleaned version of detail]:[Full Time Equivalent Q3 2009]],4,0),"-")</f>
        <v>50</v>
      </c>
      <c r="W39" s="601">
        <f>IFERROR(VLOOKUP(ONSCollation[[#This Row],[ONS Q1 2010-Q2 2010]],ONS2010Q2[[#All],[Cleaned text]:[Full Time Equivalent Q1 2010]],8,0),"-")</f>
        <v>50</v>
      </c>
      <c r="X39" s="601">
        <f>IFERROR(VLOOKUP(ONSCollation[[#This Row],[ONS Q2 2010-Q3 2010]],ONS2010Q3[[#All],[Cleaned text]:[FTE Q2 2010]],8,0),"-")</f>
        <v>50</v>
      </c>
      <c r="Y39" s="601">
        <f>IFERROR(VLOOKUP(ONSCollation[[#This Row],[ONS Q3 2010-Q4 2010]],ONS2010Q4[[#All],[Cleaned text]:[Full Time Equivalent Q3 2010]],8,0),"-")</f>
        <v>50</v>
      </c>
      <c r="Z39" s="601">
        <f>IFERROR(VLOOKUP(ONSCollation[[#This Row],[ONS Q3 2010-Q4 2010]],ONS2010Q4[[#All],[Cleaned text]:[Full Time Equivalent Q3 2010]],4,0),"-")</f>
        <v>50</v>
      </c>
      <c r="AA39" s="601">
        <f>IFERROR(VLOOKUP(ONSCollation[[#This Row],[ONS Q4 2010-Q1 2011]],ONS2011Q1[[#All],[Cleaned text]:[Full Time Equivalent change Q4 2010-Q1 2011]],3,0),"-")</f>
        <v>40</v>
      </c>
      <c r="AB39" s="601">
        <f>IFERROR(VLOOKUP(ONSCollation[[#This Row],[ONS Q1 2011-Q2 2011]],ONS2011Q2[[#All],[Dept detail / Agency]:[Full Time Equivalent]],4,0),"-")</f>
        <v>40</v>
      </c>
      <c r="AC39" s="601">
        <f>IFERROR(VLOOKUP(ONSCollation[[#This Row],[ONS Q2 2011-Q3 2011]],ONS2011Q3[[#All],[Cleaned text]:[Full Time Equivalent Q3 2011]],3,0),"-")</f>
        <v>40</v>
      </c>
      <c r="AD39" s="601">
        <f>IFERROR(VLOOKUP(ONSCollation[[#This Row],[ONS Q3 2011-Q4 2011]],ONS2011Q4[[#All],[Cleaned text]:[Full Time Equivalent]],4,0),"-")</f>
        <v>40</v>
      </c>
      <c r="AE39" s="601">
        <f>IFERROR(VLOOKUP(ONSCollation[[#This Row],[Dept detail / Agency]],ONS2012Q1[[Cleaned text]:[FTE Q1]],4,FALSE),"-")</f>
        <v>40</v>
      </c>
      <c r="AF39" s="601">
        <f>IFERROR(VLOOKUP(ONSCollation[[#This Row],[Dept detail / Agency]],ONS2012Q2[[Cleaned name]:[FTE Q2 2012]],4,FALSE),"-")</f>
        <v>40</v>
      </c>
      <c r="AG39" s="601">
        <f>IFERROR(VLOOKUP(ONSCollation[[#This Row],[Dept detail / Agency]],ONS2012Q3[[Cleaned name]:[FTE Q2 2012]],4,FALSE),"-")</f>
        <v>40</v>
      </c>
      <c r="AH39" s="601">
        <f>IFERROR(VLOOKUP(ONSCollation[[#This Row],[Dept detail / Agency]],ONS2012Q4[[Cleaned name]:[FTE Q3 2012]],4,FALSE),"-")</f>
        <v>40</v>
      </c>
      <c r="AI39" s="601">
        <f>IFERROR(VLOOKUP(ONSCollation[[#This Row],[Dept detail / Agency]],ONS2013Q1[[Cleaned name]:[FTE Q4 2012]],4,FALSE),"-")</f>
        <v>50</v>
      </c>
      <c r="AJ39" s="601">
        <f>IFERROR(VLOOKUP(ONSCollation[[#This Row],[Dept detail / Agency]],ONS2013Q2[[Cleaned name]:[FTE Q1 2013]],4,FALSE),"-")</f>
        <v>50</v>
      </c>
      <c r="AK39" s="601">
        <f>IFERROR(VLOOKUP(ONSCollation[[#This Row],[Dept detail / Agency]],ONS2013Q3[[Cleaned name]:[FTE Q2 2013]],4,FALSE),"-")</f>
        <v>40</v>
      </c>
      <c r="AL39" s="601">
        <f>IFERROR(VLOOKUP(ONSCollation[[#This Row],[Dept detail / Agency]],ONS2013Q3[[Cleaned name]:[FTE Q2 2013]],6,FALSE),"-")</f>
        <v>50</v>
      </c>
      <c r="AM39" s="601">
        <f>IFERROR(VLOOKUP(ONSCollation[[#This Row],[Dept detail / Agency]],ONS2013Q4[[#All],[Cleaned name]:[FTE Q4 2013]],4,FALSE),"-")</f>
        <v>40</v>
      </c>
      <c r="AN39" s="601">
        <f>IFERROR(VLOOKUP(ONSCollation[[#This Row],[Dept detail / Agency]],ONS2013Q4[[Cleaned name]:[HC Q3 20132]],6,FALSE),"-")</f>
        <v>40</v>
      </c>
      <c r="AO39" s="601">
        <f>ONSCollation[[#This Row],[2013 Q3 - restated]]-ONSCollation[[#This Row],[2013 Q3 FTE]]</f>
        <v>0</v>
      </c>
      <c r="AP39" s="602">
        <f>IFERROR(VLOOKUP(ONSCollation[[#This Row],[ONS Q1 2009-Q2 2009]],ONS2009Q2[[#All],[Cleaned version of text detail]:[Full Time Equivalent Q1 2009]],6,0),"-")</f>
        <v>50</v>
      </c>
      <c r="AQ39" s="602">
        <f>IFERROR(VLOOKUP(ONSCollation[[#This Row],[ONS Q1 2009-Q2 2009]],ONS2009Q2[[#All],[Cleaned version of text detail]:[Full Time Equivalent Q1 2009]],2,0),"-")</f>
        <v>50</v>
      </c>
      <c r="AR39" s="602">
        <f>IFERROR(VLOOKUP(ONSCollation[[#This Row],[ONS Q3 2009-Q4 2009]],ONS2009Q4[[#All],[Cleaned version of detail]:[Full Time Equivalent Q3 2009]],6,0),"-")</f>
        <v>50</v>
      </c>
      <c r="AS39" s="602">
        <f>IFERROR(VLOOKUP(ONSCollation[[#This Row],[ONS Q3 2009-Q4 2009]],ONS2009Q4[[#All],[Cleaned version of detail]:[Full Time Equivalent Q3 2009]],2,0),"-")</f>
        <v>50</v>
      </c>
      <c r="AT39" s="602">
        <f>IFERROR(VLOOKUP(ONSCollation[[#This Row],[ONS Q1 2010-Q2 2010]],ONS2010Q2[[#All],[Cleaned text]:[Full Time Equivalent Q1 2010]],6,0),"-")</f>
        <v>50</v>
      </c>
      <c r="AU39" s="602">
        <f>IFERROR(VLOOKUP(ONSCollation[[#This Row],[ONS Q2 2010-Q3 2010]],ONS2010Q3[[#All],[Cleaned text]:[FTE Q2 2010]],6,0),"-")</f>
        <v>50</v>
      </c>
      <c r="AV39" s="602">
        <f>IFERROR(VLOOKUP(ONSCollation[[#This Row],[ONS Q4 2010-Q1 2011]],ONS2011Q1[[#All],[Cleaned text]:[Full Time Equivalent change Q4 2010-Q1 2011]],2,0),"-")</f>
        <v>40</v>
      </c>
      <c r="AW39" s="602">
        <f>IFERROR(VLOOKUP(ONSCollation[[#This Row],[ONS Q3 2010-Q4 2010]],ONS2010Q4[[#All],[Cleaned text]:[Full Time Equivalent Q3 2010]],2,0),"-")</f>
        <v>50</v>
      </c>
      <c r="AX39" s="602">
        <f>IFERROR(VLOOKUP(ONSCollation[[#This Row],[ONS Q3 2010-Q4 2010]],ONS2010Q4[[#All],[Cleaned text]:[Full Time Equivalent Q3 2010]],6,0),"-")</f>
        <v>50</v>
      </c>
      <c r="AY39" s="602">
        <f>IFERROR(VLOOKUP(ONSCollation[[#This Row],[ONS Q1 2011-Q2 2011]],ONS2011Q2[[#All],[Dept detail / Agency]:[Full Time Equivalent]],3,0),"-")</f>
        <v>40</v>
      </c>
      <c r="AZ39" s="602">
        <f>IFERROR(VLOOKUP(ONSCollation[[#This Row],[ONS Q2 2011-Q3 2011]],ONS2011Q3[[#All],[Cleaned text]:[Full Time Equivalent Q3 2011]],2,0),"-")</f>
        <v>40</v>
      </c>
      <c r="BA39" s="602">
        <f>IFERROR(VLOOKUP(ONSCollation[[#This Row],[ONS Q3 2011-Q4 2011]],ONS2011Q4[[#All],[Cleaned text]:[Full Time Equivalent]],3,0),"-")</f>
        <v>40</v>
      </c>
      <c r="BB39" s="602">
        <f>IFERROR(VLOOKUP(ONSCollation[[#This Row],[Dept detail / Agency]],ONS2012Q1[[Cleaned text]:[FTE Q1]],3,FALSE),"-")</f>
        <v>40</v>
      </c>
      <c r="BC39" s="602">
        <f>IFERROR(VLOOKUP(ONSCollation[[#This Row],[Dept detail / Agency]],ONS2012Q2[[Cleaned name]:[FTE Q2 2012]],3,FALSE),"-")</f>
        <v>40</v>
      </c>
      <c r="BD39" s="602">
        <f>IFERROR(VLOOKUP(ONSCollation[[#This Row],[Dept detail / Agency]],ONS2012Q3[[Cleaned name]:[FTE Q2 2012]],3,FALSE),"-")</f>
        <v>40</v>
      </c>
      <c r="BE39" s="602">
        <f>IFERROR(VLOOKUP(ONSCollation[[#This Row],[Dept detail / Agency]],ONS2012Q4[[Cleaned name]:[FTE Q3 2012]],3,FALSE),"-")</f>
        <v>40</v>
      </c>
      <c r="BF39" s="602">
        <f>IFERROR(VLOOKUP(ONSCollation[[#This Row],[Dept detail / Agency]],ONS2013Q1[[Cleaned name]:[FTE Q4 2012]],3,FALSE),"-")</f>
        <v>50</v>
      </c>
      <c r="BG39" s="602">
        <f>IFERROR(VLOOKUP(ONSCollation[[#This Row],[Dept detail / Agency]],ONS2013Q2[[Cleaned name]:[FTE Q1 2013]],3,FALSE),"-")</f>
        <v>50</v>
      </c>
      <c r="BH39" s="602">
        <f>IFERROR(VLOOKUP(ONSCollation[[#This Row],[Dept detail / Agency]],ONS2013Q3[[Cleaned name]:[FTE Q2 2013]],3,FALSE),"-")</f>
        <v>40</v>
      </c>
      <c r="BI39" s="602">
        <f>IFERROR(VLOOKUP(ONSCollation[[#This Row],[Dept detail / Agency]],ONS2013Q3[[Cleaned name]:[FTE Q2 2013]],3,FALSE),"-")</f>
        <v>40</v>
      </c>
      <c r="BJ39" s="604"/>
    </row>
    <row r="40" spans="1:62" x14ac:dyDescent="0.25">
      <c r="A40" s="531" t="s">
        <v>40</v>
      </c>
      <c r="B40" s="549" t="s">
        <v>448</v>
      </c>
      <c r="C40" s="531" t="s">
        <v>397</v>
      </c>
      <c r="D40" s="531" t="s">
        <v>397</v>
      </c>
      <c r="E40" s="531" t="s">
        <v>397</v>
      </c>
      <c r="F40" s="531" t="s">
        <v>397</v>
      </c>
      <c r="G40" s="531" t="s">
        <v>397</v>
      </c>
      <c r="H40" s="531" t="s">
        <v>397</v>
      </c>
      <c r="I40" s="531" t="s">
        <v>397</v>
      </c>
      <c r="J40" s="531" t="s">
        <v>397</v>
      </c>
      <c r="K40" s="531" t="s">
        <v>397</v>
      </c>
      <c r="L40" s="532" t="str">
        <f>VLOOKUP(TRIM(ONSCollation[[#This Row],[ONS Q3 2011-Q4 2011]]),ONS2012Q1[Cleaned text],1,0)</f>
        <v>Department for Culture Media and Sport</v>
      </c>
      <c r="M40" s="532" t="str">
        <f>ONSCollation[[#This Row],[ONS Q4 2011-Q1 2012]]</f>
        <v>Department for Culture Media and Sport</v>
      </c>
      <c r="N40" s="536" t="str">
        <f>ONSCollation[[#This Row],[ONS Q4 2011-Q1 2012]]</f>
        <v>Department for Culture Media and Sport</v>
      </c>
      <c r="O40" s="536" t="str">
        <f>ONSCollation[[#This Row],[Dept]]</f>
        <v>DCMS</v>
      </c>
      <c r="P40" s="531" t="s">
        <v>760</v>
      </c>
      <c r="Q40" s="531" t="s">
        <v>832</v>
      </c>
      <c r="R40" s="531" t="s">
        <v>790</v>
      </c>
      <c r="S40" s="601">
        <f>IFERROR(VLOOKUP(ONSCollation[[#This Row],[ONS Q1 2009-Q2 2009]],ONS2009Q2[[#All],[Cleaned version of text detail]:[Full Time Equivalent Q1 2009]],8,0), "-")</f>
        <v>460</v>
      </c>
      <c r="T40" s="601">
        <f>IFERROR(VLOOKUP(ONSCollation[[#This Row],[ONS Q1 2009-Q2 2009]],ONS2009Q2[[#All],[Cleaned version of text detail]:[Full Time Equivalent Q1 2009]],4,0),"-")</f>
        <v>460</v>
      </c>
      <c r="U40" s="601">
        <f>IFERROR(VLOOKUP(ONSCollation[[#This Row],[ONS Q3 2009-Q4 2009]],ONS2009Q4[[#All],[Cleaned version of detail]:[Full Time Equivalent Q3 2009]],8,0),"-")</f>
        <v>460</v>
      </c>
      <c r="V40" s="601">
        <f>IFERROR(VLOOKUP(ONSCollation[[#This Row],[ONS Q3 2009-Q4 2009]],ONS2009Q4[[#All],[Cleaned version of detail]:[Full Time Equivalent Q3 2009]],4,0),"-")</f>
        <v>460</v>
      </c>
      <c r="W40" s="601">
        <f>IFERROR(VLOOKUP(ONSCollation[[#This Row],[ONS Q1 2010-Q2 2010]],ONS2010Q2[[#All],[Cleaned text]:[Full Time Equivalent Q1 2010]],8,0),"-")</f>
        <v>470</v>
      </c>
      <c r="X40" s="601">
        <f>IFERROR(VLOOKUP(ONSCollation[[#This Row],[ONS Q2 2010-Q3 2010]],ONS2010Q3[[#All],[Cleaned text]:[FTE Q2 2010]],8,0),"-")</f>
        <v>480</v>
      </c>
      <c r="Y40" s="601">
        <f>IFERROR(VLOOKUP(ONSCollation[[#This Row],[ONS Q3 2010-Q4 2010]],ONS2010Q4[[#All],[Cleaned text]:[Full Time Equivalent Q3 2010]],8,0),"-")</f>
        <v>460</v>
      </c>
      <c r="Z40" s="601">
        <f>IFERROR(VLOOKUP(ONSCollation[[#This Row],[ONS Q3 2010-Q4 2010]],ONS2010Q4[[#All],[Cleaned text]:[Full Time Equivalent Q3 2010]],4,0),"-")</f>
        <v>460</v>
      </c>
      <c r="AA40" s="601">
        <f>IFERROR(VLOOKUP(ONSCollation[[#This Row],[ONS Q4 2010-Q1 2011]],ONS2011Q1[[#All],[Cleaned text]:[Full Time Equivalent change Q4 2010-Q1 2011]],3,0),"-")</f>
        <v>450</v>
      </c>
      <c r="AB40" s="601">
        <f>IFERROR(VLOOKUP(ONSCollation[[#This Row],[ONS Q1 2011-Q2 2011]],ONS2011Q2[[#All],[Dept detail / Agency]:[Full Time Equivalent]],4,0),"-")</f>
        <v>490</v>
      </c>
      <c r="AC40" s="601">
        <f>IFERROR(VLOOKUP(ONSCollation[[#This Row],[ONS Q2 2011-Q3 2011]],ONS2011Q3[[#All],[Cleaned text]:[Full Time Equivalent Q3 2011]],3,0),"-")</f>
        <v>460</v>
      </c>
      <c r="AD40" s="601">
        <f>IFERROR(VLOOKUP(ONSCollation[[#This Row],[ONS Q3 2011-Q4 2011]],ONS2011Q4[[#All],[Cleaned text]:[Full Time Equivalent]],4,0),"-")</f>
        <v>460</v>
      </c>
      <c r="AE40" s="601">
        <f>IFERROR(VLOOKUP(ONSCollation[[#This Row],[Dept detail / Agency]],ONS2012Q1[[Cleaned text]:[FTE Q1]],4,FALSE),"-")</f>
        <v>450</v>
      </c>
      <c r="AF40" s="601">
        <f>IFERROR(VLOOKUP(ONSCollation[[#This Row],[Dept detail / Agency]],ONS2012Q2[[Cleaned name]:[FTE Q2 2012]],4,FALSE),"-")</f>
        <v>450</v>
      </c>
      <c r="AG40" s="601">
        <f>IFERROR(VLOOKUP(ONSCollation[[#This Row],[Dept detail / Agency]],ONS2012Q3[[Cleaned name]:[FTE Q2 2012]],4,FALSE),"-")</f>
        <v>520</v>
      </c>
      <c r="AH40" s="601">
        <f>IFERROR(VLOOKUP(ONSCollation[[#This Row],[Dept detail / Agency]],ONS2012Q4[[Cleaned name]:[FTE Q3 2012]],4,FALSE),"-")</f>
        <v>400</v>
      </c>
      <c r="AI40" s="604">
        <f>IFERROR(VLOOKUP(ONSCollation[[#This Row],[Dept detail / Agency]],ONS2013Q1[[Cleaned name]:[FTE Q4 2012]],4,FALSE),"-")</f>
        <v>390</v>
      </c>
      <c r="AJ40" s="601">
        <f>IFERROR(VLOOKUP(ONSCollation[[#This Row],[Dept detail / Agency]],ONS2013Q2[[Cleaned name]:[FTE Q1 2013]],4,FALSE),"-")</f>
        <v>470</v>
      </c>
      <c r="AK40" s="601">
        <f>IFERROR(VLOOKUP(ONSCollation[[#This Row],[Dept detail / Agency]],ONS2013Q3[[Cleaned name]:[FTE Q2 2013]],4,FALSE),"-")</f>
        <v>480</v>
      </c>
      <c r="AL40" s="601">
        <f>IFERROR(VLOOKUP(ONSCollation[[#This Row],[Dept detail / Agency]],ONS2013Q3[[Cleaned name]:[FTE Q2 2013]],6,FALSE),"-")</f>
        <v>470</v>
      </c>
      <c r="AM40" s="601">
        <f>IFERROR(VLOOKUP(ONSCollation[[#This Row],[Dept detail / Agency]],ONS2013Q4[[#All],[Cleaned name]:[FTE Q4 2013]],4,FALSE),"-")</f>
        <v>380</v>
      </c>
      <c r="AN40" s="601">
        <f>IFERROR(VLOOKUP(ONSCollation[[#This Row],[Dept detail / Agency]],ONS2013Q4[[Cleaned name]:[HC Q3 20132]],6,FALSE),"-")</f>
        <v>390</v>
      </c>
      <c r="AO40" s="601">
        <f>ONSCollation[[#This Row],[2013 Q3 - restated]]-ONSCollation[[#This Row],[2013 Q3 FTE]]</f>
        <v>-90</v>
      </c>
      <c r="AP40" s="602">
        <f>IFERROR(VLOOKUP(ONSCollation[[#This Row],[ONS Q1 2009-Q2 2009]],ONS2009Q2[[#All],[Cleaned version of text detail]:[Full Time Equivalent Q1 2009]],6,0),"-")</f>
        <v>470</v>
      </c>
      <c r="AQ40" s="602">
        <f>IFERROR(VLOOKUP(ONSCollation[[#This Row],[ONS Q1 2009-Q2 2009]],ONS2009Q2[[#All],[Cleaned version of text detail]:[Full Time Equivalent Q1 2009]],2,0),"-")</f>
        <v>480</v>
      </c>
      <c r="AR40" s="602">
        <f>IFERROR(VLOOKUP(ONSCollation[[#This Row],[ONS Q3 2009-Q4 2009]],ONS2009Q4[[#All],[Cleaned version of detail]:[Full Time Equivalent Q3 2009]],6,0),"-")</f>
        <v>480</v>
      </c>
      <c r="AS40" s="602">
        <f>IFERROR(VLOOKUP(ONSCollation[[#This Row],[ONS Q3 2009-Q4 2009]],ONS2009Q4[[#All],[Cleaned version of detail]:[Full Time Equivalent Q3 2009]],2,0),"-")</f>
        <v>480</v>
      </c>
      <c r="AT40" s="602">
        <f>IFERROR(VLOOKUP(ONSCollation[[#This Row],[ONS Q1 2010-Q2 2010]],ONS2010Q2[[#All],[Cleaned text]:[Full Time Equivalent Q1 2010]],6,0),"-")</f>
        <v>480</v>
      </c>
      <c r="AU40" s="602">
        <f>IFERROR(VLOOKUP(ONSCollation[[#This Row],[ONS Q2 2010-Q3 2010]],ONS2010Q3[[#All],[Cleaned text]:[FTE Q2 2010]],6,0),"-")</f>
        <v>490</v>
      </c>
      <c r="AV40" s="602">
        <f>IFERROR(VLOOKUP(ONSCollation[[#This Row],[ONS Q4 2010-Q1 2011]],ONS2011Q1[[#All],[Cleaned text]:[Full Time Equivalent change Q4 2010-Q1 2011]],2,0),"-")</f>
        <v>460</v>
      </c>
      <c r="AW40" s="602">
        <f>IFERROR(VLOOKUP(ONSCollation[[#This Row],[ONS Q3 2010-Q4 2010]],ONS2010Q4[[#All],[Cleaned text]:[Full Time Equivalent Q3 2010]],2,0),"-")</f>
        <v>480</v>
      </c>
      <c r="AX40" s="602">
        <f>IFERROR(VLOOKUP(ONSCollation[[#This Row],[ONS Q3 2010-Q4 2010]],ONS2010Q4[[#All],[Cleaned text]:[Full Time Equivalent Q3 2010]],6,0),"-")</f>
        <v>480</v>
      </c>
      <c r="AY40" s="602">
        <f>IFERROR(VLOOKUP(ONSCollation[[#This Row],[ONS Q1 2011-Q2 2011]],ONS2011Q2[[#All],[Dept detail / Agency]:[Full Time Equivalent]],3,0),"-")</f>
        <v>500</v>
      </c>
      <c r="AZ40" s="602">
        <f>IFERROR(VLOOKUP(ONSCollation[[#This Row],[ONS Q2 2011-Q3 2011]],ONS2011Q3[[#All],[Cleaned text]:[Full Time Equivalent Q3 2011]],2,0),"-")</f>
        <v>480</v>
      </c>
      <c r="BA40" s="602">
        <f>IFERROR(VLOOKUP(ONSCollation[[#This Row],[ONS Q3 2011-Q4 2011]],ONS2011Q4[[#All],[Cleaned text]:[Full Time Equivalent]],3,0),"-")</f>
        <v>490</v>
      </c>
      <c r="BB40" s="602">
        <f>IFERROR(VLOOKUP(ONSCollation[[#This Row],[Dept detail / Agency]],ONS2012Q1[[Cleaned text]:[FTE Q1]],3,FALSE),"-")</f>
        <v>460</v>
      </c>
      <c r="BC40" s="602">
        <f>IFERROR(VLOOKUP(ONSCollation[[#This Row],[Dept detail / Agency]],ONS2012Q2[[Cleaned name]:[FTE Q2 2012]],3,FALSE),"-")</f>
        <v>460</v>
      </c>
      <c r="BD40" s="602">
        <f>IFERROR(VLOOKUP(ONSCollation[[#This Row],[Dept detail / Agency]],ONS2012Q3[[Cleaned name]:[FTE Q2 2012]],3,FALSE),"-")</f>
        <v>520</v>
      </c>
      <c r="BE40" s="602">
        <f>IFERROR(VLOOKUP(ONSCollation[[#This Row],[Dept detail / Agency]],ONS2012Q4[[Cleaned name]:[FTE Q3 2012]],3,FALSE),"-")</f>
        <v>410</v>
      </c>
      <c r="BF40" s="602">
        <f>IFERROR(VLOOKUP(ONSCollation[[#This Row],[Dept detail / Agency]],ONS2013Q1[[Cleaned name]:[FTE Q4 2012]],3,FALSE),"-")</f>
        <v>400</v>
      </c>
      <c r="BG40" s="602">
        <f>IFERROR(VLOOKUP(ONSCollation[[#This Row],[Dept detail / Agency]],ONS2013Q2[[Cleaned name]:[FTE Q1 2013]],3,FALSE),"-")</f>
        <v>480</v>
      </c>
      <c r="BH40" s="602">
        <f>IFERROR(VLOOKUP(ONSCollation[[#This Row],[Dept detail / Agency]],ONS2013Q3[[Cleaned name]:[FTE Q2 2013]],3,FALSE),"-")</f>
        <v>500</v>
      </c>
      <c r="BI40" s="602">
        <f>IFERROR(VLOOKUP(ONSCollation[[#This Row],[Dept detail / Agency]],ONS2013Q3[[Cleaned name]:[FTE Q2 2013]],3,FALSE),"-")</f>
        <v>500</v>
      </c>
      <c r="BJ40" s="604"/>
    </row>
    <row r="41" spans="1:62" x14ac:dyDescent="0.25">
      <c r="A41" s="531" t="s">
        <v>40</v>
      </c>
      <c r="B41" s="549" t="s">
        <v>448</v>
      </c>
      <c r="C41" s="531" t="s">
        <v>42</v>
      </c>
      <c r="D41" s="531" t="s">
        <v>42</v>
      </c>
      <c r="E41" s="531" t="s">
        <v>42</v>
      </c>
      <c r="F41" s="531" t="s">
        <v>42</v>
      </c>
      <c r="G41" s="531" t="s">
        <v>42</v>
      </c>
      <c r="H41" s="531" t="s">
        <v>42</v>
      </c>
      <c r="I41" s="531" t="s">
        <v>42</v>
      </c>
      <c r="J41" s="531" t="s">
        <v>42</v>
      </c>
      <c r="K41" s="531" t="s">
        <v>42</v>
      </c>
      <c r="L41" s="532" t="str">
        <f>VLOOKUP(TRIM(ONSCollation[[#This Row],[ONS Q3 2011-Q4 2011]]),ONS2012Q1[Cleaned text],1,0)</f>
        <v>Royal Parks</v>
      </c>
      <c r="M41" s="532" t="str">
        <f>ONSCollation[[#This Row],[ONS Q4 2011-Q1 2012]]</f>
        <v>Royal Parks</v>
      </c>
      <c r="N41" s="536" t="str">
        <f>ONSCollation[[#This Row],[ONS Q4 2011-Q1 2012]]</f>
        <v>Royal Parks</v>
      </c>
      <c r="O41" s="536" t="str">
        <f>ONSCollation[[#This Row],[Dept]]</f>
        <v>DCMS</v>
      </c>
      <c r="P41" s="531" t="s">
        <v>902</v>
      </c>
      <c r="Q41" s="531" t="s">
        <v>832</v>
      </c>
      <c r="R41" s="531" t="s">
        <v>792</v>
      </c>
      <c r="S41" s="601">
        <f>IFERROR(VLOOKUP(ONSCollation[[#This Row],[ONS Q1 2009-Q2 2009]],ONS2009Q2[[#All],[Cleaned version of text detail]:[Full Time Equivalent Q1 2009]],8,0), "-")</f>
        <v>110</v>
      </c>
      <c r="T41" s="601">
        <f>IFERROR(VLOOKUP(ONSCollation[[#This Row],[ONS Q1 2009-Q2 2009]],ONS2009Q2[[#All],[Cleaned version of text detail]:[Full Time Equivalent Q1 2009]],4,0),"-")</f>
        <v>110</v>
      </c>
      <c r="U41" s="601">
        <f>IFERROR(VLOOKUP(ONSCollation[[#This Row],[ONS Q3 2009-Q4 2009]],ONS2009Q4[[#All],[Cleaned version of detail]:[Full Time Equivalent Q3 2009]],8,0),"-")</f>
        <v>110</v>
      </c>
      <c r="V41" s="601">
        <f>IFERROR(VLOOKUP(ONSCollation[[#This Row],[ONS Q3 2009-Q4 2009]],ONS2009Q4[[#All],[Cleaned version of detail]:[Full Time Equivalent Q3 2009]],4,0),"-")</f>
        <v>120</v>
      </c>
      <c r="W41" s="601">
        <f>IFERROR(VLOOKUP(ONSCollation[[#This Row],[ONS Q1 2010-Q2 2010]],ONS2010Q2[[#All],[Cleaned text]:[Full Time Equivalent Q1 2010]],8,0),"-")</f>
        <v>120</v>
      </c>
      <c r="X41" s="601">
        <f>IFERROR(VLOOKUP(ONSCollation[[#This Row],[ONS Q2 2010-Q3 2010]],ONS2010Q3[[#All],[Cleaned text]:[FTE Q2 2010]],8,0),"-")</f>
        <v>120</v>
      </c>
      <c r="Y41" s="601">
        <f>IFERROR(VLOOKUP(ONSCollation[[#This Row],[ONS Q3 2010-Q4 2010]],ONS2010Q4[[#All],[Cleaned text]:[Full Time Equivalent Q3 2010]],8,0),"-")</f>
        <v>110</v>
      </c>
      <c r="Z41" s="601">
        <f>IFERROR(VLOOKUP(ONSCollation[[#This Row],[ONS Q3 2010-Q4 2010]],ONS2010Q4[[#All],[Cleaned text]:[Full Time Equivalent Q3 2010]],4,0),"-")</f>
        <v>120</v>
      </c>
      <c r="AA41" s="601">
        <f>IFERROR(VLOOKUP(ONSCollation[[#This Row],[ONS Q4 2010-Q1 2011]],ONS2011Q1[[#All],[Cleaned text]:[Full Time Equivalent change Q4 2010-Q1 2011]],3,0),"-")</f>
        <v>120</v>
      </c>
      <c r="AB41" s="601">
        <f>IFERROR(VLOOKUP(ONSCollation[[#This Row],[ONS Q1 2011-Q2 2011]],ONS2011Q2[[#All],[Dept detail / Agency]:[Full Time Equivalent]],4,0),"-")</f>
        <v>120</v>
      </c>
      <c r="AC41" s="601">
        <f>IFERROR(VLOOKUP(ONSCollation[[#This Row],[ONS Q2 2011-Q3 2011]],ONS2011Q3[[#All],[Cleaned text]:[Full Time Equivalent Q3 2011]],3,0),"-")</f>
        <v>110</v>
      </c>
      <c r="AD41" s="601">
        <f>IFERROR(VLOOKUP(ONSCollation[[#This Row],[ONS Q3 2011-Q4 2011]],ONS2011Q4[[#All],[Cleaned text]:[Full Time Equivalent]],4,0),"-")</f>
        <v>110</v>
      </c>
      <c r="AE41" s="601">
        <f>IFERROR(VLOOKUP(ONSCollation[[#This Row],[Dept detail / Agency]],ONS2012Q1[[Cleaned text]:[FTE Q1]],4,FALSE),"-")</f>
        <v>120</v>
      </c>
      <c r="AF41" s="601">
        <f>IFERROR(VLOOKUP(ONSCollation[[#This Row],[Dept detail / Agency]],ONS2012Q2[[Cleaned name]:[FTE Q2 2012]],4,FALSE),"-")</f>
        <v>130</v>
      </c>
      <c r="AG41" s="601">
        <f>IFERROR(VLOOKUP(ONSCollation[[#This Row],[Dept detail / Agency]],ONS2012Q3[[Cleaned name]:[FTE Q2 2012]],4,FALSE),"-")</f>
        <v>130</v>
      </c>
      <c r="AH41" s="601">
        <f>IFERROR(VLOOKUP(ONSCollation[[#This Row],[Dept detail / Agency]],ONS2012Q4[[Cleaned name]:[FTE Q3 2012]],4,FALSE),"-")</f>
        <v>110</v>
      </c>
      <c r="AI41" s="601">
        <f>IFERROR(VLOOKUP(ONSCollation[[#This Row],[Dept detail / Agency]],ONS2013Q1[[Cleaned name]:[FTE Q4 2012]],4,FALSE),"-")</f>
        <v>120</v>
      </c>
      <c r="AJ41" s="601">
        <f>IFERROR(VLOOKUP(ONSCollation[[#This Row],[Dept detail / Agency]],ONS2013Q2[[Cleaned name]:[FTE Q1 2013]],4,FALSE),"-")</f>
        <v>110</v>
      </c>
      <c r="AK41" s="601">
        <f>IFERROR(VLOOKUP(ONSCollation[[#This Row],[Dept detail / Agency]],ONS2013Q3[[Cleaned name]:[FTE Q2 2013]],4,FALSE),"-")</f>
        <v>110</v>
      </c>
      <c r="AL41" s="601">
        <f>IFERROR(VLOOKUP(ONSCollation[[#This Row],[Dept detail / Agency]],ONS2013Q3[[Cleaned name]:[FTE Q2 2013]],6,FALSE),"-")</f>
        <v>110</v>
      </c>
      <c r="AM41" s="601">
        <f>IFERROR(VLOOKUP(ONSCollation[[#This Row],[Dept detail / Agency]],ONS2013Q4[[#All],[Cleaned name]:[FTE Q4 2013]],4,FALSE),"-")</f>
        <v>110</v>
      </c>
      <c r="AN41" s="601">
        <f>IFERROR(VLOOKUP(ONSCollation[[#This Row],[Dept detail / Agency]],ONS2013Q4[[Cleaned name]:[HC Q3 20132]],6,FALSE),"-")</f>
        <v>110</v>
      </c>
      <c r="AO41" s="601">
        <f>ONSCollation[[#This Row],[2013 Q3 - restated]]-ONSCollation[[#This Row],[2013 Q3 FTE]]</f>
        <v>0</v>
      </c>
      <c r="AP41" s="602">
        <f>IFERROR(VLOOKUP(ONSCollation[[#This Row],[ONS Q1 2009-Q2 2009]],ONS2009Q2[[#All],[Cleaned version of text detail]:[Full Time Equivalent Q1 2009]],6,0),"-")</f>
        <v>110</v>
      </c>
      <c r="AQ41" s="602">
        <f>IFERROR(VLOOKUP(ONSCollation[[#This Row],[ONS Q1 2009-Q2 2009]],ONS2009Q2[[#All],[Cleaned version of text detail]:[Full Time Equivalent Q1 2009]],2,0),"-")</f>
        <v>110</v>
      </c>
      <c r="AR41" s="602">
        <f>IFERROR(VLOOKUP(ONSCollation[[#This Row],[ONS Q3 2009-Q4 2009]],ONS2009Q4[[#All],[Cleaned version of detail]:[Full Time Equivalent Q3 2009]],6,0),"-")</f>
        <v>110</v>
      </c>
      <c r="AS41" s="602">
        <f>IFERROR(VLOOKUP(ONSCollation[[#This Row],[ONS Q3 2009-Q4 2009]],ONS2009Q4[[#All],[Cleaned version of detail]:[Full Time Equivalent Q3 2009]],2,0),"-")</f>
        <v>120</v>
      </c>
      <c r="AT41" s="602">
        <f>IFERROR(VLOOKUP(ONSCollation[[#This Row],[ONS Q1 2010-Q2 2010]],ONS2010Q2[[#All],[Cleaned text]:[Full Time Equivalent Q1 2010]],6,0),"-")</f>
        <v>120</v>
      </c>
      <c r="AU41" s="602">
        <f>IFERROR(VLOOKUP(ONSCollation[[#This Row],[ONS Q2 2010-Q3 2010]],ONS2010Q3[[#All],[Cleaned text]:[FTE Q2 2010]],6,0),"-")</f>
        <v>120</v>
      </c>
      <c r="AV41" s="602">
        <f>IFERROR(VLOOKUP(ONSCollation[[#This Row],[ONS Q4 2010-Q1 2011]],ONS2011Q1[[#All],[Cleaned text]:[Full Time Equivalent change Q4 2010-Q1 2011]],2,0),"-")</f>
        <v>120</v>
      </c>
      <c r="AW41" s="602">
        <f>IFERROR(VLOOKUP(ONSCollation[[#This Row],[ONS Q3 2010-Q4 2010]],ONS2010Q4[[#All],[Cleaned text]:[Full Time Equivalent Q3 2010]],2,0),"-")</f>
        <v>120</v>
      </c>
      <c r="AX41" s="602">
        <f>IFERROR(VLOOKUP(ONSCollation[[#This Row],[ONS Q3 2010-Q4 2010]],ONS2010Q4[[#All],[Cleaned text]:[Full Time Equivalent Q3 2010]],6,0),"-")</f>
        <v>120</v>
      </c>
      <c r="AY41" s="602">
        <f>IFERROR(VLOOKUP(ONSCollation[[#This Row],[ONS Q1 2011-Q2 2011]],ONS2011Q2[[#All],[Dept detail / Agency]:[Full Time Equivalent]],3,0),"-")</f>
        <v>120</v>
      </c>
      <c r="AZ41" s="602">
        <f>IFERROR(VLOOKUP(ONSCollation[[#This Row],[ONS Q2 2011-Q3 2011]],ONS2011Q3[[#All],[Cleaned text]:[Full Time Equivalent Q3 2011]],2,0),"-")</f>
        <v>110</v>
      </c>
      <c r="BA41" s="602">
        <f>IFERROR(VLOOKUP(ONSCollation[[#This Row],[ONS Q3 2011-Q4 2011]],ONS2011Q4[[#All],[Cleaned text]:[Full Time Equivalent]],3,0),"-")</f>
        <v>110</v>
      </c>
      <c r="BB41" s="602">
        <f>IFERROR(VLOOKUP(ONSCollation[[#This Row],[Dept detail / Agency]],ONS2012Q1[[Cleaned text]:[FTE Q1]],3,FALSE),"-")</f>
        <v>130</v>
      </c>
      <c r="BC41" s="602">
        <f>IFERROR(VLOOKUP(ONSCollation[[#This Row],[Dept detail / Agency]],ONS2012Q2[[Cleaned name]:[FTE Q2 2012]],3,FALSE),"-")</f>
        <v>140</v>
      </c>
      <c r="BD41" s="602">
        <f>IFERROR(VLOOKUP(ONSCollation[[#This Row],[Dept detail / Agency]],ONS2012Q3[[Cleaned name]:[FTE Q2 2012]],3,FALSE),"-")</f>
        <v>130</v>
      </c>
      <c r="BE41" s="602">
        <f>IFERROR(VLOOKUP(ONSCollation[[#This Row],[Dept detail / Agency]],ONS2012Q4[[Cleaned name]:[FTE Q3 2012]],3,FALSE),"-")</f>
        <v>120</v>
      </c>
      <c r="BF41" s="602">
        <f>IFERROR(VLOOKUP(ONSCollation[[#This Row],[Dept detail / Agency]],ONS2013Q1[[Cleaned name]:[FTE Q4 2012]],3,FALSE),"-")</f>
        <v>120</v>
      </c>
      <c r="BG41" s="602">
        <f>IFERROR(VLOOKUP(ONSCollation[[#This Row],[Dept detail / Agency]],ONS2013Q2[[Cleaned name]:[FTE Q1 2013]],3,FALSE),"-")</f>
        <v>110</v>
      </c>
      <c r="BH41" s="602">
        <f>IFERROR(VLOOKUP(ONSCollation[[#This Row],[Dept detail / Agency]],ONS2013Q3[[Cleaned name]:[FTE Q2 2013]],3,FALSE),"-")</f>
        <v>110</v>
      </c>
      <c r="BI41" s="602">
        <f>IFERROR(VLOOKUP(ONSCollation[[#This Row],[Dept detail / Agency]],ONS2013Q3[[Cleaned name]:[FTE Q2 2013]],3,FALSE),"-")</f>
        <v>110</v>
      </c>
      <c r="BJ41" s="604"/>
    </row>
    <row r="42" spans="1:62" x14ac:dyDescent="0.25">
      <c r="A42" s="531" t="s">
        <v>181</v>
      </c>
      <c r="B42" s="549" t="s">
        <v>458</v>
      </c>
      <c r="C42" s="542"/>
      <c r="D42" s="531" t="s">
        <v>48</v>
      </c>
      <c r="E42" s="531" t="s">
        <v>48</v>
      </c>
      <c r="F42" s="531" t="s">
        <v>48</v>
      </c>
      <c r="G42" s="531" t="s">
        <v>48</v>
      </c>
      <c r="H42" s="531" t="s">
        <v>48</v>
      </c>
      <c r="I42" s="537" t="s">
        <v>181</v>
      </c>
      <c r="J42" s="532" t="s">
        <v>48</v>
      </c>
      <c r="K42" s="532" t="s">
        <v>48</v>
      </c>
      <c r="L42" s="532" t="str">
        <f>VLOOKUP(TRIM(ONSCollation[[#This Row],[ONS Q3 2011-Q4 2011]]),ONS2012Q1[Cleaned text],1,0)</f>
        <v>Department for Energy and Climate Change</v>
      </c>
      <c r="M42" s="532" t="str">
        <f>ONSCollation[[#This Row],[ONS Q4 2011-Q1 2012]]</f>
        <v>Department for Energy and Climate Change</v>
      </c>
      <c r="N42" s="536" t="str">
        <f>ONSCollation[[#This Row],[ONS Q4 2011-Q1 2012]]</f>
        <v>Department for Energy and Climate Change</v>
      </c>
      <c r="O42" s="536" t="str">
        <f>ONSCollation[[#This Row],[Dept]]</f>
        <v>DECC</v>
      </c>
      <c r="P42" s="531" t="s">
        <v>760</v>
      </c>
      <c r="Q42" s="531" t="s">
        <v>832</v>
      </c>
      <c r="R42" s="531" t="s">
        <v>790</v>
      </c>
      <c r="S42" s="601" t="str">
        <f>IFERROR(VLOOKUP(ONSCollation[[#This Row],[ONS Q1 2009-Q2 2009]],ONS2009Q2[[#All],[Cleaned version of text detail]:[Full Time Equivalent Q1 2009]],8,0), "-")</f>
        <v>-</v>
      </c>
      <c r="T42" s="601" t="str">
        <f>IFERROR(VLOOKUP(ONSCollation[[#This Row],[ONS Q1 2009-Q2 2009]],ONS2009Q2[[#All],[Cleaned version of text detail]:[Full Time Equivalent Q1 2009]],4,0),"-")</f>
        <v>-</v>
      </c>
      <c r="U42" s="601">
        <f>IFERROR(VLOOKUP(ONSCollation[[#This Row],[ONS Q3 2009-Q4 2009]],ONS2009Q4[[#All],[Cleaned version of detail]:[Full Time Equivalent Q3 2009]],8,0),"-")</f>
        <v>970</v>
      </c>
      <c r="V42" s="601">
        <f>IFERROR(VLOOKUP(ONSCollation[[#This Row],[ONS Q3 2009-Q4 2009]],ONS2009Q4[[#All],[Cleaned version of detail]:[Full Time Equivalent Q3 2009]],4,0),"-")</f>
        <v>990</v>
      </c>
      <c r="W42" s="601">
        <f>IFERROR(VLOOKUP(ONSCollation[[#This Row],[ONS Q1 2010-Q2 2010]],ONS2010Q2[[#All],[Cleaned text]:[Full Time Equivalent Q1 2010]],8,0),"-")</f>
        <v>1020</v>
      </c>
      <c r="X42" s="601">
        <f>IFERROR(VLOOKUP(ONSCollation[[#This Row],[ONS Q2 2010-Q3 2010]],ONS2010Q3[[#All],[Cleaned text]:[FTE Q2 2010]],8,0),"-")</f>
        <v>1060</v>
      </c>
      <c r="Y42" s="601">
        <f>IFERROR(VLOOKUP(ONSCollation[[#This Row],[ONS Q3 2010-Q4 2010]],ONS2010Q4[[#All],[Cleaned text]:[Full Time Equivalent Q3 2010]],8,0),"-")</f>
        <v>1120</v>
      </c>
      <c r="Z42" s="601">
        <f>IFERROR(VLOOKUP(ONSCollation[[#This Row],[ONS Q3 2010-Q4 2010]],ONS2010Q4[[#All],[Cleaned text]:[Full Time Equivalent Q3 2010]],4,0),"-")</f>
        <v>1130</v>
      </c>
      <c r="AA42" s="601">
        <f>IFERROR(VLOOKUP(ONSCollation[[#This Row],[ONS Q4 2010-Q1 2011]],ONS2011Q1[[#All],[Cleaned text]:[Full Time Equivalent change Q4 2010-Q1 2011]],3,0),"-")</f>
        <v>1150</v>
      </c>
      <c r="AB42" s="601">
        <f>IFERROR(VLOOKUP(ONSCollation[[#This Row],[ONS Q1 2011-Q2 2011]],ONS2011Q2[[#All],[Dept detail / Agency]:[Full Time Equivalent]],4,0),"-")</f>
        <v>1170</v>
      </c>
      <c r="AC42" s="601">
        <f>IFERROR(VLOOKUP(ONSCollation[[#This Row],[ONS Q2 2011-Q3 2011]],ONS2011Q3[[#All],[Cleaned text]:[Full Time Equivalent Q3 2011]],3,0),"-")</f>
        <v>1190</v>
      </c>
      <c r="AD42" s="601">
        <f>IFERROR(VLOOKUP(ONSCollation[[#This Row],[ONS Q3 2011-Q4 2011]],ONS2011Q4[[#All],[Cleaned text]:[Full Time Equivalent]],4,0),"-")</f>
        <v>1230</v>
      </c>
      <c r="AE42" s="601">
        <f>IFERROR(VLOOKUP(ONSCollation[[#This Row],[Dept detail / Agency]],ONS2012Q1[[Cleaned text]:[FTE Q1]],4,FALSE),"-")</f>
        <v>1290</v>
      </c>
      <c r="AF42" s="601">
        <f>IFERROR(VLOOKUP(ONSCollation[[#This Row],[Dept detail / Agency]],ONS2012Q2[[Cleaned name]:[FTE Q2 2012]],4,FALSE),"-")</f>
        <v>1320</v>
      </c>
      <c r="AG42" s="601">
        <f>IFERROR(VLOOKUP(ONSCollation[[#This Row],[Dept detail / Agency]],ONS2012Q3[[Cleaned name]:[FTE Q2 2012]],4,FALSE),"-")</f>
        <v>1370</v>
      </c>
      <c r="AH42" s="601">
        <f>IFERROR(VLOOKUP(ONSCollation[[#This Row],[Dept detail / Agency]],ONS2012Q4[[Cleaned name]:[FTE Q3 2012]],4,FALSE),"-")</f>
        <v>1390</v>
      </c>
      <c r="AI42" s="601">
        <f>IFERROR(VLOOKUP(ONSCollation[[#This Row],[Dept detail / Agency]],ONS2013Q1[[Cleaned name]:[FTE Q4 2012]],4,FALSE),"-")</f>
        <v>1430</v>
      </c>
      <c r="AJ42" s="601">
        <f>IFERROR(VLOOKUP(ONSCollation[[#This Row],[Dept detail / Agency]],ONS2013Q2[[Cleaned name]:[FTE Q1 2013]],4,FALSE),"-")</f>
        <v>1480</v>
      </c>
      <c r="AK42" s="601">
        <f>IFERROR(VLOOKUP(ONSCollation[[#This Row],[Dept detail / Agency]],ONS2013Q3[[Cleaned name]:[FTE Q2 2013]],4,FALSE),"-")</f>
        <v>1500</v>
      </c>
      <c r="AL42" s="601">
        <f>IFERROR(VLOOKUP(ONSCollation[[#This Row],[Dept detail / Agency]],ONS2013Q3[[Cleaned name]:[FTE Q2 2013]],6,FALSE),"-")</f>
        <v>1480</v>
      </c>
      <c r="AM42" s="601">
        <f>IFERROR(VLOOKUP(ONSCollation[[#This Row],[Dept detail / Agency]],ONS2013Q4[[#All],[Cleaned name]:[FTE Q4 2013]],4,FALSE),"-")</f>
        <v>1570</v>
      </c>
      <c r="AN42" s="601">
        <f>IFERROR(VLOOKUP(ONSCollation[[#This Row],[Dept detail / Agency]],ONS2013Q4[[Cleaned name]:[HC Q3 20132]],6,FALSE),"-")</f>
        <v>1500</v>
      </c>
      <c r="AO42" s="601">
        <f>ONSCollation[[#This Row],[2013 Q3 - restated]]-ONSCollation[[#This Row],[2013 Q3 FTE]]</f>
        <v>0</v>
      </c>
      <c r="AP42" s="602" t="str">
        <f>IFERROR(VLOOKUP(ONSCollation[[#This Row],[ONS Q1 2009-Q2 2009]],ONS2009Q2[[#All],[Cleaned version of text detail]:[Full Time Equivalent Q1 2009]],6,0),"-")</f>
        <v>-</v>
      </c>
      <c r="AQ42" s="602" t="str">
        <f>IFERROR(VLOOKUP(ONSCollation[[#This Row],[ONS Q1 2009-Q2 2009]],ONS2009Q2[[#All],[Cleaned version of text detail]:[Full Time Equivalent Q1 2009]],2,0),"-")</f>
        <v>-</v>
      </c>
      <c r="AR42" s="602">
        <f>IFERROR(VLOOKUP(ONSCollation[[#This Row],[ONS Q3 2009-Q4 2009]],ONS2009Q4[[#All],[Cleaned version of detail]:[Full Time Equivalent Q3 2009]],6,0),"-")</f>
        <v>990</v>
      </c>
      <c r="AS42" s="602">
        <f>IFERROR(VLOOKUP(ONSCollation[[#This Row],[ONS Q3 2009-Q4 2009]],ONS2009Q4[[#All],[Cleaned version of detail]:[Full Time Equivalent Q3 2009]],2,0),"-")</f>
        <v>1020</v>
      </c>
      <c r="AT42" s="602">
        <f>IFERROR(VLOOKUP(ONSCollation[[#This Row],[ONS Q1 2010-Q2 2010]],ONS2010Q2[[#All],[Cleaned text]:[Full Time Equivalent Q1 2010]],6,0),"-")</f>
        <v>1040</v>
      </c>
      <c r="AU42" s="602">
        <f>IFERROR(VLOOKUP(ONSCollation[[#This Row],[ONS Q2 2010-Q3 2010]],ONS2010Q3[[#All],[Cleaned text]:[FTE Q2 2010]],6,0),"-")</f>
        <v>1080</v>
      </c>
      <c r="AV42" s="602">
        <f>IFERROR(VLOOKUP(ONSCollation[[#This Row],[ONS Q4 2010-Q1 2011]],ONS2011Q1[[#All],[Cleaned text]:[Full Time Equivalent change Q4 2010-Q1 2011]],2,0),"-")</f>
        <v>1170</v>
      </c>
      <c r="AW42" s="602">
        <f>IFERROR(VLOOKUP(ONSCollation[[#This Row],[ONS Q3 2010-Q4 2010]],ONS2010Q4[[#All],[Cleaned text]:[Full Time Equivalent Q3 2010]],2,0),"-")</f>
        <v>1150</v>
      </c>
      <c r="AX42" s="602">
        <f>IFERROR(VLOOKUP(ONSCollation[[#This Row],[ONS Q3 2010-Q4 2010]],ONS2010Q4[[#All],[Cleaned text]:[Full Time Equivalent Q3 2010]],6,0),"-")</f>
        <v>1140</v>
      </c>
      <c r="AY42" s="602">
        <f>IFERROR(VLOOKUP(ONSCollation[[#This Row],[ONS Q1 2011-Q2 2011]],ONS2011Q2[[#All],[Dept detail / Agency]:[Full Time Equivalent]],3,0),"-")</f>
        <v>1190</v>
      </c>
      <c r="AZ42" s="602">
        <f>IFERROR(VLOOKUP(ONSCollation[[#This Row],[ONS Q2 2011-Q3 2011]],ONS2011Q3[[#All],[Cleaned text]:[Full Time Equivalent Q3 2011]],2,0),"-")</f>
        <v>1210</v>
      </c>
      <c r="BA42" s="602">
        <f>IFERROR(VLOOKUP(ONSCollation[[#This Row],[ONS Q3 2011-Q4 2011]],ONS2011Q4[[#All],[Cleaned text]:[Full Time Equivalent]],3,0),"-")</f>
        <v>1250</v>
      </c>
      <c r="BB42" s="602">
        <f>IFERROR(VLOOKUP(ONSCollation[[#This Row],[Dept detail / Agency]],ONS2012Q1[[Cleaned text]:[FTE Q1]],3,FALSE),"-")</f>
        <v>1310</v>
      </c>
      <c r="BC42" s="602">
        <f>IFERROR(VLOOKUP(ONSCollation[[#This Row],[Dept detail / Agency]],ONS2012Q2[[Cleaned name]:[FTE Q2 2012]],3,FALSE),"-")</f>
        <v>1340</v>
      </c>
      <c r="BD42" s="602">
        <f>IFERROR(VLOOKUP(ONSCollation[[#This Row],[Dept detail / Agency]],ONS2012Q3[[Cleaned name]:[FTE Q2 2012]],3,FALSE),"-")</f>
        <v>1400</v>
      </c>
      <c r="BE42" s="602">
        <f>IFERROR(VLOOKUP(ONSCollation[[#This Row],[Dept detail / Agency]],ONS2012Q4[[Cleaned name]:[FTE Q3 2012]],3,FALSE),"-")</f>
        <v>1420</v>
      </c>
      <c r="BF42" s="602">
        <f>IFERROR(VLOOKUP(ONSCollation[[#This Row],[Dept detail / Agency]],ONS2013Q1[[Cleaned name]:[FTE Q4 2012]],3,FALSE),"-")</f>
        <v>1460</v>
      </c>
      <c r="BG42" s="602">
        <f>IFERROR(VLOOKUP(ONSCollation[[#This Row],[Dept detail / Agency]],ONS2013Q2[[Cleaned name]:[FTE Q1 2013]],3,FALSE),"-")</f>
        <v>1510</v>
      </c>
      <c r="BH42" s="602">
        <f>IFERROR(VLOOKUP(ONSCollation[[#This Row],[Dept detail / Agency]],ONS2013Q3[[Cleaned name]:[FTE Q2 2013]],3,FALSE),"-")</f>
        <v>1530</v>
      </c>
      <c r="BI42" s="602">
        <f>IFERROR(VLOOKUP(ONSCollation[[#This Row],[Dept detail / Agency]],ONS2013Q3[[Cleaned name]:[FTE Q2 2013]],3,FALSE),"-")</f>
        <v>1530</v>
      </c>
      <c r="BJ42" s="604"/>
    </row>
    <row r="43" spans="1:62" x14ac:dyDescent="0.25">
      <c r="A43" s="531" t="s">
        <v>49</v>
      </c>
      <c r="B43" s="549" t="s">
        <v>915</v>
      </c>
      <c r="C43" s="542"/>
      <c r="D43" s="531"/>
      <c r="E43" s="531"/>
      <c r="F43" s="531"/>
      <c r="G43" s="531"/>
      <c r="H43" s="531"/>
      <c r="I43" s="537" t="s">
        <v>582</v>
      </c>
      <c r="J43" s="532" t="s">
        <v>582</v>
      </c>
      <c r="K43" s="532" t="s">
        <v>582</v>
      </c>
      <c r="L43" s="532" t="str">
        <f>VLOOKUP(TRIM(ONSCollation[[#This Row],[ONS Q3 2011-Q4 2011]]),ONS2012Q1[Cleaned text],1,0)</f>
        <v>Animal Health and Veterinary Laboratories Agency</v>
      </c>
      <c r="M43" s="532" t="str">
        <f>ONSCollation[[#This Row],[ONS Q4 2011-Q1 2012]]</f>
        <v>Animal Health and Veterinary Laboratories Agency</v>
      </c>
      <c r="N43" s="536" t="str">
        <f>ONSCollation[[#This Row],[ONS Q4 2011-Q1 2012]]</f>
        <v>Animal Health and Veterinary Laboratories Agency</v>
      </c>
      <c r="O43" s="536" t="str">
        <f>ONSCollation[[#This Row],[Dept]]</f>
        <v>Defra</v>
      </c>
      <c r="P43" s="531" t="s">
        <v>902</v>
      </c>
      <c r="Q43" s="531" t="s">
        <v>832</v>
      </c>
      <c r="R43" s="531" t="s">
        <v>792</v>
      </c>
      <c r="S43" s="601" t="str">
        <f>IFERROR(VLOOKUP(ONSCollation[[#This Row],[ONS Q1 2009-Q2 2009]],ONS2009Q2[[#All],[Cleaned version of text detail]:[Full Time Equivalent Q1 2009]],8,0), "-")</f>
        <v>-</v>
      </c>
      <c r="T43" s="601" t="str">
        <f>IFERROR(VLOOKUP(ONSCollation[[#This Row],[ONS Q1 2009-Q2 2009]],ONS2009Q2[[#All],[Cleaned version of text detail]:[Full Time Equivalent Q1 2009]],4,0),"-")</f>
        <v>-</v>
      </c>
      <c r="U43" s="601" t="str">
        <f>IFERROR(VLOOKUP(ONSCollation[[#This Row],[ONS Q3 2009-Q4 2009]],ONS2009Q4[[#All],[Cleaned version of detail]:[Full Time Equivalent Q3 2009]],8,0),"-")</f>
        <v>-</v>
      </c>
      <c r="V43" s="601" t="str">
        <f>IFERROR(VLOOKUP(ONSCollation[[#This Row],[ONS Q3 2009-Q4 2009]],ONS2009Q4[[#All],[Cleaned version of detail]:[Full Time Equivalent Q3 2009]],4,0),"-")</f>
        <v>-</v>
      </c>
      <c r="W43" s="601" t="str">
        <f>IFERROR(VLOOKUP(ONSCollation[[#This Row],[ONS Q1 2010-Q2 2010]],ONS2010Q2[[#All],[Cleaned text]:[Full Time Equivalent Q1 2010]],8,0),"-")</f>
        <v>-</v>
      </c>
      <c r="X43" s="601" t="str">
        <f>IFERROR(VLOOKUP(ONSCollation[[#This Row],[ONS Q2 2010-Q3 2010]],ONS2010Q3[[#All],[Cleaned text]:[FTE Q2 2010]],8,0),"-")</f>
        <v>-</v>
      </c>
      <c r="Y43" s="601" t="str">
        <f>IFERROR(VLOOKUP(ONSCollation[[#This Row],[ONS Q3 2010-Q4 2010]],ONS2010Q4[[#All],[Cleaned text]:[Full Time Equivalent Q3 2010]],8,0),"-")</f>
        <v>-</v>
      </c>
      <c r="Z43" s="601" t="str">
        <f>IFERROR(VLOOKUP(ONSCollation[[#This Row],[ONS Q3 2010-Q4 2010]],ONS2010Q4[[#All],[Cleaned text]:[Full Time Equivalent Q3 2010]],4,0),"-")</f>
        <v>-</v>
      </c>
      <c r="AA43" s="601" t="str">
        <f>IFERROR(VLOOKUP(ONSCollation[[#This Row],[ONS Q4 2010-Q1 2011]],ONS2011Q1[[#All],[Cleaned text]:[Full Time Equivalent change Q4 2010-Q1 2011]],3,0),"-")</f>
        <v>-</v>
      </c>
      <c r="AB43" s="601">
        <f>IFERROR(VLOOKUP(ONSCollation[[#This Row],[ONS Q1 2011-Q2 2011]],ONS2011Q2[[#All],[Dept detail / Agency]:[Full Time Equivalent]],4,0),"-")</f>
        <v>2630</v>
      </c>
      <c r="AC43" s="601">
        <f>IFERROR(VLOOKUP(ONSCollation[[#This Row],[ONS Q2 2011-Q3 2011]],ONS2011Q3[[#All],[Cleaned text]:[Full Time Equivalent Q3 2011]],3,0),"-")</f>
        <v>2460</v>
      </c>
      <c r="AD43" s="601">
        <f>IFERROR(VLOOKUP(ONSCollation[[#This Row],[ONS Q3 2011-Q4 2011]],ONS2011Q4[[#All],[Cleaned text]:[Full Time Equivalent]],4,0),"-")</f>
        <v>2380</v>
      </c>
      <c r="AE43" s="601">
        <f>IFERROR(VLOOKUP(ONSCollation[[#This Row],[Dept detail / Agency]],ONS2012Q1[[Cleaned text]:[FTE Q1]],4,FALSE),"-")</f>
        <v>2350</v>
      </c>
      <c r="AF43" s="601">
        <f>IFERROR(VLOOKUP(ONSCollation[[#This Row],[Dept detail / Agency]],ONS2012Q2[[Cleaned name]:[FTE Q2 2012]],4,FALSE),"-")</f>
        <v>2270</v>
      </c>
      <c r="AG43" s="601">
        <f>IFERROR(VLOOKUP(ONSCollation[[#This Row],[Dept detail / Agency]],ONS2012Q3[[Cleaned name]:[FTE Q2 2012]],4,FALSE),"-")</f>
        <v>2220</v>
      </c>
      <c r="AH43" s="601">
        <f>IFERROR(VLOOKUP(ONSCollation[[#This Row],[Dept detail / Agency]],ONS2012Q4[[Cleaned name]:[FTE Q3 2012]],4,FALSE),"-")</f>
        <v>2180</v>
      </c>
      <c r="AI43" s="601">
        <f>IFERROR(VLOOKUP(ONSCollation[[#This Row],[Dept detail / Agency]],ONS2013Q1[[Cleaned name]:[FTE Q4 2012]],4,FALSE),"-")</f>
        <v>2180</v>
      </c>
      <c r="AJ43" s="601">
        <f>IFERROR(VLOOKUP(ONSCollation[[#This Row],[Dept detail / Agency]],ONS2013Q2[[Cleaned name]:[FTE Q1 2013]],4,FALSE),"-")</f>
        <v>2080</v>
      </c>
      <c r="AK43" s="601">
        <f>IFERROR(VLOOKUP(ONSCollation[[#This Row],[Dept detail / Agency]],ONS2013Q3[[Cleaned name]:[FTE Q2 2013]],4,FALSE),"-")</f>
        <v>2030</v>
      </c>
      <c r="AL43" s="601">
        <f>IFERROR(VLOOKUP(ONSCollation[[#This Row],[Dept detail / Agency]],ONS2013Q3[[Cleaned name]:[FTE Q2 2013]],6,FALSE),"-")</f>
        <v>2080</v>
      </c>
      <c r="AM43" s="601">
        <f>IFERROR(VLOOKUP(ONSCollation[[#This Row],[Dept detail / Agency]],ONS2013Q4[[#All],[Cleaned name]:[FTE Q4 2013]],4,FALSE),"-")</f>
        <v>2090</v>
      </c>
      <c r="AN43" s="601">
        <f>IFERROR(VLOOKUP(ONSCollation[[#This Row],[Dept detail / Agency]],ONS2013Q4[[Cleaned name]:[HC Q3 20132]],6,FALSE),"-")</f>
        <v>2030</v>
      </c>
      <c r="AO43" s="601">
        <f>ONSCollation[[#This Row],[2013 Q3 - restated]]-ONSCollation[[#This Row],[2013 Q3 FTE]]</f>
        <v>0</v>
      </c>
      <c r="AP43" s="602" t="str">
        <f>IFERROR(VLOOKUP(ONSCollation[[#This Row],[ONS Q1 2009-Q2 2009]],ONS2009Q2[[#All],[Cleaned version of text detail]:[Full Time Equivalent Q1 2009]],6,0),"-")</f>
        <v>-</v>
      </c>
      <c r="AQ43" s="602" t="str">
        <f>IFERROR(VLOOKUP(ONSCollation[[#This Row],[ONS Q1 2009-Q2 2009]],ONS2009Q2[[#All],[Cleaned version of text detail]:[Full Time Equivalent Q1 2009]],2,0),"-")</f>
        <v>-</v>
      </c>
      <c r="AR43" s="602" t="str">
        <f>IFERROR(VLOOKUP(ONSCollation[[#This Row],[ONS Q3 2009-Q4 2009]],ONS2009Q4[[#All],[Cleaned version of detail]:[Full Time Equivalent Q3 2009]],6,0),"-")</f>
        <v>-</v>
      </c>
      <c r="AS43" s="602" t="str">
        <f>IFERROR(VLOOKUP(ONSCollation[[#This Row],[ONS Q3 2009-Q4 2009]],ONS2009Q4[[#All],[Cleaned version of detail]:[Full Time Equivalent Q3 2009]],2,0),"-")</f>
        <v>-</v>
      </c>
      <c r="AT43" s="602" t="str">
        <f>IFERROR(VLOOKUP(ONSCollation[[#This Row],[ONS Q1 2010-Q2 2010]],ONS2010Q2[[#All],[Cleaned text]:[Full Time Equivalent Q1 2010]],6,0),"-")</f>
        <v>-</v>
      </c>
      <c r="AU43" s="602" t="str">
        <f>IFERROR(VLOOKUP(ONSCollation[[#This Row],[ONS Q2 2010-Q3 2010]],ONS2010Q3[[#All],[Cleaned text]:[FTE Q2 2010]],6,0),"-")</f>
        <v>-</v>
      </c>
      <c r="AV43" s="602" t="str">
        <f>IFERROR(VLOOKUP(ONSCollation[[#This Row],[ONS Q4 2010-Q1 2011]],ONS2011Q1[[#All],[Cleaned text]:[Full Time Equivalent change Q4 2010-Q1 2011]],2,0),"-")</f>
        <v>-</v>
      </c>
      <c r="AW43" s="602" t="str">
        <f>IFERROR(VLOOKUP(ONSCollation[[#This Row],[ONS Q3 2010-Q4 2010]],ONS2010Q4[[#All],[Cleaned text]:[Full Time Equivalent Q3 2010]],2,0),"-")</f>
        <v>-</v>
      </c>
      <c r="AX43" s="602" t="str">
        <f>IFERROR(VLOOKUP(ONSCollation[[#This Row],[ONS Q3 2010-Q4 2010]],ONS2010Q4[[#All],[Cleaned text]:[Full Time Equivalent Q3 2010]],6,0),"-")</f>
        <v>-</v>
      </c>
      <c r="AY43" s="602">
        <f>IFERROR(VLOOKUP(ONSCollation[[#This Row],[ONS Q1 2011-Q2 2011]],ONS2011Q2[[#All],[Dept detail / Agency]:[Full Time Equivalent]],3,0),"-")</f>
        <v>2830</v>
      </c>
      <c r="AZ43" s="602">
        <f>IFERROR(VLOOKUP(ONSCollation[[#This Row],[ONS Q2 2011-Q3 2011]],ONS2011Q3[[#All],[Cleaned text]:[Full Time Equivalent Q3 2011]],2,0),"-")</f>
        <v>2640</v>
      </c>
      <c r="BA43" s="602">
        <f>IFERROR(VLOOKUP(ONSCollation[[#This Row],[ONS Q3 2011-Q4 2011]],ONS2011Q4[[#All],[Cleaned text]:[Full Time Equivalent]],3,0),"-")</f>
        <v>2550</v>
      </c>
      <c r="BB43" s="602">
        <f>IFERROR(VLOOKUP(ONSCollation[[#This Row],[Dept detail / Agency]],ONS2012Q1[[Cleaned text]:[FTE Q1]],3,FALSE),"-")</f>
        <v>2520</v>
      </c>
      <c r="BC43" s="602">
        <f>IFERROR(VLOOKUP(ONSCollation[[#This Row],[Dept detail / Agency]],ONS2012Q2[[Cleaned name]:[FTE Q2 2012]],3,FALSE),"-")</f>
        <v>2440</v>
      </c>
      <c r="BD43" s="602">
        <f>IFERROR(VLOOKUP(ONSCollation[[#This Row],[Dept detail / Agency]],ONS2012Q3[[Cleaned name]:[FTE Q2 2012]],3,FALSE),"-")</f>
        <v>2380</v>
      </c>
      <c r="BE43" s="602">
        <f>IFERROR(VLOOKUP(ONSCollation[[#This Row],[Dept detail / Agency]],ONS2012Q4[[Cleaned name]:[FTE Q3 2012]],3,FALSE),"-")</f>
        <v>2340</v>
      </c>
      <c r="BF43" s="602">
        <f>IFERROR(VLOOKUP(ONSCollation[[#This Row],[Dept detail / Agency]],ONS2013Q1[[Cleaned name]:[FTE Q4 2012]],3,FALSE),"-")</f>
        <v>2350</v>
      </c>
      <c r="BG43" s="602">
        <f>IFERROR(VLOOKUP(ONSCollation[[#This Row],[Dept detail / Agency]],ONS2013Q2[[Cleaned name]:[FTE Q1 2013]],3,FALSE),"-")</f>
        <v>2230</v>
      </c>
      <c r="BH43" s="602">
        <f>IFERROR(VLOOKUP(ONSCollation[[#This Row],[Dept detail / Agency]],ONS2013Q3[[Cleaned name]:[FTE Q2 2013]],3,FALSE),"-")</f>
        <v>2180</v>
      </c>
      <c r="BI43" s="602">
        <f>IFERROR(VLOOKUP(ONSCollation[[#This Row],[Dept detail / Agency]],ONS2013Q3[[Cleaned name]:[FTE Q2 2013]],3,FALSE),"-")</f>
        <v>2180</v>
      </c>
      <c r="BJ43" s="604"/>
    </row>
    <row r="44" spans="1:62" x14ac:dyDescent="0.25">
      <c r="A44" s="531" t="s">
        <v>49</v>
      </c>
      <c r="B44" s="549" t="s">
        <v>915</v>
      </c>
      <c r="C44" s="531" t="s">
        <v>53</v>
      </c>
      <c r="D44" s="531" t="s">
        <v>53</v>
      </c>
      <c r="E44" s="531" t="s">
        <v>53</v>
      </c>
      <c r="F44" s="531" t="s">
        <v>53</v>
      </c>
      <c r="G44" s="531" t="s">
        <v>53</v>
      </c>
      <c r="H44" s="531" t="s">
        <v>53</v>
      </c>
      <c r="I44" s="531" t="s">
        <v>53</v>
      </c>
      <c r="J44" s="531" t="s">
        <v>53</v>
      </c>
      <c r="K44" s="531" t="s">
        <v>53</v>
      </c>
      <c r="L44" s="531" t="s">
        <v>53</v>
      </c>
      <c r="M44" s="532" t="str">
        <f>ONSCollation[[#This Row],[ONS Q4 2011-Q1 2012]]</f>
        <v>Animal Health</v>
      </c>
      <c r="N44" s="536" t="str">
        <f>ONSCollation[[#This Row],[ONS Q4 2011-Q1 2012]]</f>
        <v>Animal Health</v>
      </c>
      <c r="O44" s="536" t="str">
        <f>ONSCollation[[#This Row],[Dept]]</f>
        <v>Defra</v>
      </c>
      <c r="P44" s="531" t="s">
        <v>902</v>
      </c>
      <c r="Q44" s="531" t="s">
        <v>832</v>
      </c>
      <c r="R44" s="540" t="s">
        <v>792</v>
      </c>
      <c r="S44" s="601">
        <f>IFERROR(VLOOKUP(ONSCollation[[#This Row],[ONS Q1 2009-Q2 2009]],ONS2009Q2[[#All],[Cleaned version of text detail]:[Full Time Equivalent Q1 2009]],8,0), "-")</f>
        <v>1600</v>
      </c>
      <c r="T44" s="601">
        <f>IFERROR(VLOOKUP(ONSCollation[[#This Row],[ONS Q1 2009-Q2 2009]],ONS2009Q2[[#All],[Cleaned version of text detail]:[Full Time Equivalent Q1 2009]],4,0),"-")</f>
        <v>1590</v>
      </c>
      <c r="U44" s="601">
        <f>IFERROR(VLOOKUP(ONSCollation[[#This Row],[ONS Q3 2009-Q4 2009]],ONS2009Q4[[#All],[Cleaned version of detail]:[Full Time Equivalent Q3 2009]],8,0),"-")</f>
        <v>1620</v>
      </c>
      <c r="V44" s="601">
        <f>IFERROR(VLOOKUP(ONSCollation[[#This Row],[ONS Q3 2009-Q4 2009]],ONS2009Q4[[#All],[Cleaned version of detail]:[Full Time Equivalent Q3 2009]],4,0),"-")</f>
        <v>1630</v>
      </c>
      <c r="W44" s="601">
        <f>IFERROR(VLOOKUP(ONSCollation[[#This Row],[ONS Q1 2010-Q2 2010]],ONS2010Q2[[#All],[Cleaned text]:[Full Time Equivalent Q1 2010]],8,0),"-")</f>
        <v>1600</v>
      </c>
      <c r="X44" s="601">
        <f>IFERROR(VLOOKUP(ONSCollation[[#This Row],[ONS Q2 2010-Q3 2010]],ONS2010Q3[[#All],[Cleaned text]:[FTE Q2 2010]],8,0),"-")</f>
        <v>1590</v>
      </c>
      <c r="Y44" s="601">
        <f>IFERROR(VLOOKUP(ONSCollation[[#This Row],[ONS Q3 2010-Q4 2010]],ONS2010Q4[[#All],[Cleaned text]:[Full Time Equivalent Q3 2010]],8,0),"-")</f>
        <v>1540</v>
      </c>
      <c r="Z44" s="601">
        <f>IFERROR(VLOOKUP(ONSCollation[[#This Row],[ONS Q3 2010-Q4 2010]],ONS2010Q4[[#All],[Cleaned text]:[Full Time Equivalent Q3 2010]],4,0),"-")</f>
        <v>1490</v>
      </c>
      <c r="AA44" s="601">
        <f>IFERROR(VLOOKUP(ONSCollation[[#This Row],[ONS Q4 2010-Q1 2011]],ONS2011Q1[[#All],[Cleaned text]:[Full Time Equivalent change Q4 2010-Q1 2011]],3,0),"-")</f>
        <v>1500</v>
      </c>
      <c r="AB44" s="601" t="str">
        <f>IFERROR(VLOOKUP(ONSCollation[[#This Row],[ONS Q1 2011-Q2 2011]],ONS2011Q2[[#All],[Dept detail / Agency]:[Full Time Equivalent]],4,0),"-")</f>
        <v>-</v>
      </c>
      <c r="AC44" s="601" t="str">
        <f>IFERROR(VLOOKUP(ONSCollation[[#This Row],[ONS Q2 2011-Q3 2011]],ONS2011Q3[[#All],[Cleaned text]:[Full Time Equivalent Q3 2011]],3,0),"-")</f>
        <v>-</v>
      </c>
      <c r="AD44" s="601" t="str">
        <f>IFERROR(VLOOKUP(ONSCollation[[#This Row],[ONS Q3 2011-Q4 2011]],ONS2011Q4[[#All],[Cleaned text]:[Full Time Equivalent]],4,0),"-")</f>
        <v>-</v>
      </c>
      <c r="AE44" s="601" t="str">
        <f>IFERROR(VLOOKUP(ONSCollation[[#This Row],[Dept detail / Agency]],ONS2012Q1[[Cleaned text]:[FTE Q1]],4,FALSE),"-")</f>
        <v>-</v>
      </c>
      <c r="AF44" s="601" t="str">
        <f>IFERROR(VLOOKUP(ONSCollation[[#This Row],[Dept detail / Agency]],ONS2012Q2[[Cleaned name]:[FTE Q2 2012]],4,FALSE),"-")</f>
        <v>-</v>
      </c>
      <c r="AG44" s="601" t="str">
        <f>IFERROR(VLOOKUP(ONSCollation[[#This Row],[Dept detail / Agency]],ONS2012Q3[[Cleaned name]:[FTE Q2 2012]],4,FALSE),"-")</f>
        <v>-</v>
      </c>
      <c r="AH44" s="601" t="str">
        <f>IFERROR(VLOOKUP(ONSCollation[[#This Row],[Dept detail / Agency]],ONS2012Q4[[Cleaned name]:[FTE Q3 2012]],4,FALSE),"-")</f>
        <v>-</v>
      </c>
      <c r="AI44" s="601" t="str">
        <f>IFERROR(VLOOKUP(ONSCollation[[#This Row],[Dept detail / Agency]],ONS2013Q1[[Cleaned name]:[FTE Q4 2012]],4,FALSE),"-")</f>
        <v>-</v>
      </c>
      <c r="AJ44" s="601" t="str">
        <f>IFERROR(VLOOKUP(ONSCollation[[#This Row],[Dept detail / Agency]],ONS2013Q2[[Cleaned name]:[FTE Q1 2013]],4,FALSE),"-")</f>
        <v>-</v>
      </c>
      <c r="AK44" s="601" t="str">
        <f>IFERROR(VLOOKUP(ONSCollation[[#This Row],[Dept detail / Agency]],ONS2013Q3[[Cleaned name]:[FTE Q2 2013]],4,FALSE),"-")</f>
        <v>-</v>
      </c>
      <c r="AL44" s="601" t="str">
        <f>IFERROR(VLOOKUP(ONSCollation[[#This Row],[Dept detail / Agency]],ONS2013Q3[[Cleaned name]:[FTE Q2 2013]],6,FALSE),"-")</f>
        <v>-</v>
      </c>
      <c r="AM44" s="601" t="str">
        <f>IFERROR(VLOOKUP(ONSCollation[[#This Row],[Dept detail / Agency]],ONS2013Q4[[#All],[Cleaned name]:[FTE Q4 2013]],4,FALSE),"-")</f>
        <v>-</v>
      </c>
      <c r="AN44" s="601" t="str">
        <f>IFERROR(VLOOKUP(ONSCollation[[#This Row],[Dept detail / Agency]],ONS2013Q4[[Cleaned name]:[HC Q3 20132]],6,FALSE),"-")</f>
        <v>-</v>
      </c>
      <c r="AO44" s="601" t="e">
        <f>ONSCollation[[#This Row],[2013 Q3 - restated]]-ONSCollation[[#This Row],[2013 Q3 FTE]]</f>
        <v>#VALUE!</v>
      </c>
      <c r="AP44" s="602">
        <f>IFERROR(VLOOKUP(ONSCollation[[#This Row],[ONS Q1 2009-Q2 2009]],ONS2009Q2[[#All],[Cleaned version of text detail]:[Full Time Equivalent Q1 2009]],6,0),"-")</f>
        <v>1700</v>
      </c>
      <c r="AQ44" s="602">
        <f>IFERROR(VLOOKUP(ONSCollation[[#This Row],[ONS Q1 2009-Q2 2009]],ONS2009Q2[[#All],[Cleaned version of text detail]:[Full Time Equivalent Q1 2009]],2,0),"-")</f>
        <v>1690</v>
      </c>
      <c r="AR44" s="602">
        <f>IFERROR(VLOOKUP(ONSCollation[[#This Row],[ONS Q3 2009-Q4 2009]],ONS2009Q4[[#All],[Cleaned version of detail]:[Full Time Equivalent Q3 2009]],6,0),"-")</f>
        <v>1720</v>
      </c>
      <c r="AS44" s="602">
        <f>IFERROR(VLOOKUP(ONSCollation[[#This Row],[ONS Q3 2009-Q4 2009]],ONS2009Q4[[#All],[Cleaned version of detail]:[Full Time Equivalent Q3 2009]],2,0),"-")</f>
        <v>1730</v>
      </c>
      <c r="AT44" s="602">
        <f>IFERROR(VLOOKUP(ONSCollation[[#This Row],[ONS Q1 2010-Q2 2010]],ONS2010Q2[[#All],[Cleaned text]:[Full Time Equivalent Q1 2010]],6,0),"-")</f>
        <v>1700</v>
      </c>
      <c r="AU44" s="602">
        <f>IFERROR(VLOOKUP(ONSCollation[[#This Row],[ONS Q2 2010-Q3 2010]],ONS2010Q3[[#All],[Cleaned text]:[FTE Q2 2010]],6,0),"-")</f>
        <v>1690</v>
      </c>
      <c r="AV44" s="602">
        <f>IFERROR(VLOOKUP(ONSCollation[[#This Row],[ONS Q4 2010-Q1 2011]],ONS2011Q1[[#All],[Cleaned text]:[Full Time Equivalent change Q4 2010-Q1 2011]],2,0),"-")</f>
        <v>1590</v>
      </c>
      <c r="AW44" s="602">
        <f>IFERROR(VLOOKUP(ONSCollation[[#This Row],[ONS Q3 2010-Q4 2010]],ONS2010Q4[[#All],[Cleaned text]:[Full Time Equivalent Q3 2010]],2,0),"-")</f>
        <v>1590</v>
      </c>
      <c r="AX44" s="602">
        <f>IFERROR(VLOOKUP(ONSCollation[[#This Row],[ONS Q3 2010-Q4 2010]],ONS2010Q4[[#All],[Cleaned text]:[Full Time Equivalent Q3 2010]],6,0),"-")</f>
        <v>1640</v>
      </c>
      <c r="AY44" s="602" t="str">
        <f>IFERROR(VLOOKUP(ONSCollation[[#This Row],[ONS Q1 2011-Q2 2011]],ONS2011Q2[[#All],[Dept detail / Agency]:[Full Time Equivalent]],3,0),"-")</f>
        <v>-</v>
      </c>
      <c r="AZ44" s="602" t="str">
        <f>IFERROR(VLOOKUP(ONSCollation[[#This Row],[ONS Q2 2011-Q3 2011]],ONS2011Q3[[#All],[Cleaned text]:[Full Time Equivalent Q3 2011]],2,0),"-")</f>
        <v>-</v>
      </c>
      <c r="BA44" s="602" t="str">
        <f>IFERROR(VLOOKUP(ONSCollation[[#This Row],[ONS Q3 2011-Q4 2011]],ONS2011Q4[[#All],[Cleaned text]:[Full Time Equivalent]],3,0),"-")</f>
        <v>-</v>
      </c>
      <c r="BB44" s="602" t="str">
        <f>IFERROR(VLOOKUP(ONSCollation[[#This Row],[Dept detail / Agency]],ONS2012Q1[[Cleaned text]:[FTE Q1]],3,FALSE),"-")</f>
        <v>-</v>
      </c>
      <c r="BC44" s="602" t="str">
        <f>IFERROR(VLOOKUP(ONSCollation[[#This Row],[Dept detail / Agency]],ONS2012Q2[[Cleaned name]:[FTE Q2 2012]],3,FALSE),"-")</f>
        <v>-</v>
      </c>
      <c r="BD44" s="602" t="str">
        <f>IFERROR(VLOOKUP(ONSCollation[[#This Row],[Dept detail / Agency]],ONS2012Q3[[Cleaned name]:[FTE Q2 2012]],3,FALSE),"-")</f>
        <v>-</v>
      </c>
      <c r="BE44" s="602" t="str">
        <f>IFERROR(VLOOKUP(ONSCollation[[#This Row],[Dept detail / Agency]],ONS2012Q4[[Cleaned name]:[FTE Q3 2012]],3,FALSE),"-")</f>
        <v>-</v>
      </c>
      <c r="BF44" s="602" t="str">
        <f>IFERROR(VLOOKUP(ONSCollation[[#This Row],[Dept detail / Agency]],ONS2013Q1[[Cleaned name]:[FTE Q4 2012]],3,FALSE),"-")</f>
        <v>-</v>
      </c>
      <c r="BG44" s="602" t="str">
        <f>IFERROR(VLOOKUP(ONSCollation[[#This Row],[Dept detail / Agency]],ONS2013Q2[[Cleaned name]:[FTE Q1 2013]],3,FALSE),"-")</f>
        <v>-</v>
      </c>
      <c r="BH44" s="602" t="str">
        <f>IFERROR(VLOOKUP(ONSCollation[[#This Row],[Dept detail / Agency]],ONS2013Q3[[Cleaned name]:[FTE Q2 2013]],3,FALSE),"-")</f>
        <v>-</v>
      </c>
      <c r="BI44" s="602" t="str">
        <f>IFERROR(VLOOKUP(ONSCollation[[#This Row],[Dept detail / Agency]],ONS2013Q3[[Cleaned name]:[FTE Q2 2013]],3,FALSE),"-")</f>
        <v>-</v>
      </c>
      <c r="BJ44" s="604"/>
    </row>
    <row r="45" spans="1:62" x14ac:dyDescent="0.25">
      <c r="A45" s="531" t="s">
        <v>49</v>
      </c>
      <c r="B45" s="549" t="s">
        <v>915</v>
      </c>
      <c r="C45" s="531" t="s">
        <v>50</v>
      </c>
      <c r="D45" s="531" t="s">
        <v>50</v>
      </c>
      <c r="E45" s="531" t="s">
        <v>50</v>
      </c>
      <c r="F45" s="531" t="s">
        <v>50</v>
      </c>
      <c r="G45" s="531" t="s">
        <v>50</v>
      </c>
      <c r="H45" s="531" t="s">
        <v>50</v>
      </c>
      <c r="I45" s="531" t="s">
        <v>50</v>
      </c>
      <c r="J45" s="531" t="s">
        <v>50</v>
      </c>
      <c r="K45" s="531" t="s">
        <v>50</v>
      </c>
      <c r="L45" s="532" t="str">
        <f>VLOOKUP(TRIM(ONSCollation[[#This Row],[ONS Q3 2011-Q4 2011]]),ONS2012Q1[Cleaned text],1,0)</f>
        <v>Centre for Environment Fisheries and Aquaculture Science</v>
      </c>
      <c r="M45" s="532" t="str">
        <f>ONSCollation[[#This Row],[ONS Q4 2011-Q1 2012]]</f>
        <v>Centre for Environment Fisheries and Aquaculture Science</v>
      </c>
      <c r="N45" s="536" t="str">
        <f>ONSCollation[[#This Row],[ONS Q4 2011-Q1 2012]]</f>
        <v>Centre for Environment Fisheries and Aquaculture Science</v>
      </c>
      <c r="O45" s="536" t="str">
        <f>ONSCollation[[#This Row],[Dept]]</f>
        <v>Defra</v>
      </c>
      <c r="P45" s="531" t="s">
        <v>902</v>
      </c>
      <c r="Q45" s="531" t="s">
        <v>832</v>
      </c>
      <c r="R45" s="531" t="s">
        <v>792</v>
      </c>
      <c r="S45" s="601">
        <f>IFERROR(VLOOKUP(ONSCollation[[#This Row],[ONS Q1 2009-Q2 2009]],ONS2009Q2[[#All],[Cleaned version of text detail]:[Full Time Equivalent Q1 2009]],8,0), "-")</f>
        <v>520</v>
      </c>
      <c r="T45" s="601">
        <f>IFERROR(VLOOKUP(ONSCollation[[#This Row],[ONS Q1 2009-Q2 2009]],ONS2009Q2[[#All],[Cleaned version of text detail]:[Full Time Equivalent Q1 2009]],4,0),"-")</f>
        <v>520</v>
      </c>
      <c r="U45" s="601">
        <f>IFERROR(VLOOKUP(ONSCollation[[#This Row],[ONS Q3 2009-Q4 2009]],ONS2009Q4[[#All],[Cleaned version of detail]:[Full Time Equivalent Q3 2009]],8,0),"-")</f>
        <v>530</v>
      </c>
      <c r="V45" s="601">
        <f>IFERROR(VLOOKUP(ONSCollation[[#This Row],[ONS Q3 2009-Q4 2009]],ONS2009Q4[[#All],[Cleaned version of detail]:[Full Time Equivalent Q3 2009]],4,0),"-")</f>
        <v>530</v>
      </c>
      <c r="W45" s="601">
        <f>IFERROR(VLOOKUP(ONSCollation[[#This Row],[ONS Q1 2010-Q2 2010]],ONS2010Q2[[#All],[Cleaned text]:[Full Time Equivalent Q1 2010]],8,0),"-")</f>
        <v>530</v>
      </c>
      <c r="X45" s="601">
        <f>IFERROR(VLOOKUP(ONSCollation[[#This Row],[ONS Q2 2010-Q3 2010]],ONS2010Q3[[#All],[Cleaned text]:[FTE Q2 2010]],8,0),"-")</f>
        <v>530</v>
      </c>
      <c r="Y45" s="601">
        <f>IFERROR(VLOOKUP(ONSCollation[[#This Row],[ONS Q3 2010-Q4 2010]],ONS2010Q4[[#All],[Cleaned text]:[Full Time Equivalent Q3 2010]],8,0),"-")</f>
        <v>530</v>
      </c>
      <c r="Z45" s="601">
        <f>IFERROR(VLOOKUP(ONSCollation[[#This Row],[ONS Q3 2010-Q4 2010]],ONS2010Q4[[#All],[Cleaned text]:[Full Time Equivalent Q3 2010]],4,0),"-")</f>
        <v>520</v>
      </c>
      <c r="AA45" s="601">
        <f>IFERROR(VLOOKUP(ONSCollation[[#This Row],[ONS Q4 2010-Q1 2011]],ONS2011Q1[[#All],[Cleaned text]:[Full Time Equivalent change Q4 2010-Q1 2011]],3,0),"-")</f>
        <v>510</v>
      </c>
      <c r="AB45" s="601">
        <f>IFERROR(VLOOKUP(ONSCollation[[#This Row],[ONS Q1 2011-Q2 2011]],ONS2011Q2[[#All],[Dept detail / Agency]:[Full Time Equivalent]],4,0),"-")</f>
        <v>500</v>
      </c>
      <c r="AC45" s="601">
        <f>IFERROR(VLOOKUP(ONSCollation[[#This Row],[ONS Q2 2011-Q3 2011]],ONS2011Q3[[#All],[Cleaned text]:[Full Time Equivalent Q3 2011]],3,0),"-")</f>
        <v>510</v>
      </c>
      <c r="AD45" s="601">
        <f>IFERROR(VLOOKUP(ONSCollation[[#This Row],[ONS Q3 2011-Q4 2011]],ONS2011Q4[[#All],[Cleaned text]:[Full Time Equivalent]],4,0),"-")</f>
        <v>530</v>
      </c>
      <c r="AE45" s="601">
        <f>IFERROR(VLOOKUP(ONSCollation[[#This Row],[Dept detail / Agency]],ONS2012Q1[[Cleaned text]:[FTE Q1]],4,FALSE),"-")</f>
        <v>520</v>
      </c>
      <c r="AF45" s="601">
        <f>IFERROR(VLOOKUP(ONSCollation[[#This Row],[Dept detail / Agency]],ONS2012Q2[[Cleaned name]:[FTE Q2 2012]],4,FALSE),"-")</f>
        <v>520</v>
      </c>
      <c r="AG45" s="601">
        <f>IFERROR(VLOOKUP(ONSCollation[[#This Row],[Dept detail / Agency]],ONS2012Q3[[Cleaned name]:[FTE Q2 2012]],4,FALSE),"-")</f>
        <v>540</v>
      </c>
      <c r="AH45" s="601">
        <f>IFERROR(VLOOKUP(ONSCollation[[#This Row],[Dept detail / Agency]],ONS2012Q4[[Cleaned name]:[FTE Q3 2012]],4,FALSE),"-")</f>
        <v>540</v>
      </c>
      <c r="AI45" s="601">
        <f>IFERROR(VLOOKUP(ONSCollation[[#This Row],[Dept detail / Agency]],ONS2013Q1[[Cleaned name]:[FTE Q4 2012]],4,FALSE),"-")</f>
        <v>540</v>
      </c>
      <c r="AJ45" s="601">
        <f>IFERROR(VLOOKUP(ONSCollation[[#This Row],[Dept detail / Agency]],ONS2013Q2[[Cleaned name]:[FTE Q1 2013]],4,FALSE),"-")</f>
        <v>540</v>
      </c>
      <c r="AK45" s="601">
        <f>IFERROR(VLOOKUP(ONSCollation[[#This Row],[Dept detail / Agency]],ONS2013Q3[[Cleaned name]:[FTE Q2 2013]],4,FALSE),"-")</f>
        <v>540</v>
      </c>
      <c r="AL45" s="601">
        <f>IFERROR(VLOOKUP(ONSCollation[[#This Row],[Dept detail / Agency]],ONS2013Q3[[Cleaned name]:[FTE Q2 2013]],6,FALSE),"-")</f>
        <v>540</v>
      </c>
      <c r="AM45" s="601">
        <f>IFERROR(VLOOKUP(ONSCollation[[#This Row],[Dept detail / Agency]],ONS2013Q4[[#All],[Cleaned name]:[FTE Q4 2013]],4,FALSE),"-")</f>
        <v>540</v>
      </c>
      <c r="AN45" s="601">
        <f>IFERROR(VLOOKUP(ONSCollation[[#This Row],[Dept detail / Agency]],ONS2013Q4[[Cleaned name]:[HC Q3 20132]],6,FALSE),"-")</f>
        <v>540</v>
      </c>
      <c r="AO45" s="601">
        <f>ONSCollation[[#This Row],[2013 Q3 - restated]]-ONSCollation[[#This Row],[2013 Q3 FTE]]</f>
        <v>0</v>
      </c>
      <c r="AP45" s="602">
        <f>IFERROR(VLOOKUP(ONSCollation[[#This Row],[ONS Q1 2009-Q2 2009]],ONS2009Q2[[#All],[Cleaned version of text detail]:[Full Time Equivalent Q1 2009]],6,0),"-")</f>
        <v>550</v>
      </c>
      <c r="AQ45" s="602">
        <f>IFERROR(VLOOKUP(ONSCollation[[#This Row],[ONS Q1 2009-Q2 2009]],ONS2009Q2[[#All],[Cleaned version of text detail]:[Full Time Equivalent Q1 2009]],2,0),"-")</f>
        <v>550</v>
      </c>
      <c r="AR45" s="602">
        <f>IFERROR(VLOOKUP(ONSCollation[[#This Row],[ONS Q3 2009-Q4 2009]],ONS2009Q4[[#All],[Cleaned version of detail]:[Full Time Equivalent Q3 2009]],6,0),"-")</f>
        <v>560</v>
      </c>
      <c r="AS45" s="602">
        <f>IFERROR(VLOOKUP(ONSCollation[[#This Row],[ONS Q3 2009-Q4 2009]],ONS2009Q4[[#All],[Cleaned version of detail]:[Full Time Equivalent Q3 2009]],2,0),"-")</f>
        <v>560</v>
      </c>
      <c r="AT45" s="602">
        <f>IFERROR(VLOOKUP(ONSCollation[[#This Row],[ONS Q1 2010-Q2 2010]],ONS2010Q2[[#All],[Cleaned text]:[Full Time Equivalent Q1 2010]],6,0),"-")</f>
        <v>560</v>
      </c>
      <c r="AU45" s="602">
        <f>IFERROR(VLOOKUP(ONSCollation[[#This Row],[ONS Q2 2010-Q3 2010]],ONS2010Q3[[#All],[Cleaned text]:[FTE Q2 2010]],6,0),"-")</f>
        <v>560</v>
      </c>
      <c r="AV45" s="602">
        <f>IFERROR(VLOOKUP(ONSCollation[[#This Row],[ONS Q4 2010-Q1 2011]],ONS2011Q1[[#All],[Cleaned text]:[Full Time Equivalent change Q4 2010-Q1 2011]],2,0),"-")</f>
        <v>530</v>
      </c>
      <c r="AW45" s="602">
        <f>IFERROR(VLOOKUP(ONSCollation[[#This Row],[ONS Q3 2010-Q4 2010]],ONS2010Q4[[#All],[Cleaned text]:[Full Time Equivalent Q3 2010]],2,0),"-")</f>
        <v>550</v>
      </c>
      <c r="AX45" s="602">
        <f>IFERROR(VLOOKUP(ONSCollation[[#This Row],[ONS Q3 2010-Q4 2010]],ONS2010Q4[[#All],[Cleaned text]:[Full Time Equivalent Q3 2010]],6,0),"-")</f>
        <v>560</v>
      </c>
      <c r="AY45" s="602">
        <f>IFERROR(VLOOKUP(ONSCollation[[#This Row],[ONS Q1 2011-Q2 2011]],ONS2011Q2[[#All],[Dept detail / Agency]:[Full Time Equivalent]],3,0),"-")</f>
        <v>530</v>
      </c>
      <c r="AZ45" s="602">
        <f>IFERROR(VLOOKUP(ONSCollation[[#This Row],[ONS Q2 2011-Q3 2011]],ONS2011Q3[[#All],[Cleaned text]:[Full Time Equivalent Q3 2011]],2,0),"-")</f>
        <v>530</v>
      </c>
      <c r="BA45" s="602">
        <f>IFERROR(VLOOKUP(ONSCollation[[#This Row],[ONS Q3 2011-Q4 2011]],ONS2011Q4[[#All],[Cleaned text]:[Full Time Equivalent]],3,0),"-")</f>
        <v>560</v>
      </c>
      <c r="BB45" s="602">
        <f>IFERROR(VLOOKUP(ONSCollation[[#This Row],[Dept detail / Agency]],ONS2012Q1[[Cleaned text]:[FTE Q1]],3,FALSE),"-")</f>
        <v>550</v>
      </c>
      <c r="BC45" s="602">
        <f>IFERROR(VLOOKUP(ONSCollation[[#This Row],[Dept detail / Agency]],ONS2012Q2[[Cleaned name]:[FTE Q2 2012]],3,FALSE),"-")</f>
        <v>550</v>
      </c>
      <c r="BD45" s="602">
        <f>IFERROR(VLOOKUP(ONSCollation[[#This Row],[Dept detail / Agency]],ONS2012Q3[[Cleaned name]:[FTE Q2 2012]],3,FALSE),"-")</f>
        <v>570</v>
      </c>
      <c r="BE45" s="602">
        <f>IFERROR(VLOOKUP(ONSCollation[[#This Row],[Dept detail / Agency]],ONS2012Q4[[Cleaned name]:[FTE Q3 2012]],3,FALSE),"-")</f>
        <v>570</v>
      </c>
      <c r="BF45" s="602">
        <f>IFERROR(VLOOKUP(ONSCollation[[#This Row],[Dept detail / Agency]],ONS2013Q1[[Cleaned name]:[FTE Q4 2012]],3,FALSE),"-")</f>
        <v>570</v>
      </c>
      <c r="BG45" s="602">
        <f>IFERROR(VLOOKUP(ONSCollation[[#This Row],[Dept detail / Agency]],ONS2013Q2[[Cleaned name]:[FTE Q1 2013]],3,FALSE),"-")</f>
        <v>570</v>
      </c>
      <c r="BH45" s="602">
        <f>IFERROR(VLOOKUP(ONSCollation[[#This Row],[Dept detail / Agency]],ONS2013Q3[[Cleaned name]:[FTE Q2 2013]],3,FALSE),"-")</f>
        <v>570</v>
      </c>
      <c r="BI45" s="602">
        <f>IFERROR(VLOOKUP(ONSCollation[[#This Row],[Dept detail / Agency]],ONS2013Q3[[Cleaned name]:[FTE Q2 2013]],3,FALSE),"-")</f>
        <v>570</v>
      </c>
      <c r="BJ45" s="604"/>
    </row>
    <row r="46" spans="1:62" x14ac:dyDescent="0.25">
      <c r="A46" s="531" t="s">
        <v>49</v>
      </c>
      <c r="B46" s="549" t="s">
        <v>915</v>
      </c>
      <c r="C46" s="531" t="s">
        <v>398</v>
      </c>
      <c r="D46" s="531" t="s">
        <v>398</v>
      </c>
      <c r="E46" s="531" t="s">
        <v>398</v>
      </c>
      <c r="F46" s="531" t="s">
        <v>398</v>
      </c>
      <c r="G46" s="531" t="s">
        <v>398</v>
      </c>
      <c r="H46" s="531" t="s">
        <v>398</v>
      </c>
      <c r="I46" s="531" t="s">
        <v>398</v>
      </c>
      <c r="J46" s="531" t="s">
        <v>398</v>
      </c>
      <c r="K46" s="531" t="s">
        <v>672</v>
      </c>
      <c r="L46" s="532" t="str">
        <f>VLOOKUP(TRIM(ONSCollation[[#This Row],[ONS Q3 2011-Q4 2011]]),ONS2012Q1[Cleaned text],1,0)</f>
        <v>Department for Environment Food and Rural Affairs</v>
      </c>
      <c r="M46" s="532" t="str">
        <f>ONSCollation[[#This Row],[ONS Q4 2011-Q1 2012]]</f>
        <v>Department for Environment Food and Rural Affairs</v>
      </c>
      <c r="N46" s="536" t="str">
        <f>ONSCollation[[#This Row],[ONS Q4 2011-Q1 2012]]</f>
        <v>Department for Environment Food and Rural Affairs</v>
      </c>
      <c r="O46" s="536" t="str">
        <f>ONSCollation[[#This Row],[Dept]]</f>
        <v>Defra</v>
      </c>
      <c r="P46" s="531" t="s">
        <v>760</v>
      </c>
      <c r="Q46" s="531" t="s">
        <v>832</v>
      </c>
      <c r="R46" s="531" t="s">
        <v>790</v>
      </c>
      <c r="S46" s="601">
        <f>IFERROR(VLOOKUP(ONSCollation[[#This Row],[ONS Q1 2009-Q2 2009]],ONS2009Q2[[#All],[Cleaned version of text detail]:[Full Time Equivalent Q1 2009]],8,0), "-")</f>
        <v>3000</v>
      </c>
      <c r="T46" s="601">
        <f>IFERROR(VLOOKUP(ONSCollation[[#This Row],[ONS Q1 2009-Q2 2009]],ONS2009Q2[[#All],[Cleaned version of text detail]:[Full Time Equivalent Q1 2009]],4,0),"-")</f>
        <v>2860</v>
      </c>
      <c r="U46" s="601">
        <f>IFERROR(VLOOKUP(ONSCollation[[#This Row],[ONS Q3 2009-Q4 2009]],ONS2009Q4[[#All],[Cleaned version of detail]:[Full Time Equivalent Q3 2009]],8,0),"-")</f>
        <v>2540</v>
      </c>
      <c r="V46" s="601">
        <f>IFERROR(VLOOKUP(ONSCollation[[#This Row],[ONS Q3 2009-Q4 2009]],ONS2009Q4[[#All],[Cleaned version of detail]:[Full Time Equivalent Q3 2009]],4,0),"-")</f>
        <v>2570</v>
      </c>
      <c r="W46" s="601">
        <f>IFERROR(VLOOKUP(ONSCollation[[#This Row],[ONS Q1 2010-Q2 2010]],ONS2010Q2[[#All],[Cleaned text]:[Full Time Equivalent Q1 2010]],8,0),"-")</f>
        <v>2640</v>
      </c>
      <c r="X46" s="601">
        <f>IFERROR(VLOOKUP(ONSCollation[[#This Row],[ONS Q2 2010-Q3 2010]],ONS2010Q3[[#All],[Cleaned text]:[FTE Q2 2010]],8,0),"-")</f>
        <v>2640</v>
      </c>
      <c r="Y46" s="601">
        <f>IFERROR(VLOOKUP(ONSCollation[[#This Row],[ONS Q3 2010-Q4 2010]],ONS2010Q4[[#All],[Cleaned text]:[Full Time Equivalent Q3 2010]],8,0),"-")</f>
        <v>2590</v>
      </c>
      <c r="Z46" s="601">
        <f>IFERROR(VLOOKUP(ONSCollation[[#This Row],[ONS Q3 2010-Q4 2010]],ONS2010Q4[[#All],[Cleaned text]:[Full Time Equivalent Q3 2010]],4,0),"-")</f>
        <v>2570</v>
      </c>
      <c r="AA46" s="601">
        <f>IFERROR(VLOOKUP(ONSCollation[[#This Row],[ONS Q4 2010-Q1 2011]],ONS2011Q1[[#All],[Cleaned text]:[Full Time Equivalent change Q4 2010-Q1 2011]],3,0),"-")</f>
        <v>2530</v>
      </c>
      <c r="AB46" s="601">
        <f>IFERROR(VLOOKUP(ONSCollation[[#This Row],[ONS Q1 2011-Q2 2011]],ONS2011Q2[[#All],[Dept detail / Agency]:[Full Time Equivalent]],4,0),"-")</f>
        <v>2340</v>
      </c>
      <c r="AC46" s="601">
        <f>IFERROR(VLOOKUP(ONSCollation[[#This Row],[ONS Q2 2011-Q3 2011]],ONS2011Q3[[#All],[Cleaned text]:[Full Time Equivalent Q3 2011]],3,0),"-")</f>
        <v>2100</v>
      </c>
      <c r="AD46" s="601">
        <f>IFERROR(VLOOKUP(ONSCollation[[#This Row],[ONS Q3 2011-Q4 2011]],ONS2011Q4[[#All],[Cleaned text]:[Full Time Equivalent]],4,0),"-")</f>
        <v>2080</v>
      </c>
      <c r="AE46" s="601">
        <f>IFERROR(VLOOKUP(ONSCollation[[#This Row],[Dept detail / Agency]],ONS2012Q1[[Cleaned text]:[FTE Q1]],4,FALSE),"-")</f>
        <v>2090</v>
      </c>
      <c r="AF46" s="601">
        <f>IFERROR(VLOOKUP(ONSCollation[[#This Row],[Dept detail / Agency]],ONS2012Q2[[Cleaned name]:[FTE Q2 2012]],4,FALSE),"-")</f>
        <v>2060</v>
      </c>
      <c r="AG46" s="601">
        <f>IFERROR(VLOOKUP(ONSCollation[[#This Row],[Dept detail / Agency]],ONS2012Q3[[Cleaned name]:[FTE Q2 2012]],4,FALSE),"-")</f>
        <v>2020</v>
      </c>
      <c r="AH46" s="601">
        <f>IFERROR(VLOOKUP(ONSCollation[[#This Row],[Dept detail / Agency]],ONS2012Q4[[Cleaned name]:[FTE Q3 2012]],4,FALSE),"-")</f>
        <v>2040</v>
      </c>
      <c r="AI46" s="601">
        <f>IFERROR(VLOOKUP(ONSCollation[[#This Row],[Dept detail / Agency]],ONS2013Q1[[Cleaned name]:[FTE Q4 2012]],4,FALSE),"-")</f>
        <v>2090</v>
      </c>
      <c r="AJ46" s="601">
        <f>IFERROR(VLOOKUP(ONSCollation[[#This Row],[Dept detail / Agency]],ONS2013Q2[[Cleaned name]:[FTE Q1 2013]],4,FALSE),"-")</f>
        <v>2140</v>
      </c>
      <c r="AK46" s="601">
        <f>IFERROR(VLOOKUP(ONSCollation[[#This Row],[Dept detail / Agency]],ONS2013Q3[[Cleaned name]:[FTE Q2 2013]],4,FALSE),"-")</f>
        <v>2180</v>
      </c>
      <c r="AL46" s="601">
        <f>IFERROR(VLOOKUP(ONSCollation[[#This Row],[Dept detail / Agency]],ONS2013Q3[[Cleaned name]:[FTE Q2 2013]],6,FALSE),"-")</f>
        <v>2140</v>
      </c>
      <c r="AM46" s="601">
        <f>IFERROR(VLOOKUP(ONSCollation[[#This Row],[Dept detail / Agency]],ONS2013Q4[[#All],[Cleaned name]:[FTE Q4 2013]],4,FALSE),"-")</f>
        <v>2160</v>
      </c>
      <c r="AN46" s="601">
        <f>IFERROR(VLOOKUP(ONSCollation[[#This Row],[Dept detail / Agency]],ONS2013Q4[[Cleaned name]:[HC Q3 20132]],6,FALSE),"-")</f>
        <v>2180</v>
      </c>
      <c r="AO46" s="601">
        <f>ONSCollation[[#This Row],[2013 Q3 - restated]]-ONSCollation[[#This Row],[2013 Q3 FTE]]</f>
        <v>0</v>
      </c>
      <c r="AP46" s="602">
        <f>IFERROR(VLOOKUP(ONSCollation[[#This Row],[ONS Q1 2009-Q2 2009]],ONS2009Q2[[#All],[Cleaned version of text detail]:[Full Time Equivalent Q1 2009]],6,0),"-")</f>
        <v>3100</v>
      </c>
      <c r="AQ46" s="602">
        <f>IFERROR(VLOOKUP(ONSCollation[[#This Row],[ONS Q1 2009-Q2 2009]],ONS2009Q2[[#All],[Cleaned version of text detail]:[Full Time Equivalent Q1 2009]],2,0),"-")</f>
        <v>2950</v>
      </c>
      <c r="AR46" s="602">
        <f>IFERROR(VLOOKUP(ONSCollation[[#This Row],[ONS Q3 2009-Q4 2009]],ONS2009Q4[[#All],[Cleaned version of detail]:[Full Time Equivalent Q3 2009]],6,0),"-")</f>
        <v>2630</v>
      </c>
      <c r="AS46" s="602">
        <f>IFERROR(VLOOKUP(ONSCollation[[#This Row],[ONS Q3 2009-Q4 2009]],ONS2009Q4[[#All],[Cleaned version of detail]:[Full Time Equivalent Q3 2009]],2,0),"-")</f>
        <v>2660</v>
      </c>
      <c r="AT46" s="602">
        <f>IFERROR(VLOOKUP(ONSCollation[[#This Row],[ONS Q1 2010-Q2 2010]],ONS2010Q2[[#All],[Cleaned text]:[Full Time Equivalent Q1 2010]],6,0),"-")</f>
        <v>2740</v>
      </c>
      <c r="AU46" s="602">
        <f>IFERROR(VLOOKUP(ONSCollation[[#This Row],[ONS Q2 2010-Q3 2010]],ONS2010Q3[[#All],[Cleaned text]:[FTE Q2 2010]],6,0),"-")</f>
        <v>2740</v>
      </c>
      <c r="AV46" s="602">
        <f>IFERROR(VLOOKUP(ONSCollation[[#This Row],[ONS Q4 2010-Q1 2011]],ONS2011Q1[[#All],[Cleaned text]:[Full Time Equivalent change Q4 2010-Q1 2011]],2,0),"-")</f>
        <v>2620</v>
      </c>
      <c r="AW46" s="602">
        <f>IFERROR(VLOOKUP(ONSCollation[[#This Row],[ONS Q3 2010-Q4 2010]],ONS2010Q4[[#All],[Cleaned text]:[Full Time Equivalent Q3 2010]],2,0),"-")</f>
        <v>2670</v>
      </c>
      <c r="AX46" s="602">
        <f>IFERROR(VLOOKUP(ONSCollation[[#This Row],[ONS Q3 2010-Q4 2010]],ONS2010Q4[[#All],[Cleaned text]:[Full Time Equivalent Q3 2010]],6,0),"-")</f>
        <v>2690</v>
      </c>
      <c r="AY46" s="602">
        <f>IFERROR(VLOOKUP(ONSCollation[[#This Row],[ONS Q1 2011-Q2 2011]],ONS2011Q2[[#All],[Dept detail / Agency]:[Full Time Equivalent]],3,0),"-")</f>
        <v>2440</v>
      </c>
      <c r="AZ46" s="602">
        <f>IFERROR(VLOOKUP(ONSCollation[[#This Row],[ONS Q2 2011-Q3 2011]],ONS2011Q3[[#All],[Cleaned text]:[Full Time Equivalent Q3 2011]],2,0),"-")</f>
        <v>2170</v>
      </c>
      <c r="BA46" s="602">
        <f>IFERROR(VLOOKUP(ONSCollation[[#This Row],[ONS Q3 2011-Q4 2011]],ONS2011Q4[[#All],[Cleaned text]:[Full Time Equivalent]],3,0),"-")</f>
        <v>2160</v>
      </c>
      <c r="BB46" s="602">
        <f>IFERROR(VLOOKUP(ONSCollation[[#This Row],[Dept detail / Agency]],ONS2012Q1[[Cleaned text]:[FTE Q1]],3,FALSE),"-")</f>
        <v>2160</v>
      </c>
      <c r="BC46" s="602">
        <f>IFERROR(VLOOKUP(ONSCollation[[#This Row],[Dept detail / Agency]],ONS2012Q2[[Cleaned name]:[FTE Q2 2012]],3,FALSE),"-")</f>
        <v>2140</v>
      </c>
      <c r="BD46" s="602">
        <f>IFERROR(VLOOKUP(ONSCollation[[#This Row],[Dept detail / Agency]],ONS2012Q3[[Cleaned name]:[FTE Q2 2012]],3,FALSE),"-")</f>
        <v>2100</v>
      </c>
      <c r="BE46" s="602">
        <f>IFERROR(VLOOKUP(ONSCollation[[#This Row],[Dept detail / Agency]],ONS2012Q4[[Cleaned name]:[FTE Q3 2012]],3,FALSE),"-")</f>
        <v>2120</v>
      </c>
      <c r="BF46" s="602">
        <f>IFERROR(VLOOKUP(ONSCollation[[#This Row],[Dept detail / Agency]],ONS2013Q1[[Cleaned name]:[FTE Q4 2012]],3,FALSE),"-")</f>
        <v>2170</v>
      </c>
      <c r="BG46" s="602">
        <f>IFERROR(VLOOKUP(ONSCollation[[#This Row],[Dept detail / Agency]],ONS2013Q2[[Cleaned name]:[FTE Q1 2013]],3,FALSE),"-")</f>
        <v>2220</v>
      </c>
      <c r="BH46" s="602">
        <f>IFERROR(VLOOKUP(ONSCollation[[#This Row],[Dept detail / Agency]],ONS2013Q3[[Cleaned name]:[FTE Q2 2013]],3,FALSE),"-")</f>
        <v>2260</v>
      </c>
      <c r="BI46" s="602">
        <f>IFERROR(VLOOKUP(ONSCollation[[#This Row],[Dept detail / Agency]],ONS2013Q3[[Cleaned name]:[FTE Q2 2013]],3,FALSE),"-")</f>
        <v>2260</v>
      </c>
      <c r="BJ46" s="604"/>
    </row>
    <row r="47" spans="1:62" x14ac:dyDescent="0.25">
      <c r="A47" s="531" t="s">
        <v>49</v>
      </c>
      <c r="B47" s="549" t="s">
        <v>915</v>
      </c>
      <c r="C47" s="531" t="s">
        <v>51</v>
      </c>
      <c r="D47" s="531" t="s">
        <v>361</v>
      </c>
      <c r="E47" s="531" t="s">
        <v>361</v>
      </c>
      <c r="F47" s="531" t="s">
        <v>361</v>
      </c>
      <c r="G47" s="531" t="s">
        <v>361</v>
      </c>
      <c r="H47" s="531" t="s">
        <v>361</v>
      </c>
      <c r="I47" s="531" t="s">
        <v>361</v>
      </c>
      <c r="J47" s="531" t="s">
        <v>361</v>
      </c>
      <c r="K47" s="531" t="s">
        <v>361</v>
      </c>
      <c r="L47" s="532" t="str">
        <f>VLOOKUP(TRIM(ONSCollation[[#This Row],[ONS Q3 2011-Q4 2011]]),ONS2012Q1[Cleaned text],1,0)</f>
        <v>Food &amp; Environment Research Agency</v>
      </c>
      <c r="M47" s="532" t="str">
        <f>ONSCollation[[#This Row],[ONS Q4 2011-Q1 2012]]</f>
        <v>Food &amp; Environment Research Agency</v>
      </c>
      <c r="N47" s="536" t="str">
        <f>ONSCollation[[#This Row],[ONS Q4 2011-Q1 2012]]</f>
        <v>Food &amp; Environment Research Agency</v>
      </c>
      <c r="O47" s="536" t="str">
        <f>ONSCollation[[#This Row],[Dept]]</f>
        <v>Defra</v>
      </c>
      <c r="P47" s="531" t="s">
        <v>902</v>
      </c>
      <c r="Q47" s="531" t="s">
        <v>832</v>
      </c>
      <c r="R47" s="531" t="s">
        <v>792</v>
      </c>
      <c r="S47" s="601">
        <f>IFERROR(VLOOKUP(ONSCollation[[#This Row],[ONS Q1 2009-Q2 2009]],ONS2009Q2[[#All],[Cleaned version of text detail]:[Full Time Equivalent Q1 2009]],8,0), "-")</f>
        <v>650</v>
      </c>
      <c r="T47" s="601">
        <f>IFERROR(VLOOKUP(ONSCollation[[#This Row],[ONS Q1 2009-Q2 2009]],ONS2009Q2[[#All],[Cleaned version of text detail]:[Full Time Equivalent Q1 2009]],4,0),"-")</f>
        <v>850</v>
      </c>
      <c r="U47" s="601">
        <f>IFERROR(VLOOKUP(ONSCollation[[#This Row],[ONS Q3 2009-Q4 2009]],ONS2009Q4[[#All],[Cleaned version of detail]:[Full Time Equivalent Q3 2009]],8,0),"-")</f>
        <v>840</v>
      </c>
      <c r="V47" s="601">
        <f>IFERROR(VLOOKUP(ONSCollation[[#This Row],[ONS Q3 2009-Q4 2009]],ONS2009Q4[[#All],[Cleaned version of detail]:[Full Time Equivalent Q3 2009]],4,0),"-")</f>
        <v>810</v>
      </c>
      <c r="W47" s="601">
        <f>IFERROR(VLOOKUP(ONSCollation[[#This Row],[ONS Q1 2010-Q2 2010]],ONS2010Q2[[#All],[Cleaned text]:[Full Time Equivalent Q1 2010]],8,0),"-")</f>
        <v>850</v>
      </c>
      <c r="X47" s="601">
        <f>IFERROR(VLOOKUP(ONSCollation[[#This Row],[ONS Q2 2010-Q3 2010]],ONS2010Q3[[#All],[Cleaned text]:[FTE Q2 2010]],8,0),"-")</f>
        <v>850</v>
      </c>
      <c r="Y47" s="601">
        <f>IFERROR(VLOOKUP(ONSCollation[[#This Row],[ONS Q3 2010-Q4 2010]],ONS2010Q4[[#All],[Cleaned text]:[Full Time Equivalent Q3 2010]],8,0),"-")</f>
        <v>840</v>
      </c>
      <c r="Z47" s="601">
        <f>IFERROR(VLOOKUP(ONSCollation[[#This Row],[ONS Q3 2010-Q4 2010]],ONS2010Q4[[#All],[Cleaned text]:[Full Time Equivalent Q3 2010]],4,0),"-")</f>
        <v>830</v>
      </c>
      <c r="AA47" s="601">
        <f>IFERROR(VLOOKUP(ONSCollation[[#This Row],[ONS Q4 2010-Q1 2011]],ONS2011Q1[[#All],[Cleaned text]:[Full Time Equivalent change Q4 2010-Q1 2011]],3,0),"-")</f>
        <v>850</v>
      </c>
      <c r="AB47" s="601">
        <f>IFERROR(VLOOKUP(ONSCollation[[#This Row],[ONS Q1 2011-Q2 2011]],ONS2011Q2[[#All],[Dept detail / Agency]:[Full Time Equivalent]],4,0),"-")</f>
        <v>880</v>
      </c>
      <c r="AC47" s="601">
        <f>IFERROR(VLOOKUP(ONSCollation[[#This Row],[ONS Q2 2011-Q3 2011]],ONS2011Q3[[#All],[Cleaned text]:[Full Time Equivalent Q3 2011]],3,0),"-")</f>
        <v>840</v>
      </c>
      <c r="AD47" s="601">
        <f>IFERROR(VLOOKUP(ONSCollation[[#This Row],[ONS Q3 2011-Q4 2011]],ONS2011Q4[[#All],[Cleaned text]:[Full Time Equivalent]],4,0),"-")</f>
        <v>820</v>
      </c>
      <c r="AE47" s="601">
        <f>IFERROR(VLOOKUP(ONSCollation[[#This Row],[Dept detail / Agency]],ONS2012Q1[[Cleaned text]:[FTE Q1]],4,FALSE),"-")</f>
        <v>860</v>
      </c>
      <c r="AF47" s="601">
        <f>IFERROR(VLOOKUP(ONSCollation[[#This Row],[Dept detail / Agency]],ONS2012Q2[[Cleaned name]:[FTE Q2 2012]],4,FALSE),"-")</f>
        <v>860</v>
      </c>
      <c r="AG47" s="601">
        <f>IFERROR(VLOOKUP(ONSCollation[[#This Row],[Dept detail / Agency]],ONS2012Q3[[Cleaned name]:[FTE Q2 2012]],4,FALSE),"-")</f>
        <v>840</v>
      </c>
      <c r="AH47" s="601">
        <f>IFERROR(VLOOKUP(ONSCollation[[#This Row],[Dept detail / Agency]],ONS2012Q4[[Cleaned name]:[FTE Q3 2012]],4,FALSE),"-")</f>
        <v>840</v>
      </c>
      <c r="AI47" s="601">
        <f>IFERROR(VLOOKUP(ONSCollation[[#This Row],[Dept detail / Agency]],ONS2013Q1[[Cleaned name]:[FTE Q4 2012]],4,FALSE),"-")</f>
        <v>850</v>
      </c>
      <c r="AJ47" s="601">
        <f>IFERROR(VLOOKUP(ONSCollation[[#This Row],[Dept detail / Agency]],ONS2013Q2[[Cleaned name]:[FTE Q1 2013]],4,FALSE),"-")</f>
        <v>880</v>
      </c>
      <c r="AK47" s="601">
        <f>IFERROR(VLOOKUP(ONSCollation[[#This Row],[Dept detail / Agency]],ONS2013Q3[[Cleaned name]:[FTE Q2 2013]],4,FALSE),"-")</f>
        <v>760</v>
      </c>
      <c r="AL47" s="601">
        <f>IFERROR(VLOOKUP(ONSCollation[[#This Row],[Dept detail / Agency]],ONS2013Q3[[Cleaned name]:[FTE Q2 2013]],6,FALSE),"-")</f>
        <v>790</v>
      </c>
      <c r="AM47" s="601">
        <f>IFERROR(VLOOKUP(ONSCollation[[#This Row],[Dept detail / Agency]],ONS2013Q4[[#All],[Cleaned name]:[FTE Q4 2013]],4,FALSE),"-")</f>
        <v>780</v>
      </c>
      <c r="AN47" s="601">
        <f>IFERROR(VLOOKUP(ONSCollation[[#This Row],[Dept detail / Agency]],ONS2013Q4[[Cleaned name]:[HC Q3 20132]],6,FALSE),"-")</f>
        <v>760</v>
      </c>
      <c r="AO47" s="601">
        <f>ONSCollation[[#This Row],[2013 Q3 - restated]]-ONSCollation[[#This Row],[2013 Q3 FTE]]</f>
        <v>0</v>
      </c>
      <c r="AP47" s="602">
        <f>IFERROR(VLOOKUP(ONSCollation[[#This Row],[ONS Q1 2009-Q2 2009]],ONS2009Q2[[#All],[Cleaned version of text detail]:[Full Time Equivalent Q1 2009]],6,0),"-")</f>
        <v>700</v>
      </c>
      <c r="AQ47" s="602">
        <f>IFERROR(VLOOKUP(ONSCollation[[#This Row],[ONS Q1 2009-Q2 2009]],ONS2009Q2[[#All],[Cleaned version of text detail]:[Full Time Equivalent Q1 2009]],2,0),"-")</f>
        <v>920</v>
      </c>
      <c r="AR47" s="602">
        <f>IFERROR(VLOOKUP(ONSCollation[[#This Row],[ONS Q3 2009-Q4 2009]],ONS2009Q4[[#All],[Cleaned version of detail]:[Full Time Equivalent Q3 2009]],6,0),"-")</f>
        <v>890</v>
      </c>
      <c r="AS47" s="602">
        <f>IFERROR(VLOOKUP(ONSCollation[[#This Row],[ONS Q3 2009-Q4 2009]],ONS2009Q4[[#All],[Cleaned version of detail]:[Full Time Equivalent Q3 2009]],2,0),"-")</f>
        <v>850</v>
      </c>
      <c r="AT47" s="602">
        <f>IFERROR(VLOOKUP(ONSCollation[[#This Row],[ONS Q1 2010-Q2 2010]],ONS2010Q2[[#All],[Cleaned text]:[Full Time Equivalent Q1 2010]],6,0),"-")</f>
        <v>910</v>
      </c>
      <c r="AU47" s="602">
        <f>IFERROR(VLOOKUP(ONSCollation[[#This Row],[ONS Q2 2010-Q3 2010]],ONS2010Q3[[#All],[Cleaned text]:[FTE Q2 2010]],6,0),"-")</f>
        <v>910</v>
      </c>
      <c r="AV47" s="602">
        <f>IFERROR(VLOOKUP(ONSCollation[[#This Row],[ONS Q4 2010-Q1 2011]],ONS2011Q1[[#All],[Cleaned text]:[Full Time Equivalent change Q4 2010-Q1 2011]],2,0),"-")</f>
        <v>900</v>
      </c>
      <c r="AW47" s="602">
        <f>IFERROR(VLOOKUP(ONSCollation[[#This Row],[ONS Q3 2010-Q4 2010]],ONS2010Q4[[#All],[Cleaned text]:[Full Time Equivalent Q3 2010]],2,0),"-")</f>
        <v>880</v>
      </c>
      <c r="AX47" s="602">
        <f>IFERROR(VLOOKUP(ONSCollation[[#This Row],[ONS Q3 2010-Q4 2010]],ONS2010Q4[[#All],[Cleaned text]:[Full Time Equivalent Q3 2010]],6,0),"-")</f>
        <v>910</v>
      </c>
      <c r="AY47" s="602">
        <f>IFERROR(VLOOKUP(ONSCollation[[#This Row],[ONS Q1 2011-Q2 2011]],ONS2011Q2[[#All],[Dept detail / Agency]:[Full Time Equivalent]],3,0),"-")</f>
        <v>940</v>
      </c>
      <c r="AZ47" s="602">
        <f>IFERROR(VLOOKUP(ONSCollation[[#This Row],[ONS Q2 2011-Q3 2011]],ONS2011Q3[[#All],[Cleaned text]:[Full Time Equivalent Q3 2011]],2,0),"-")</f>
        <v>900</v>
      </c>
      <c r="BA47" s="602">
        <f>IFERROR(VLOOKUP(ONSCollation[[#This Row],[ONS Q3 2011-Q4 2011]],ONS2011Q4[[#All],[Cleaned text]:[Full Time Equivalent]],3,0),"-")</f>
        <v>870</v>
      </c>
      <c r="BB47" s="602">
        <f>IFERROR(VLOOKUP(ONSCollation[[#This Row],[Dept detail / Agency]],ONS2012Q1[[Cleaned text]:[FTE Q1]],3,FALSE),"-")</f>
        <v>920</v>
      </c>
      <c r="BC47" s="602">
        <f>IFERROR(VLOOKUP(ONSCollation[[#This Row],[Dept detail / Agency]],ONS2012Q2[[Cleaned name]:[FTE Q2 2012]],3,FALSE),"-")</f>
        <v>930</v>
      </c>
      <c r="BD47" s="602">
        <f>IFERROR(VLOOKUP(ONSCollation[[#This Row],[Dept detail / Agency]],ONS2012Q3[[Cleaned name]:[FTE Q2 2012]],3,FALSE),"-")</f>
        <v>900</v>
      </c>
      <c r="BE47" s="602">
        <f>IFERROR(VLOOKUP(ONSCollation[[#This Row],[Dept detail / Agency]],ONS2012Q4[[Cleaned name]:[FTE Q3 2012]],3,FALSE),"-")</f>
        <v>900</v>
      </c>
      <c r="BF47" s="602">
        <f>IFERROR(VLOOKUP(ONSCollation[[#This Row],[Dept detail / Agency]],ONS2013Q1[[Cleaned name]:[FTE Q4 2012]],3,FALSE),"-")</f>
        <v>910</v>
      </c>
      <c r="BG47" s="602">
        <f>IFERROR(VLOOKUP(ONSCollation[[#This Row],[Dept detail / Agency]],ONS2013Q2[[Cleaned name]:[FTE Q1 2013]],3,FALSE),"-")</f>
        <v>940</v>
      </c>
      <c r="BH47" s="602">
        <f>IFERROR(VLOOKUP(ONSCollation[[#This Row],[Dept detail / Agency]],ONS2013Q3[[Cleaned name]:[FTE Q2 2013]],3,FALSE),"-")</f>
        <v>820</v>
      </c>
      <c r="BI47" s="602">
        <f>IFERROR(VLOOKUP(ONSCollation[[#This Row],[Dept detail / Agency]],ONS2013Q3[[Cleaned name]:[FTE Q2 2013]],3,FALSE),"-")</f>
        <v>820</v>
      </c>
      <c r="BJ47" s="604"/>
    </row>
    <row r="48" spans="1:62" x14ac:dyDescent="0.25">
      <c r="A48" s="531" t="s">
        <v>49</v>
      </c>
      <c r="B48" s="549" t="s">
        <v>915</v>
      </c>
      <c r="C48" s="531" t="s">
        <v>133</v>
      </c>
      <c r="D48" s="531" t="s">
        <v>133</v>
      </c>
      <c r="E48" s="531" t="s">
        <v>133</v>
      </c>
      <c r="F48" s="531" t="s">
        <v>133</v>
      </c>
      <c r="G48" s="531" t="s">
        <v>133</v>
      </c>
      <c r="H48" s="531" t="s">
        <v>133</v>
      </c>
      <c r="I48" s="531" t="s">
        <v>133</v>
      </c>
      <c r="J48" s="531" t="s">
        <v>133</v>
      </c>
      <c r="K48" s="531" t="s">
        <v>133</v>
      </c>
      <c r="L48" s="531" t="s">
        <v>133</v>
      </c>
      <c r="M48" s="532" t="str">
        <f>ONSCollation[[#This Row],[ONS Q4 2011-Q1 2012]]</f>
        <v>Government Decontamination Services</v>
      </c>
      <c r="N48" s="536" t="str">
        <f>ONSCollation[[#This Row],[ONS Q4 2011-Q1 2012]]</f>
        <v>Government Decontamination Services</v>
      </c>
      <c r="O48" s="536" t="str">
        <f>ONSCollation[[#This Row],[Dept]]</f>
        <v>Defra</v>
      </c>
      <c r="P48" s="531" t="s">
        <v>902</v>
      </c>
      <c r="Q48" s="531" t="s">
        <v>832</v>
      </c>
      <c r="R48" s="534" t="s">
        <v>796</v>
      </c>
      <c r="S48" s="601">
        <f>IFERROR(VLOOKUP(ONSCollation[[#This Row],[ONS Q1 2009-Q2 2009]],ONS2009Q2[[#All],[Cleaned version of text detail]:[Full Time Equivalent Q1 2009]],8,0), "-")</f>
        <v>30</v>
      </c>
      <c r="T48" s="601">
        <f>IFERROR(VLOOKUP(ONSCollation[[#This Row],[ONS Q1 2009-Q2 2009]],ONS2009Q2[[#All],[Cleaned version of text detail]:[Full Time Equivalent Q1 2009]],4,0),"-")</f>
        <v>0</v>
      </c>
      <c r="U48" s="601" t="str">
        <f>IFERROR(VLOOKUP(ONSCollation[[#This Row],[ONS Q3 2009-Q4 2009]],ONS2009Q4[[#All],[Cleaned version of detail]:[Full Time Equivalent Q3 2009]],8,0),"-")</f>
        <v>-</v>
      </c>
      <c r="V48" s="601" t="str">
        <f>IFERROR(VLOOKUP(ONSCollation[[#This Row],[ONS Q3 2009-Q4 2009]],ONS2009Q4[[#All],[Cleaned version of detail]:[Full Time Equivalent Q3 2009]],4,0),"-")</f>
        <v>-</v>
      </c>
      <c r="W48" s="601" t="str">
        <f>IFERROR(VLOOKUP(ONSCollation[[#This Row],[ONS Q1 2010-Q2 2010]],ONS2010Q2[[#All],[Cleaned text]:[Full Time Equivalent Q1 2010]],8,0),"-")</f>
        <v>-</v>
      </c>
      <c r="X48" s="601" t="str">
        <f>IFERROR(VLOOKUP(ONSCollation[[#This Row],[ONS Q2 2010-Q3 2010]],ONS2010Q3[[#All],[Cleaned text]:[FTE Q2 2010]],8,0),"-")</f>
        <v>-</v>
      </c>
      <c r="Y48" s="601" t="str">
        <f>IFERROR(VLOOKUP(ONSCollation[[#This Row],[ONS Q3 2010-Q4 2010]],ONS2010Q4[[#All],[Cleaned text]:[Full Time Equivalent Q3 2010]],8,0),"-")</f>
        <v>-</v>
      </c>
      <c r="Z48" s="601" t="str">
        <f>IFERROR(VLOOKUP(ONSCollation[[#This Row],[ONS Q3 2010-Q4 2010]],ONS2010Q4[[#All],[Cleaned text]:[Full Time Equivalent Q3 2010]],4,0),"-")</f>
        <v>-</v>
      </c>
      <c r="AA48" s="601" t="str">
        <f>IFERROR(VLOOKUP(ONSCollation[[#This Row],[ONS Q4 2010-Q1 2011]],ONS2011Q1[[#All],[Cleaned text]:[Full Time Equivalent change Q4 2010-Q1 2011]],3,0),"-")</f>
        <v>-</v>
      </c>
      <c r="AB48" s="601" t="str">
        <f>IFERROR(VLOOKUP(ONSCollation[[#This Row],[ONS Q1 2011-Q2 2011]],ONS2011Q2[[#All],[Dept detail / Agency]:[Full Time Equivalent]],4,0),"-")</f>
        <v>-</v>
      </c>
      <c r="AC48" s="601" t="str">
        <f>IFERROR(VLOOKUP(ONSCollation[[#This Row],[ONS Q2 2011-Q3 2011]],ONS2011Q3[[#All],[Cleaned text]:[Full Time Equivalent Q3 2011]],3,0),"-")</f>
        <v>-</v>
      </c>
      <c r="AD48" s="601" t="str">
        <f>IFERROR(VLOOKUP(ONSCollation[[#This Row],[ONS Q3 2011-Q4 2011]],ONS2011Q4[[#All],[Cleaned text]:[Full Time Equivalent]],4,0),"-")</f>
        <v>-</v>
      </c>
      <c r="AE48" s="601" t="str">
        <f>IFERROR(VLOOKUP(ONSCollation[[#This Row],[Dept detail / Agency]],ONS2012Q1[[Cleaned text]:[FTE Q1]],4,FALSE),"-")</f>
        <v>-</v>
      </c>
      <c r="AF48" s="601" t="str">
        <f>IFERROR(VLOOKUP(ONSCollation[[#This Row],[Dept detail / Agency]],ONS2012Q2[[Cleaned name]:[FTE Q2 2012]],4,FALSE),"-")</f>
        <v>-</v>
      </c>
      <c r="AG48" s="601" t="str">
        <f>IFERROR(VLOOKUP(ONSCollation[[#This Row],[Dept detail / Agency]],ONS2012Q3[[Cleaned name]:[FTE Q2 2012]],4,FALSE),"-")</f>
        <v>-</v>
      </c>
      <c r="AH48" s="601" t="str">
        <f>IFERROR(VLOOKUP(ONSCollation[[#This Row],[Dept detail / Agency]],ONS2012Q4[[Cleaned name]:[FTE Q3 2012]],4,FALSE),"-")</f>
        <v>-</v>
      </c>
      <c r="AI48" s="601" t="str">
        <f>IFERROR(VLOOKUP(ONSCollation[[#This Row],[Dept detail / Agency]],ONS2013Q1[[Cleaned name]:[FTE Q4 2012]],4,FALSE),"-")</f>
        <v>-</v>
      </c>
      <c r="AJ48" s="601" t="str">
        <f>IFERROR(VLOOKUP(ONSCollation[[#This Row],[Dept detail / Agency]],ONS2013Q2[[Cleaned name]:[FTE Q1 2013]],4,FALSE),"-")</f>
        <v>-</v>
      </c>
      <c r="AK48" s="601" t="str">
        <f>IFERROR(VLOOKUP(ONSCollation[[#This Row],[Dept detail / Agency]],ONS2013Q3[[Cleaned name]:[FTE Q2 2013]],4,FALSE),"-")</f>
        <v>-</v>
      </c>
      <c r="AL48" s="601" t="str">
        <f>IFERROR(VLOOKUP(ONSCollation[[#This Row],[Dept detail / Agency]],ONS2013Q3[[Cleaned name]:[FTE Q2 2013]],6,FALSE),"-")</f>
        <v>-</v>
      </c>
      <c r="AM48" s="601" t="str">
        <f>IFERROR(VLOOKUP(ONSCollation[[#This Row],[Dept detail / Agency]],ONS2013Q4[[#All],[Cleaned name]:[FTE Q4 2013]],4,FALSE),"-")</f>
        <v>-</v>
      </c>
      <c r="AN48" s="601" t="str">
        <f>IFERROR(VLOOKUP(ONSCollation[[#This Row],[Dept detail / Agency]],ONS2013Q4[[Cleaned name]:[HC Q3 20132]],6,FALSE),"-")</f>
        <v>-</v>
      </c>
      <c r="AO48" s="601" t="e">
        <f>ONSCollation[[#This Row],[2013 Q3 - restated]]-ONSCollation[[#This Row],[2013 Q3 FTE]]</f>
        <v>#VALUE!</v>
      </c>
      <c r="AP48" s="602">
        <f>IFERROR(VLOOKUP(ONSCollation[[#This Row],[ONS Q1 2009-Q2 2009]],ONS2009Q2[[#All],[Cleaned version of text detail]:[Full Time Equivalent Q1 2009]],6,0),"-")</f>
        <v>30</v>
      </c>
      <c r="AQ48" s="602">
        <f>IFERROR(VLOOKUP(ONSCollation[[#This Row],[ONS Q1 2009-Q2 2009]],ONS2009Q2[[#All],[Cleaned version of text detail]:[Full Time Equivalent Q1 2009]],2,0),"-")</f>
        <v>0</v>
      </c>
      <c r="AR48" s="602" t="str">
        <f>IFERROR(VLOOKUP(ONSCollation[[#This Row],[ONS Q3 2009-Q4 2009]],ONS2009Q4[[#All],[Cleaned version of detail]:[Full Time Equivalent Q3 2009]],6,0),"-")</f>
        <v>-</v>
      </c>
      <c r="AS48" s="602" t="str">
        <f>IFERROR(VLOOKUP(ONSCollation[[#This Row],[ONS Q3 2009-Q4 2009]],ONS2009Q4[[#All],[Cleaned version of detail]:[Full Time Equivalent Q3 2009]],2,0),"-")</f>
        <v>-</v>
      </c>
      <c r="AT48" s="602" t="str">
        <f>IFERROR(VLOOKUP(ONSCollation[[#This Row],[ONS Q1 2010-Q2 2010]],ONS2010Q2[[#All],[Cleaned text]:[Full Time Equivalent Q1 2010]],6,0),"-")</f>
        <v>-</v>
      </c>
      <c r="AU48" s="602" t="str">
        <f>IFERROR(VLOOKUP(ONSCollation[[#This Row],[ONS Q2 2010-Q3 2010]],ONS2010Q3[[#All],[Cleaned text]:[FTE Q2 2010]],6,0),"-")</f>
        <v>-</v>
      </c>
      <c r="AV48" s="602" t="str">
        <f>IFERROR(VLOOKUP(ONSCollation[[#This Row],[ONS Q4 2010-Q1 2011]],ONS2011Q1[[#All],[Cleaned text]:[Full Time Equivalent change Q4 2010-Q1 2011]],2,0),"-")</f>
        <v>-</v>
      </c>
      <c r="AW48" s="602" t="str">
        <f>IFERROR(VLOOKUP(ONSCollation[[#This Row],[ONS Q3 2010-Q4 2010]],ONS2010Q4[[#All],[Cleaned text]:[Full Time Equivalent Q3 2010]],2,0),"-")</f>
        <v>-</v>
      </c>
      <c r="AX48" s="602" t="str">
        <f>IFERROR(VLOOKUP(ONSCollation[[#This Row],[ONS Q3 2010-Q4 2010]],ONS2010Q4[[#All],[Cleaned text]:[Full Time Equivalent Q3 2010]],6,0),"-")</f>
        <v>-</v>
      </c>
      <c r="AY48" s="602" t="str">
        <f>IFERROR(VLOOKUP(ONSCollation[[#This Row],[ONS Q1 2011-Q2 2011]],ONS2011Q2[[#All],[Dept detail / Agency]:[Full Time Equivalent]],3,0),"-")</f>
        <v>-</v>
      </c>
      <c r="AZ48" s="602" t="str">
        <f>IFERROR(VLOOKUP(ONSCollation[[#This Row],[ONS Q2 2011-Q3 2011]],ONS2011Q3[[#All],[Cleaned text]:[Full Time Equivalent Q3 2011]],2,0),"-")</f>
        <v>-</v>
      </c>
      <c r="BA48" s="602" t="str">
        <f>IFERROR(VLOOKUP(ONSCollation[[#This Row],[ONS Q3 2011-Q4 2011]],ONS2011Q4[[#All],[Cleaned text]:[Full Time Equivalent]],3,0),"-")</f>
        <v>-</v>
      </c>
      <c r="BB48" s="602" t="str">
        <f>IFERROR(VLOOKUP(ONSCollation[[#This Row],[Dept detail / Agency]],ONS2012Q1[[Cleaned text]:[FTE Q1]],3,FALSE),"-")</f>
        <v>-</v>
      </c>
      <c r="BC48" s="602" t="str">
        <f>IFERROR(VLOOKUP(ONSCollation[[#This Row],[Dept detail / Agency]],ONS2012Q2[[Cleaned name]:[FTE Q2 2012]],3,FALSE),"-")</f>
        <v>-</v>
      </c>
      <c r="BD48" s="602" t="str">
        <f>IFERROR(VLOOKUP(ONSCollation[[#This Row],[Dept detail / Agency]],ONS2012Q3[[Cleaned name]:[FTE Q2 2012]],3,FALSE),"-")</f>
        <v>-</v>
      </c>
      <c r="BE48" s="602" t="str">
        <f>IFERROR(VLOOKUP(ONSCollation[[#This Row],[Dept detail / Agency]],ONS2012Q4[[Cleaned name]:[FTE Q3 2012]],3,FALSE),"-")</f>
        <v>-</v>
      </c>
      <c r="BF48" s="602" t="str">
        <f>IFERROR(VLOOKUP(ONSCollation[[#This Row],[Dept detail / Agency]],ONS2013Q1[[Cleaned name]:[FTE Q4 2012]],3,FALSE),"-")</f>
        <v>-</v>
      </c>
      <c r="BG48" s="602" t="str">
        <f>IFERROR(VLOOKUP(ONSCollation[[#This Row],[Dept detail / Agency]],ONS2013Q2[[Cleaned name]:[FTE Q1 2013]],3,FALSE),"-")</f>
        <v>-</v>
      </c>
      <c r="BH48" s="602" t="str">
        <f>IFERROR(VLOOKUP(ONSCollation[[#This Row],[Dept detail / Agency]],ONS2013Q3[[Cleaned name]:[FTE Q2 2013]],3,FALSE),"-")</f>
        <v>-</v>
      </c>
      <c r="BI48" s="602" t="str">
        <f>IFERROR(VLOOKUP(ONSCollation[[#This Row],[Dept detail / Agency]],ONS2013Q3[[Cleaned name]:[FTE Q2 2013]],3,FALSE),"-")</f>
        <v>-</v>
      </c>
      <c r="BJ48" s="604"/>
    </row>
    <row r="49" spans="1:62" x14ac:dyDescent="0.25">
      <c r="A49" s="531" t="s">
        <v>49</v>
      </c>
      <c r="B49" s="549" t="s">
        <v>915</v>
      </c>
      <c r="C49" s="531" t="s">
        <v>134</v>
      </c>
      <c r="D49" s="531" t="s">
        <v>134</v>
      </c>
      <c r="E49" s="531" t="s">
        <v>134</v>
      </c>
      <c r="F49" s="531" t="s">
        <v>134</v>
      </c>
      <c r="G49" s="531" t="s">
        <v>134</v>
      </c>
      <c r="H49" s="531" t="s">
        <v>134</v>
      </c>
      <c r="I49" s="531" t="s">
        <v>134</v>
      </c>
      <c r="J49" s="531" t="s">
        <v>134</v>
      </c>
      <c r="K49" s="531" t="s">
        <v>134</v>
      </c>
      <c r="L49" s="531" t="s">
        <v>134</v>
      </c>
      <c r="M49" s="532" t="str">
        <f>ONSCollation[[#This Row],[ONS Q4 2011-Q1 2012]]</f>
        <v>Marine Fisheries Agency</v>
      </c>
      <c r="N49" s="536" t="str">
        <f>ONSCollation[[#This Row],[ONS Q4 2011-Q1 2012]]</f>
        <v>Marine Fisheries Agency</v>
      </c>
      <c r="O49" s="536" t="str">
        <f>ONSCollation[[#This Row],[Dept]]</f>
        <v>Defra</v>
      </c>
      <c r="P49" s="531" t="s">
        <v>902</v>
      </c>
      <c r="Q49" s="531" t="s">
        <v>832</v>
      </c>
      <c r="R49" s="540" t="s">
        <v>792</v>
      </c>
      <c r="S49" s="601">
        <f>IFERROR(VLOOKUP(ONSCollation[[#This Row],[ONS Q1 2009-Q2 2009]],ONS2009Q2[[#All],[Cleaned version of text detail]:[Full Time Equivalent Q1 2009]],8,0), "-")</f>
        <v>190</v>
      </c>
      <c r="T49" s="601">
        <f>IFERROR(VLOOKUP(ONSCollation[[#This Row],[ONS Q1 2009-Q2 2009]],ONS2009Q2[[#All],[Cleaned version of text detail]:[Full Time Equivalent Q1 2009]],4,0),"-")</f>
        <v>200</v>
      </c>
      <c r="U49" s="601">
        <f>IFERROR(VLOOKUP(ONSCollation[[#This Row],[ONS Q3 2009-Q4 2009]],ONS2009Q4[[#All],[Cleaned version of detail]:[Full Time Equivalent Q3 2009]],8,0),"-")</f>
        <v>190</v>
      </c>
      <c r="V49" s="601">
        <f>IFERROR(VLOOKUP(ONSCollation[[#This Row],[ONS Q3 2009-Q4 2009]],ONS2009Q4[[#All],[Cleaned version of detail]:[Full Time Equivalent Q3 2009]],4,0),"-")</f>
        <v>240</v>
      </c>
      <c r="W49" s="601">
        <f>IFERROR(VLOOKUP(ONSCollation[[#This Row],[ONS Q1 2010-Q2 2010]],ONS2010Q2[[#All],[Cleaned text]:[Full Time Equivalent Q1 2010]],8,0),"-")</f>
        <v>230</v>
      </c>
      <c r="X49" s="601" t="str">
        <f>IFERROR(VLOOKUP(ONSCollation[[#This Row],[ONS Q2 2010-Q3 2010]],ONS2010Q3[[#All],[Cleaned text]:[FTE Q2 2010]],8,0),"-")</f>
        <v>-</v>
      </c>
      <c r="Y49" s="601" t="str">
        <f>IFERROR(VLOOKUP(ONSCollation[[#This Row],[ONS Q3 2010-Q4 2010]],ONS2010Q4[[#All],[Cleaned text]:[Full Time Equivalent Q3 2010]],8,0),"-")</f>
        <v>-</v>
      </c>
      <c r="Z49" s="601" t="str">
        <f>IFERROR(VLOOKUP(ONSCollation[[#This Row],[ONS Q3 2010-Q4 2010]],ONS2010Q4[[#All],[Cleaned text]:[Full Time Equivalent Q3 2010]],4,0),"-")</f>
        <v>-</v>
      </c>
      <c r="AA49" s="601" t="str">
        <f>IFERROR(VLOOKUP(ONSCollation[[#This Row],[ONS Q4 2010-Q1 2011]],ONS2011Q1[[#All],[Cleaned text]:[Full Time Equivalent change Q4 2010-Q1 2011]],3,0),"-")</f>
        <v>-</v>
      </c>
      <c r="AB49" s="601" t="str">
        <f>IFERROR(VLOOKUP(ONSCollation[[#This Row],[ONS Q1 2011-Q2 2011]],ONS2011Q2[[#All],[Dept detail / Agency]:[Full Time Equivalent]],4,0),"-")</f>
        <v>-</v>
      </c>
      <c r="AC49" s="601" t="str">
        <f>IFERROR(VLOOKUP(ONSCollation[[#This Row],[ONS Q2 2011-Q3 2011]],ONS2011Q3[[#All],[Cleaned text]:[Full Time Equivalent Q3 2011]],3,0),"-")</f>
        <v>-</v>
      </c>
      <c r="AD49" s="601" t="str">
        <f>IFERROR(VLOOKUP(ONSCollation[[#This Row],[ONS Q3 2011-Q4 2011]],ONS2011Q4[[#All],[Cleaned text]:[Full Time Equivalent]],4,0),"-")</f>
        <v>-</v>
      </c>
      <c r="AE49" s="601" t="str">
        <f>IFERROR(VLOOKUP(ONSCollation[[#This Row],[Dept detail / Agency]],ONS2012Q1[[Cleaned text]:[FTE Q1]],4,FALSE),"-")</f>
        <v>-</v>
      </c>
      <c r="AF49" s="601" t="str">
        <f>IFERROR(VLOOKUP(ONSCollation[[#This Row],[Dept detail / Agency]],ONS2012Q2[[Cleaned name]:[FTE Q2 2012]],4,FALSE),"-")</f>
        <v>-</v>
      </c>
      <c r="AG49" s="601" t="str">
        <f>IFERROR(VLOOKUP(ONSCollation[[#This Row],[Dept detail / Agency]],ONS2012Q3[[Cleaned name]:[FTE Q2 2012]],4,FALSE),"-")</f>
        <v>-</v>
      </c>
      <c r="AH49" s="601" t="str">
        <f>IFERROR(VLOOKUP(ONSCollation[[#This Row],[Dept detail / Agency]],ONS2012Q4[[Cleaned name]:[FTE Q3 2012]],4,FALSE),"-")</f>
        <v>-</v>
      </c>
      <c r="AI49" s="601" t="str">
        <f>IFERROR(VLOOKUP(ONSCollation[[#This Row],[Dept detail / Agency]],ONS2013Q1[[Cleaned name]:[FTE Q4 2012]],4,FALSE),"-")</f>
        <v>-</v>
      </c>
      <c r="AJ49" s="601" t="str">
        <f>IFERROR(VLOOKUP(ONSCollation[[#This Row],[Dept detail / Agency]],ONS2013Q2[[Cleaned name]:[FTE Q1 2013]],4,FALSE),"-")</f>
        <v>-</v>
      </c>
      <c r="AK49" s="601" t="str">
        <f>IFERROR(VLOOKUP(ONSCollation[[#This Row],[Dept detail / Agency]],ONS2013Q3[[Cleaned name]:[FTE Q2 2013]],4,FALSE),"-")</f>
        <v>-</v>
      </c>
      <c r="AL49" s="601" t="str">
        <f>IFERROR(VLOOKUP(ONSCollation[[#This Row],[Dept detail / Agency]],ONS2013Q3[[Cleaned name]:[FTE Q2 2013]],6,FALSE),"-")</f>
        <v>-</v>
      </c>
      <c r="AM49" s="601" t="str">
        <f>IFERROR(VLOOKUP(ONSCollation[[#This Row],[Dept detail / Agency]],ONS2013Q4[[#All],[Cleaned name]:[FTE Q4 2013]],4,FALSE),"-")</f>
        <v>-</v>
      </c>
      <c r="AN49" s="601" t="str">
        <f>IFERROR(VLOOKUP(ONSCollation[[#This Row],[Dept detail / Agency]],ONS2013Q4[[Cleaned name]:[HC Q3 20132]],6,FALSE),"-")</f>
        <v>-</v>
      </c>
      <c r="AO49" s="601" t="e">
        <f>ONSCollation[[#This Row],[2013 Q3 - restated]]-ONSCollation[[#This Row],[2013 Q3 FTE]]</f>
        <v>#VALUE!</v>
      </c>
      <c r="AP49" s="602">
        <f>IFERROR(VLOOKUP(ONSCollation[[#This Row],[ONS Q1 2009-Q2 2009]],ONS2009Q2[[#All],[Cleaned version of text detail]:[Full Time Equivalent Q1 2009]],6,0),"-")</f>
        <v>200</v>
      </c>
      <c r="AQ49" s="602">
        <f>IFERROR(VLOOKUP(ONSCollation[[#This Row],[ONS Q1 2009-Q2 2009]],ONS2009Q2[[#All],[Cleaned version of text detail]:[Full Time Equivalent Q1 2009]],2,0),"-")</f>
        <v>200</v>
      </c>
      <c r="AR49" s="602">
        <f>IFERROR(VLOOKUP(ONSCollation[[#This Row],[ONS Q3 2009-Q4 2009]],ONS2009Q4[[#All],[Cleaned version of detail]:[Full Time Equivalent Q3 2009]],6,0),"-")</f>
        <v>200</v>
      </c>
      <c r="AS49" s="602">
        <f>IFERROR(VLOOKUP(ONSCollation[[#This Row],[ONS Q3 2009-Q4 2009]],ONS2009Q4[[#All],[Cleaned version of detail]:[Full Time Equivalent Q3 2009]],2,0),"-")</f>
        <v>250</v>
      </c>
      <c r="AT49" s="602">
        <f>IFERROR(VLOOKUP(ONSCollation[[#This Row],[ONS Q1 2010-Q2 2010]],ONS2010Q2[[#All],[Cleaned text]:[Full Time Equivalent Q1 2010]],6,0),"-")</f>
        <v>240</v>
      </c>
      <c r="AU49" s="602" t="str">
        <f>IFERROR(VLOOKUP(ONSCollation[[#This Row],[ONS Q2 2010-Q3 2010]],ONS2010Q3[[#All],[Cleaned text]:[FTE Q2 2010]],6,0),"-")</f>
        <v>-</v>
      </c>
      <c r="AV49" s="602" t="str">
        <f>IFERROR(VLOOKUP(ONSCollation[[#This Row],[ONS Q4 2010-Q1 2011]],ONS2011Q1[[#All],[Cleaned text]:[Full Time Equivalent change Q4 2010-Q1 2011]],2,0),"-")</f>
        <v>-</v>
      </c>
      <c r="AW49" s="602" t="str">
        <f>IFERROR(VLOOKUP(ONSCollation[[#This Row],[ONS Q3 2010-Q4 2010]],ONS2010Q4[[#All],[Cleaned text]:[Full Time Equivalent Q3 2010]],2,0),"-")</f>
        <v>-</v>
      </c>
      <c r="AX49" s="602" t="str">
        <f>IFERROR(VLOOKUP(ONSCollation[[#This Row],[ONS Q3 2010-Q4 2010]],ONS2010Q4[[#All],[Cleaned text]:[Full Time Equivalent Q3 2010]],6,0),"-")</f>
        <v>-</v>
      </c>
      <c r="AY49" s="602" t="str">
        <f>IFERROR(VLOOKUP(ONSCollation[[#This Row],[ONS Q1 2011-Q2 2011]],ONS2011Q2[[#All],[Dept detail / Agency]:[Full Time Equivalent]],3,0),"-")</f>
        <v>-</v>
      </c>
      <c r="AZ49" s="602" t="str">
        <f>IFERROR(VLOOKUP(ONSCollation[[#This Row],[ONS Q2 2011-Q3 2011]],ONS2011Q3[[#All],[Cleaned text]:[Full Time Equivalent Q3 2011]],2,0),"-")</f>
        <v>-</v>
      </c>
      <c r="BA49" s="602" t="str">
        <f>IFERROR(VLOOKUP(ONSCollation[[#This Row],[ONS Q3 2011-Q4 2011]],ONS2011Q4[[#All],[Cleaned text]:[Full Time Equivalent]],3,0),"-")</f>
        <v>-</v>
      </c>
      <c r="BB49" s="602" t="str">
        <f>IFERROR(VLOOKUP(ONSCollation[[#This Row],[Dept detail / Agency]],ONS2012Q1[[Cleaned text]:[FTE Q1]],3,FALSE),"-")</f>
        <v>-</v>
      </c>
      <c r="BC49" s="602" t="str">
        <f>IFERROR(VLOOKUP(ONSCollation[[#This Row],[Dept detail / Agency]],ONS2012Q2[[Cleaned name]:[FTE Q2 2012]],3,FALSE),"-")</f>
        <v>-</v>
      </c>
      <c r="BD49" s="602" t="str">
        <f>IFERROR(VLOOKUP(ONSCollation[[#This Row],[Dept detail / Agency]],ONS2012Q3[[Cleaned name]:[FTE Q2 2012]],3,FALSE),"-")</f>
        <v>-</v>
      </c>
      <c r="BE49" s="602" t="str">
        <f>IFERROR(VLOOKUP(ONSCollation[[#This Row],[Dept detail / Agency]],ONS2012Q4[[Cleaned name]:[FTE Q3 2012]],3,FALSE),"-")</f>
        <v>-</v>
      </c>
      <c r="BF49" s="602" t="str">
        <f>IFERROR(VLOOKUP(ONSCollation[[#This Row],[Dept detail / Agency]],ONS2013Q1[[Cleaned name]:[FTE Q4 2012]],3,FALSE),"-")</f>
        <v>-</v>
      </c>
      <c r="BG49" s="602" t="str">
        <f>IFERROR(VLOOKUP(ONSCollation[[#This Row],[Dept detail / Agency]],ONS2013Q2[[Cleaned name]:[FTE Q1 2013]],3,FALSE),"-")</f>
        <v>-</v>
      </c>
      <c r="BH49" s="602" t="str">
        <f>IFERROR(VLOOKUP(ONSCollation[[#This Row],[Dept detail / Agency]],ONS2013Q3[[Cleaned name]:[FTE Q2 2013]],3,FALSE),"-")</f>
        <v>-</v>
      </c>
      <c r="BI49" s="602" t="str">
        <f>IFERROR(VLOOKUP(ONSCollation[[#This Row],[Dept detail / Agency]],ONS2013Q3[[Cleaned name]:[FTE Q2 2013]],3,FALSE),"-")</f>
        <v>-</v>
      </c>
      <c r="BJ49" s="604"/>
    </row>
    <row r="50" spans="1:62" x14ac:dyDescent="0.25">
      <c r="A50" s="531" t="s">
        <v>49</v>
      </c>
      <c r="B50" s="549" t="s">
        <v>915</v>
      </c>
      <c r="C50" s="531" t="s">
        <v>135</v>
      </c>
      <c r="D50" s="531" t="s">
        <v>135</v>
      </c>
      <c r="E50" s="531" t="s">
        <v>135</v>
      </c>
      <c r="F50" s="531" t="s">
        <v>135</v>
      </c>
      <c r="G50" s="531" t="s">
        <v>135</v>
      </c>
      <c r="H50" s="531" t="s">
        <v>135</v>
      </c>
      <c r="I50" s="531" t="s">
        <v>135</v>
      </c>
      <c r="J50" s="531" t="s">
        <v>135</v>
      </c>
      <c r="K50" s="531" t="s">
        <v>135</v>
      </c>
      <c r="L50" s="532" t="str">
        <f>VLOOKUP(TRIM(ONSCollation[[#This Row],[ONS Q3 2011-Q4 2011]]),ONS2012Q1[Cleaned text],1,0)</f>
        <v>OFWAT</v>
      </c>
      <c r="M50" s="532" t="str">
        <f>ONSCollation[[#This Row],[ONS Q4 2011-Q1 2012]]</f>
        <v>OFWAT</v>
      </c>
      <c r="N50" s="536" t="str">
        <f>ONSCollation[[#This Row],[ONS Q4 2011-Q1 2012]]</f>
        <v>OFWAT</v>
      </c>
      <c r="O50" s="536" t="str">
        <f>ONSCollation[[#This Row],[Dept]]</f>
        <v>Defra</v>
      </c>
      <c r="P50" s="531" t="s">
        <v>902</v>
      </c>
      <c r="Q50" s="531" t="s">
        <v>832</v>
      </c>
      <c r="R50" s="540" t="s">
        <v>791</v>
      </c>
      <c r="S50" s="601">
        <f>IFERROR(VLOOKUP(ONSCollation[[#This Row],[ONS Q1 2009-Q2 2009]],ONS2009Q2[[#All],[Cleaned version of text detail]:[Full Time Equivalent Q1 2009]],8,0), "-")</f>
        <v>210</v>
      </c>
      <c r="T50" s="601">
        <f>IFERROR(VLOOKUP(ONSCollation[[#This Row],[ONS Q1 2009-Q2 2009]],ONS2009Q2[[#All],[Cleaned version of text detail]:[Full Time Equivalent Q1 2009]],4,0),"-")</f>
        <v>220</v>
      </c>
      <c r="U50" s="601">
        <f>IFERROR(VLOOKUP(ONSCollation[[#This Row],[ONS Q3 2009-Q4 2009]],ONS2009Q4[[#All],[Cleaned version of detail]:[Full Time Equivalent Q3 2009]],8,0),"-")</f>
        <v>220</v>
      </c>
      <c r="V50" s="601">
        <f>IFERROR(VLOOKUP(ONSCollation[[#This Row],[ONS Q3 2009-Q4 2009]],ONS2009Q4[[#All],[Cleaned version of detail]:[Full Time Equivalent Q3 2009]],4,0),"-")</f>
        <v>220</v>
      </c>
      <c r="W50" s="601">
        <f>IFERROR(VLOOKUP(ONSCollation[[#This Row],[ONS Q1 2010-Q2 2010]],ONS2010Q2[[#All],[Cleaned text]:[Full Time Equivalent Q1 2010]],8,0),"-")</f>
        <v>230</v>
      </c>
      <c r="X50" s="601">
        <f>IFERROR(VLOOKUP(ONSCollation[[#This Row],[ONS Q2 2010-Q3 2010]],ONS2010Q3[[#All],[Cleaned text]:[FTE Q2 2010]],8,0),"-")</f>
        <v>220</v>
      </c>
      <c r="Y50" s="601">
        <f>IFERROR(VLOOKUP(ONSCollation[[#This Row],[ONS Q3 2010-Q4 2010]],ONS2010Q4[[#All],[Cleaned text]:[Full Time Equivalent Q3 2010]],8,0),"-")</f>
        <v>220</v>
      </c>
      <c r="Z50" s="601">
        <f>IFERROR(VLOOKUP(ONSCollation[[#This Row],[ONS Q3 2010-Q4 2010]],ONS2010Q4[[#All],[Cleaned text]:[Full Time Equivalent Q3 2010]],4,0),"-")</f>
        <v>220</v>
      </c>
      <c r="AA50" s="601">
        <f>IFERROR(VLOOKUP(ONSCollation[[#This Row],[ONS Q4 2010-Q1 2011]],ONS2011Q1[[#All],[Cleaned text]:[Full Time Equivalent change Q4 2010-Q1 2011]],3,0),"-")</f>
        <v>220</v>
      </c>
      <c r="AB50" s="601">
        <f>IFERROR(VLOOKUP(ONSCollation[[#This Row],[ONS Q1 2011-Q2 2011]],ONS2011Q2[[#All],[Dept detail / Agency]:[Full Time Equivalent]],4,0),"-")</f>
        <v>220</v>
      </c>
      <c r="AC50" s="601">
        <f>IFERROR(VLOOKUP(ONSCollation[[#This Row],[ONS Q2 2011-Q3 2011]],ONS2011Q3[[#All],[Cleaned text]:[Full Time Equivalent Q3 2011]],3,0),"-")</f>
        <v>210</v>
      </c>
      <c r="AD50" s="601">
        <f>IFERROR(VLOOKUP(ONSCollation[[#This Row],[ONS Q3 2011-Q4 2011]],ONS2011Q4[[#All],[Cleaned text]:[Full Time Equivalent]],4,0),"-")</f>
        <v>190</v>
      </c>
      <c r="AE50" s="601">
        <f>IFERROR(VLOOKUP(ONSCollation[[#This Row],[Dept detail / Agency]],ONS2012Q1[[Cleaned text]:[FTE Q1]],4,FALSE),"-")</f>
        <v>170</v>
      </c>
      <c r="AF50" s="601">
        <f>IFERROR(VLOOKUP(ONSCollation[[#This Row],[Dept detail / Agency]],ONS2012Q2[[Cleaned name]:[FTE Q2 2012]],4,FALSE),"-")</f>
        <v>170</v>
      </c>
      <c r="AG50" s="601">
        <f>IFERROR(VLOOKUP(ONSCollation[[#This Row],[Dept detail / Agency]],ONS2012Q3[[Cleaned name]:[FTE Q2 2012]],4,FALSE),"-")</f>
        <v>170</v>
      </c>
      <c r="AH50" s="601">
        <f>IFERROR(VLOOKUP(ONSCollation[[#This Row],[Dept detail / Agency]],ONS2012Q4[[Cleaned name]:[FTE Q3 2012]],4,FALSE),"-")</f>
        <v>180</v>
      </c>
      <c r="AI50" s="601">
        <f>IFERROR(VLOOKUP(ONSCollation[[#This Row],[Dept detail / Agency]],ONS2013Q1[[Cleaned name]:[FTE Q4 2012]],4,FALSE),"-")</f>
        <v>180</v>
      </c>
      <c r="AJ50" s="601">
        <f>IFERROR(VLOOKUP(ONSCollation[[#This Row],[Dept detail / Agency]],ONS2013Q2[[Cleaned name]:[FTE Q1 2013]],4,FALSE),"-")</f>
        <v>190</v>
      </c>
      <c r="AK50" s="601">
        <f>IFERROR(VLOOKUP(ONSCollation[[#This Row],[Dept detail / Agency]],ONS2013Q3[[Cleaned name]:[FTE Q2 2013]],4,FALSE),"-")</f>
        <v>190</v>
      </c>
      <c r="AL50" s="601">
        <f>IFERROR(VLOOKUP(ONSCollation[[#This Row],[Dept detail / Agency]],ONS2013Q3[[Cleaned name]:[FTE Q2 2013]],6,FALSE),"-")</f>
        <v>190</v>
      </c>
      <c r="AM50" s="601">
        <f>IFERROR(VLOOKUP(ONSCollation[[#This Row],[Dept detail / Agency]],ONS2013Q4[[#All],[Cleaned name]:[FTE Q4 2013]],4,FALSE),"-")</f>
        <v>190</v>
      </c>
      <c r="AN50" s="601">
        <f>IFERROR(VLOOKUP(ONSCollation[[#This Row],[Dept detail / Agency]],ONS2013Q4[[Cleaned name]:[HC Q3 20132]],6,FALSE),"-")</f>
        <v>190</v>
      </c>
      <c r="AO50" s="601">
        <f>ONSCollation[[#This Row],[2013 Q3 - restated]]-ONSCollation[[#This Row],[2013 Q3 FTE]]</f>
        <v>0</v>
      </c>
      <c r="AP50" s="602">
        <f>IFERROR(VLOOKUP(ONSCollation[[#This Row],[ONS Q1 2009-Q2 2009]],ONS2009Q2[[#All],[Cleaned version of text detail]:[Full Time Equivalent Q1 2009]],6,0),"-")</f>
        <v>230</v>
      </c>
      <c r="AQ50" s="602">
        <f>IFERROR(VLOOKUP(ONSCollation[[#This Row],[ONS Q1 2009-Q2 2009]],ONS2009Q2[[#All],[Cleaned version of text detail]:[Full Time Equivalent Q1 2009]],2,0),"-")</f>
        <v>230</v>
      </c>
      <c r="AR50" s="602">
        <f>IFERROR(VLOOKUP(ONSCollation[[#This Row],[ONS Q3 2009-Q4 2009]],ONS2009Q4[[#All],[Cleaned version of detail]:[Full Time Equivalent Q3 2009]],6,0),"-")</f>
        <v>230</v>
      </c>
      <c r="AS50" s="602">
        <f>IFERROR(VLOOKUP(ONSCollation[[#This Row],[ONS Q3 2009-Q4 2009]],ONS2009Q4[[#All],[Cleaned version of detail]:[Full Time Equivalent Q3 2009]],2,0),"-")</f>
        <v>240</v>
      </c>
      <c r="AT50" s="602">
        <f>IFERROR(VLOOKUP(ONSCollation[[#This Row],[ONS Q1 2010-Q2 2010]],ONS2010Q2[[#All],[Cleaned text]:[Full Time Equivalent Q1 2010]],6,0),"-")</f>
        <v>240</v>
      </c>
      <c r="AU50" s="602">
        <f>IFERROR(VLOOKUP(ONSCollation[[#This Row],[ONS Q2 2010-Q3 2010]],ONS2010Q3[[#All],[Cleaned text]:[FTE Q2 2010]],6,0),"-")</f>
        <v>240</v>
      </c>
      <c r="AV50" s="602">
        <f>IFERROR(VLOOKUP(ONSCollation[[#This Row],[ONS Q4 2010-Q1 2011]],ONS2011Q1[[#All],[Cleaned text]:[Full Time Equivalent change Q4 2010-Q1 2011]],2,0),"-")</f>
        <v>230</v>
      </c>
      <c r="AW50" s="602">
        <f>IFERROR(VLOOKUP(ONSCollation[[#This Row],[ONS Q3 2010-Q4 2010]],ONS2010Q4[[#All],[Cleaned text]:[Full Time Equivalent Q3 2010]],2,0),"-")</f>
        <v>230</v>
      </c>
      <c r="AX50" s="602">
        <f>IFERROR(VLOOKUP(ONSCollation[[#This Row],[ONS Q3 2010-Q4 2010]],ONS2010Q4[[#All],[Cleaned text]:[Full Time Equivalent Q3 2010]],6,0),"-")</f>
        <v>230</v>
      </c>
      <c r="AY50" s="602">
        <f>IFERROR(VLOOKUP(ONSCollation[[#This Row],[ONS Q1 2011-Q2 2011]],ONS2011Q2[[#All],[Dept detail / Agency]:[Full Time Equivalent]],3,0),"-")</f>
        <v>230</v>
      </c>
      <c r="AZ50" s="602">
        <f>IFERROR(VLOOKUP(ONSCollation[[#This Row],[ONS Q2 2011-Q3 2011]],ONS2011Q3[[#All],[Cleaned text]:[Full Time Equivalent Q3 2011]],2,0),"-")</f>
        <v>220</v>
      </c>
      <c r="BA50" s="602">
        <f>IFERROR(VLOOKUP(ONSCollation[[#This Row],[ONS Q3 2011-Q4 2011]],ONS2011Q4[[#All],[Cleaned text]:[Full Time Equivalent]],3,0),"-")</f>
        <v>200</v>
      </c>
      <c r="BB50" s="602">
        <f>IFERROR(VLOOKUP(ONSCollation[[#This Row],[Dept detail / Agency]],ONS2012Q1[[Cleaned text]:[FTE Q1]],3,FALSE),"-")</f>
        <v>180</v>
      </c>
      <c r="BC50" s="602">
        <f>IFERROR(VLOOKUP(ONSCollation[[#This Row],[Dept detail / Agency]],ONS2012Q2[[Cleaned name]:[FTE Q2 2012]],3,FALSE),"-")</f>
        <v>190</v>
      </c>
      <c r="BD50" s="602">
        <f>IFERROR(VLOOKUP(ONSCollation[[#This Row],[Dept detail / Agency]],ONS2012Q3[[Cleaned name]:[FTE Q2 2012]],3,FALSE),"-")</f>
        <v>180</v>
      </c>
      <c r="BE50" s="602">
        <f>IFERROR(VLOOKUP(ONSCollation[[#This Row],[Dept detail / Agency]],ONS2012Q4[[Cleaned name]:[FTE Q3 2012]],3,FALSE),"-")</f>
        <v>190</v>
      </c>
      <c r="BF50" s="602">
        <f>IFERROR(VLOOKUP(ONSCollation[[#This Row],[Dept detail / Agency]],ONS2013Q1[[Cleaned name]:[FTE Q4 2012]],3,FALSE),"-")</f>
        <v>190</v>
      </c>
      <c r="BG50" s="602">
        <f>IFERROR(VLOOKUP(ONSCollation[[#This Row],[Dept detail / Agency]],ONS2013Q2[[Cleaned name]:[FTE Q1 2013]],3,FALSE),"-")</f>
        <v>200</v>
      </c>
      <c r="BH50" s="602">
        <f>IFERROR(VLOOKUP(ONSCollation[[#This Row],[Dept detail / Agency]],ONS2013Q3[[Cleaned name]:[FTE Q2 2013]],3,FALSE),"-")</f>
        <v>200</v>
      </c>
      <c r="BI50" s="602">
        <f>IFERROR(VLOOKUP(ONSCollation[[#This Row],[Dept detail / Agency]],ONS2013Q3[[Cleaned name]:[FTE Q2 2013]],3,FALSE),"-")</f>
        <v>200</v>
      </c>
      <c r="BJ50" s="604"/>
    </row>
    <row r="51" spans="1:62" x14ac:dyDescent="0.25">
      <c r="A51" s="531" t="s">
        <v>49</v>
      </c>
      <c r="B51" s="549" t="s">
        <v>915</v>
      </c>
      <c r="C51" s="531" t="s">
        <v>52</v>
      </c>
      <c r="D51" s="531" t="s">
        <v>52</v>
      </c>
      <c r="E51" s="531" t="s">
        <v>52</v>
      </c>
      <c r="F51" s="531" t="s">
        <v>52</v>
      </c>
      <c r="G51" s="531" t="s">
        <v>52</v>
      </c>
      <c r="H51" s="531" t="s">
        <v>52</v>
      </c>
      <c r="I51" s="531" t="s">
        <v>52</v>
      </c>
      <c r="J51" s="531" t="s">
        <v>52</v>
      </c>
      <c r="K51" s="531" t="s">
        <v>52</v>
      </c>
      <c r="L51" s="532" t="str">
        <f>VLOOKUP(TRIM(ONSCollation[[#This Row],[ONS Q3 2011-Q4 2011]]),ONS2012Q1[Cleaned text],1,0)</f>
        <v>Rural Payments Agency</v>
      </c>
      <c r="M51" s="532" t="str">
        <f>ONSCollation[[#This Row],[ONS Q4 2011-Q1 2012]]</f>
        <v>Rural Payments Agency</v>
      </c>
      <c r="N51" s="536" t="str">
        <f>ONSCollation[[#This Row],[ONS Q4 2011-Q1 2012]]</f>
        <v>Rural Payments Agency</v>
      </c>
      <c r="O51" s="536" t="str">
        <f>ONSCollation[[#This Row],[Dept]]</f>
        <v>Defra</v>
      </c>
      <c r="P51" s="531" t="s">
        <v>902</v>
      </c>
      <c r="Q51" s="531" t="s">
        <v>832</v>
      </c>
      <c r="R51" s="531" t="s">
        <v>792</v>
      </c>
      <c r="S51" s="601">
        <f>IFERROR(VLOOKUP(ONSCollation[[#This Row],[ONS Q1 2009-Q2 2009]],ONS2009Q2[[#All],[Cleaned version of text detail]:[Full Time Equivalent Q1 2009]],8,0), "-")</f>
        <v>3270</v>
      </c>
      <c r="T51" s="601">
        <f>IFERROR(VLOOKUP(ONSCollation[[#This Row],[ONS Q1 2009-Q2 2009]],ONS2009Q2[[#All],[Cleaned version of text detail]:[Full Time Equivalent Q1 2009]],4,0),"-")</f>
        <v>3170</v>
      </c>
      <c r="U51" s="601">
        <f>IFERROR(VLOOKUP(ONSCollation[[#This Row],[ONS Q3 2009-Q4 2009]],ONS2009Q4[[#All],[Cleaned version of detail]:[Full Time Equivalent Q3 2009]],8,0),"-")</f>
        <v>3130</v>
      </c>
      <c r="V51" s="601">
        <f>IFERROR(VLOOKUP(ONSCollation[[#This Row],[ONS Q3 2009-Q4 2009]],ONS2009Q4[[#All],[Cleaned version of detail]:[Full Time Equivalent Q3 2009]],4,0),"-")</f>
        <v>3040</v>
      </c>
      <c r="W51" s="601">
        <f>IFERROR(VLOOKUP(ONSCollation[[#This Row],[ONS Q1 2010-Q2 2010]],ONS2010Q2[[#All],[Cleaned text]:[Full Time Equivalent Q1 2010]],8,0),"-")</f>
        <v>2940</v>
      </c>
      <c r="X51" s="601">
        <f>IFERROR(VLOOKUP(ONSCollation[[#This Row],[ONS Q2 2010-Q3 2010]],ONS2010Q3[[#All],[Cleaned text]:[FTE Q2 2010]],8,0),"-")</f>
        <v>2760</v>
      </c>
      <c r="Y51" s="601">
        <f>IFERROR(VLOOKUP(ONSCollation[[#This Row],[ONS Q3 2010-Q4 2010]],ONS2010Q4[[#All],[Cleaned text]:[Full Time Equivalent Q3 2010]],8,0),"-")</f>
        <v>2630</v>
      </c>
      <c r="Z51" s="601">
        <f>IFERROR(VLOOKUP(ONSCollation[[#This Row],[ONS Q3 2010-Q4 2010]],ONS2010Q4[[#All],[Cleaned text]:[Full Time Equivalent Q3 2010]],4,0),"-")</f>
        <v>2550</v>
      </c>
      <c r="AA51" s="601">
        <f>IFERROR(VLOOKUP(ONSCollation[[#This Row],[ONS Q4 2010-Q1 2011]],ONS2011Q1[[#All],[Cleaned text]:[Full Time Equivalent change Q4 2010-Q1 2011]],3,0),"-")</f>
        <v>2520</v>
      </c>
      <c r="AB51" s="601">
        <f>IFERROR(VLOOKUP(ONSCollation[[#This Row],[ONS Q1 2011-Q2 2011]],ONS2011Q2[[#All],[Dept detail / Agency]:[Full Time Equivalent]],4,0),"-")</f>
        <v>2490</v>
      </c>
      <c r="AC51" s="601">
        <f>IFERROR(VLOOKUP(ONSCollation[[#This Row],[ONS Q2 2011-Q3 2011]],ONS2011Q3[[#All],[Cleaned text]:[Full Time Equivalent Q3 2011]],3,0),"-")</f>
        <v>2390</v>
      </c>
      <c r="AD51" s="601">
        <f>IFERROR(VLOOKUP(ONSCollation[[#This Row],[ONS Q3 2011-Q4 2011]],ONS2011Q4[[#All],[Cleaned text]:[Full Time Equivalent]],4,0),"-")</f>
        <v>2370</v>
      </c>
      <c r="AE51" s="601">
        <f>IFERROR(VLOOKUP(ONSCollation[[#This Row],[Dept detail / Agency]],ONS2012Q1[[Cleaned text]:[FTE Q1]],4,FALSE),"-")</f>
        <v>2350</v>
      </c>
      <c r="AF51" s="601">
        <f>IFERROR(VLOOKUP(ONSCollation[[#This Row],[Dept detail / Agency]],ONS2012Q2[[Cleaned name]:[FTE Q2 2012]],4,FALSE),"-")</f>
        <v>2320</v>
      </c>
      <c r="AG51" s="601">
        <f>IFERROR(VLOOKUP(ONSCollation[[#This Row],[Dept detail / Agency]],ONS2012Q3[[Cleaned name]:[FTE Q2 2012]],4,FALSE),"-")</f>
        <v>2300</v>
      </c>
      <c r="AH51" s="601">
        <f>IFERROR(VLOOKUP(ONSCollation[[#This Row],[Dept detail / Agency]],ONS2012Q4[[Cleaned name]:[FTE Q3 2012]],4,FALSE),"-")</f>
        <v>2280</v>
      </c>
      <c r="AI51" s="601">
        <f>IFERROR(VLOOKUP(ONSCollation[[#This Row],[Dept detail / Agency]],ONS2013Q1[[Cleaned name]:[FTE Q4 2012]],4,FALSE),"-")</f>
        <v>2100</v>
      </c>
      <c r="AJ51" s="601">
        <f>IFERROR(VLOOKUP(ONSCollation[[#This Row],[Dept detail / Agency]],ONS2013Q2[[Cleaned name]:[FTE Q1 2013]],4,FALSE),"-")</f>
        <v>2080</v>
      </c>
      <c r="AK51" s="601">
        <f>IFERROR(VLOOKUP(ONSCollation[[#This Row],[Dept detail / Agency]],ONS2013Q3[[Cleaned name]:[FTE Q2 2013]],4,FALSE),"-")</f>
        <v>2070</v>
      </c>
      <c r="AL51" s="601">
        <f>IFERROR(VLOOKUP(ONSCollation[[#This Row],[Dept detail / Agency]],ONS2013Q3[[Cleaned name]:[FTE Q2 2013]],6,FALSE),"-")</f>
        <v>2080</v>
      </c>
      <c r="AM51" s="601">
        <f>IFERROR(VLOOKUP(ONSCollation[[#This Row],[Dept detail / Agency]],ONS2013Q4[[#All],[Cleaned name]:[FTE Q4 2013]],4,FALSE),"-")</f>
        <v>2040</v>
      </c>
      <c r="AN51" s="601">
        <f>IFERROR(VLOOKUP(ONSCollation[[#This Row],[Dept detail / Agency]],ONS2013Q4[[Cleaned name]:[HC Q3 20132]],6,FALSE),"-")</f>
        <v>2070</v>
      </c>
      <c r="AO51" s="601">
        <f>ONSCollation[[#This Row],[2013 Q3 - restated]]-ONSCollation[[#This Row],[2013 Q3 FTE]]</f>
        <v>0</v>
      </c>
      <c r="AP51" s="602">
        <f>IFERROR(VLOOKUP(ONSCollation[[#This Row],[ONS Q1 2009-Q2 2009]],ONS2009Q2[[#All],[Cleaned version of text detail]:[Full Time Equivalent Q1 2009]],6,0),"-")</f>
        <v>3450</v>
      </c>
      <c r="AQ51" s="602">
        <f>IFERROR(VLOOKUP(ONSCollation[[#This Row],[ONS Q1 2009-Q2 2009]],ONS2009Q2[[#All],[Cleaned version of text detail]:[Full Time Equivalent Q1 2009]],2,0),"-")</f>
        <v>3350</v>
      </c>
      <c r="AR51" s="602">
        <f>IFERROR(VLOOKUP(ONSCollation[[#This Row],[ONS Q3 2009-Q4 2009]],ONS2009Q4[[#All],[Cleaned version of detail]:[Full Time Equivalent Q3 2009]],6,0),"-")</f>
        <v>3310</v>
      </c>
      <c r="AS51" s="602">
        <f>IFERROR(VLOOKUP(ONSCollation[[#This Row],[ONS Q3 2009-Q4 2009]],ONS2009Q4[[#All],[Cleaned version of detail]:[Full Time Equivalent Q3 2009]],2,0),"-")</f>
        <v>3240</v>
      </c>
      <c r="AT51" s="602">
        <f>IFERROR(VLOOKUP(ONSCollation[[#This Row],[ONS Q1 2010-Q2 2010]],ONS2010Q2[[#All],[Cleaned text]:[Full Time Equivalent Q1 2010]],6,0),"-")</f>
        <v>3130</v>
      </c>
      <c r="AU51" s="602">
        <f>IFERROR(VLOOKUP(ONSCollation[[#This Row],[ONS Q2 2010-Q3 2010]],ONS2010Q3[[#All],[Cleaned text]:[FTE Q2 2010]],6,0),"-")</f>
        <v>2950</v>
      </c>
      <c r="AV51" s="602">
        <f>IFERROR(VLOOKUP(ONSCollation[[#This Row],[ONS Q4 2010-Q1 2011]],ONS2011Q1[[#All],[Cleaned text]:[Full Time Equivalent change Q4 2010-Q1 2011]],2,0),"-")</f>
        <v>2720</v>
      </c>
      <c r="AW51" s="602">
        <f>IFERROR(VLOOKUP(ONSCollation[[#This Row],[ONS Q3 2010-Q4 2010]],ONS2010Q4[[#All],[Cleaned text]:[Full Time Equivalent Q3 2010]],2,0),"-")</f>
        <v>2750</v>
      </c>
      <c r="AX51" s="602">
        <f>IFERROR(VLOOKUP(ONSCollation[[#This Row],[ONS Q3 2010-Q4 2010]],ONS2010Q4[[#All],[Cleaned text]:[Full Time Equivalent Q3 2010]],6,0),"-")</f>
        <v>2830</v>
      </c>
      <c r="AY51" s="602">
        <f>IFERROR(VLOOKUP(ONSCollation[[#This Row],[ONS Q1 2011-Q2 2011]],ONS2011Q2[[#All],[Dept detail / Agency]:[Full Time Equivalent]],3,0),"-")</f>
        <v>2690</v>
      </c>
      <c r="AZ51" s="602">
        <f>IFERROR(VLOOKUP(ONSCollation[[#This Row],[ONS Q2 2011-Q3 2011]],ONS2011Q3[[#All],[Cleaned text]:[Full Time Equivalent Q3 2011]],2,0),"-")</f>
        <v>2580</v>
      </c>
      <c r="BA51" s="602">
        <f>IFERROR(VLOOKUP(ONSCollation[[#This Row],[ONS Q3 2011-Q4 2011]],ONS2011Q4[[#All],[Cleaned text]:[Full Time Equivalent]],3,0),"-")</f>
        <v>2560</v>
      </c>
      <c r="BB51" s="602">
        <f>IFERROR(VLOOKUP(ONSCollation[[#This Row],[Dept detail / Agency]],ONS2012Q1[[Cleaned text]:[FTE Q1]],3,FALSE),"-")</f>
        <v>2540</v>
      </c>
      <c r="BC51" s="602">
        <f>IFERROR(VLOOKUP(ONSCollation[[#This Row],[Dept detail / Agency]],ONS2012Q2[[Cleaned name]:[FTE Q2 2012]],3,FALSE),"-")</f>
        <v>2510</v>
      </c>
      <c r="BD51" s="602">
        <f>IFERROR(VLOOKUP(ONSCollation[[#This Row],[Dept detail / Agency]],ONS2012Q3[[Cleaned name]:[FTE Q2 2012]],3,FALSE),"-")</f>
        <v>2490</v>
      </c>
      <c r="BE51" s="602">
        <f>IFERROR(VLOOKUP(ONSCollation[[#This Row],[Dept detail / Agency]],ONS2012Q4[[Cleaned name]:[FTE Q3 2012]],3,FALSE),"-")</f>
        <v>2480</v>
      </c>
      <c r="BF51" s="602">
        <f>IFERROR(VLOOKUP(ONSCollation[[#This Row],[Dept detail / Agency]],ONS2013Q1[[Cleaned name]:[FTE Q4 2012]],3,FALSE),"-")</f>
        <v>2270</v>
      </c>
      <c r="BG51" s="602">
        <f>IFERROR(VLOOKUP(ONSCollation[[#This Row],[Dept detail / Agency]],ONS2013Q2[[Cleaned name]:[FTE Q1 2013]],3,FALSE),"-")</f>
        <v>2250</v>
      </c>
      <c r="BH51" s="602">
        <f>IFERROR(VLOOKUP(ONSCollation[[#This Row],[Dept detail / Agency]],ONS2013Q3[[Cleaned name]:[FTE Q2 2013]],3,FALSE),"-")</f>
        <v>2240</v>
      </c>
      <c r="BI51" s="602">
        <f>IFERROR(VLOOKUP(ONSCollation[[#This Row],[Dept detail / Agency]],ONS2013Q3[[Cleaned name]:[FTE Q2 2013]],3,FALSE),"-")</f>
        <v>2240</v>
      </c>
      <c r="BJ51" s="604"/>
    </row>
    <row r="52" spans="1:62" x14ac:dyDescent="0.25">
      <c r="A52" s="531" t="s">
        <v>49</v>
      </c>
      <c r="B52" s="549" t="s">
        <v>915</v>
      </c>
      <c r="C52" s="531" t="s">
        <v>54</v>
      </c>
      <c r="D52" s="531" t="s">
        <v>54</v>
      </c>
      <c r="E52" s="531" t="s">
        <v>54</v>
      </c>
      <c r="F52" s="531" t="s">
        <v>54</v>
      </c>
      <c r="G52" s="531" t="s">
        <v>54</v>
      </c>
      <c r="H52" s="531" t="s">
        <v>54</v>
      </c>
      <c r="I52" s="531" t="s">
        <v>54</v>
      </c>
      <c r="J52" s="531" t="s">
        <v>54</v>
      </c>
      <c r="K52" s="531" t="s">
        <v>54</v>
      </c>
      <c r="L52" s="531" t="s">
        <v>54</v>
      </c>
      <c r="M52" s="532" t="str">
        <f>ONSCollation[[#This Row],[ONS Q4 2011-Q1 2012]]</f>
        <v>Veterinary Laboratories Agency</v>
      </c>
      <c r="N52" s="536" t="str">
        <f>ONSCollation[[#This Row],[ONS Q4 2011-Q1 2012]]</f>
        <v>Veterinary Laboratories Agency</v>
      </c>
      <c r="O52" s="536" t="str">
        <f>ONSCollation[[#This Row],[Dept]]</f>
        <v>Defra</v>
      </c>
      <c r="P52" s="531" t="s">
        <v>902</v>
      </c>
      <c r="Q52" s="531" t="s">
        <v>832</v>
      </c>
      <c r="R52" s="531" t="s">
        <v>792</v>
      </c>
      <c r="S52" s="601">
        <f>IFERROR(VLOOKUP(ONSCollation[[#This Row],[ONS Q1 2009-Q2 2009]],ONS2009Q2[[#All],[Cleaned version of text detail]:[Full Time Equivalent Q1 2009]],8,0), "-")</f>
        <v>1210</v>
      </c>
      <c r="T52" s="601">
        <f>IFERROR(VLOOKUP(ONSCollation[[#This Row],[ONS Q1 2009-Q2 2009]],ONS2009Q2[[#All],[Cleaned version of text detail]:[Full Time Equivalent Q1 2009]],4,0),"-")</f>
        <v>1210</v>
      </c>
      <c r="U52" s="601">
        <f>IFERROR(VLOOKUP(ONSCollation[[#This Row],[ONS Q3 2009-Q4 2009]],ONS2009Q4[[#All],[Cleaned version of detail]:[Full Time Equivalent Q3 2009]],8,0),"-")</f>
        <v>1220</v>
      </c>
      <c r="V52" s="601">
        <f>IFERROR(VLOOKUP(ONSCollation[[#This Row],[ONS Q3 2009-Q4 2009]],ONS2009Q4[[#All],[Cleaned version of detail]:[Full Time Equivalent Q3 2009]],4,0),"-")</f>
        <v>1220</v>
      </c>
      <c r="W52" s="601">
        <f>IFERROR(VLOOKUP(ONSCollation[[#This Row],[ONS Q1 2010-Q2 2010]],ONS2010Q2[[#All],[Cleaned text]:[Full Time Equivalent Q1 2010]],8,0),"-")</f>
        <v>1200</v>
      </c>
      <c r="X52" s="601">
        <f>IFERROR(VLOOKUP(ONSCollation[[#This Row],[ONS Q2 2010-Q3 2010]],ONS2010Q3[[#All],[Cleaned text]:[FTE Q2 2010]],8,0),"-")</f>
        <v>1190</v>
      </c>
      <c r="Y52" s="601">
        <f>IFERROR(VLOOKUP(ONSCollation[[#This Row],[ONS Q3 2010-Q4 2010]],ONS2010Q4[[#All],[Cleaned text]:[Full Time Equivalent Q3 2010]],8,0),"-")</f>
        <v>1160</v>
      </c>
      <c r="Z52" s="601">
        <f>IFERROR(VLOOKUP(ONSCollation[[#This Row],[ONS Q3 2010-Q4 2010]],ONS2010Q4[[#All],[Cleaned text]:[Full Time Equivalent Q3 2010]],4,0),"-")</f>
        <v>1150</v>
      </c>
      <c r="AA52" s="601">
        <f>IFERROR(VLOOKUP(ONSCollation[[#This Row],[ONS Q4 2010-Q1 2011]],ONS2011Q1[[#All],[Cleaned text]:[Full Time Equivalent change Q4 2010-Q1 2011]],3,0),"-")</f>
        <v>1130</v>
      </c>
      <c r="AB52" s="601">
        <f>IFERROR(VLOOKUP(ONSCollation[[#This Row],[ONS Q1 2011-Q2 2011]],ONS2011Q2[[#All],[Dept detail / Agency]:[Full Time Equivalent]],4,0),"-")</f>
        <v>0</v>
      </c>
      <c r="AC52" s="601" t="str">
        <f>IFERROR(VLOOKUP(ONSCollation[[#This Row],[ONS Q2 2011-Q3 2011]],ONS2011Q3[[#All],[Cleaned text]:[Full Time Equivalent Q3 2011]],3,0),"-")</f>
        <v>-</v>
      </c>
      <c r="AD52" s="601" t="str">
        <f>IFERROR(VLOOKUP(ONSCollation[[#This Row],[ONS Q3 2011-Q4 2011]],ONS2011Q4[[#All],[Cleaned text]:[Full Time Equivalent]],4,0),"-")</f>
        <v>-</v>
      </c>
      <c r="AE52" s="601" t="str">
        <f>IFERROR(VLOOKUP(ONSCollation[[#This Row],[Dept detail / Agency]],ONS2012Q1[[Cleaned text]:[FTE Q1]],4,FALSE),"-")</f>
        <v>-</v>
      </c>
      <c r="AF52" s="601" t="str">
        <f>IFERROR(VLOOKUP(ONSCollation[[#This Row],[Dept detail / Agency]],ONS2012Q2[[Cleaned name]:[FTE Q2 2012]],4,FALSE),"-")</f>
        <v>-</v>
      </c>
      <c r="AG52" s="601" t="str">
        <f>IFERROR(VLOOKUP(ONSCollation[[#This Row],[Dept detail / Agency]],ONS2012Q3[[Cleaned name]:[FTE Q2 2012]],4,FALSE),"-")</f>
        <v>-</v>
      </c>
      <c r="AH52" s="601" t="str">
        <f>IFERROR(VLOOKUP(ONSCollation[[#This Row],[Dept detail / Agency]],ONS2012Q4[[Cleaned name]:[FTE Q3 2012]],4,FALSE),"-")</f>
        <v>-</v>
      </c>
      <c r="AI52" s="601" t="str">
        <f>IFERROR(VLOOKUP(ONSCollation[[#This Row],[Dept detail / Agency]],ONS2013Q1[[Cleaned name]:[FTE Q4 2012]],4,FALSE),"-")</f>
        <v>-</v>
      </c>
      <c r="AJ52" s="601" t="str">
        <f>IFERROR(VLOOKUP(ONSCollation[[#This Row],[Dept detail / Agency]],ONS2013Q2[[Cleaned name]:[FTE Q1 2013]],4,FALSE),"-")</f>
        <v>-</v>
      </c>
      <c r="AK52" s="601" t="str">
        <f>IFERROR(VLOOKUP(ONSCollation[[#This Row],[Dept detail / Agency]],ONS2013Q3[[Cleaned name]:[FTE Q2 2013]],4,FALSE),"-")</f>
        <v>-</v>
      </c>
      <c r="AL52" s="601" t="str">
        <f>IFERROR(VLOOKUP(ONSCollation[[#This Row],[Dept detail / Agency]],ONS2013Q3[[Cleaned name]:[FTE Q2 2013]],6,FALSE),"-")</f>
        <v>-</v>
      </c>
      <c r="AM52" s="601" t="str">
        <f>IFERROR(VLOOKUP(ONSCollation[[#This Row],[Dept detail / Agency]],ONS2013Q4[[#All],[Cleaned name]:[FTE Q4 2013]],4,FALSE),"-")</f>
        <v>-</v>
      </c>
      <c r="AN52" s="601" t="str">
        <f>IFERROR(VLOOKUP(ONSCollation[[#This Row],[Dept detail / Agency]],ONS2013Q4[[Cleaned name]:[HC Q3 20132]],6,FALSE),"-")</f>
        <v>-</v>
      </c>
      <c r="AO52" s="601" t="e">
        <f>ONSCollation[[#This Row],[2013 Q3 - restated]]-ONSCollation[[#This Row],[2013 Q3 FTE]]</f>
        <v>#VALUE!</v>
      </c>
      <c r="AP52" s="602">
        <f>IFERROR(VLOOKUP(ONSCollation[[#This Row],[ONS Q1 2009-Q2 2009]],ONS2009Q2[[#All],[Cleaned version of text detail]:[Full Time Equivalent Q1 2009]],6,0),"-")</f>
        <v>1290</v>
      </c>
      <c r="AQ52" s="602">
        <f>IFERROR(VLOOKUP(ONSCollation[[#This Row],[ONS Q1 2009-Q2 2009]],ONS2009Q2[[#All],[Cleaned version of text detail]:[Full Time Equivalent Q1 2009]],2,0),"-")</f>
        <v>1300</v>
      </c>
      <c r="AR52" s="602">
        <f>IFERROR(VLOOKUP(ONSCollation[[#This Row],[ONS Q3 2009-Q4 2009]],ONS2009Q4[[#All],[Cleaned version of detail]:[Full Time Equivalent Q3 2009]],6,0),"-")</f>
        <v>1310</v>
      </c>
      <c r="AS52" s="602">
        <f>IFERROR(VLOOKUP(ONSCollation[[#This Row],[ONS Q3 2009-Q4 2009]],ONS2009Q4[[#All],[Cleaned version of detail]:[Full Time Equivalent Q3 2009]],2,0),"-")</f>
        <v>1310</v>
      </c>
      <c r="AT52" s="602">
        <f>IFERROR(VLOOKUP(ONSCollation[[#This Row],[ONS Q1 2010-Q2 2010]],ONS2010Q2[[#All],[Cleaned text]:[Full Time Equivalent Q1 2010]],6,0),"-")</f>
        <v>1300</v>
      </c>
      <c r="AU52" s="602">
        <f>IFERROR(VLOOKUP(ONSCollation[[#This Row],[ONS Q2 2010-Q3 2010]],ONS2010Q3[[#All],[Cleaned text]:[FTE Q2 2010]],6,0),"-")</f>
        <v>1290</v>
      </c>
      <c r="AV52" s="602">
        <f>IFERROR(VLOOKUP(ONSCollation[[#This Row],[ONS Q4 2010-Q1 2011]],ONS2011Q1[[#All],[Cleaned text]:[Full Time Equivalent change Q4 2010-Q1 2011]],2,0),"-")</f>
        <v>1230</v>
      </c>
      <c r="AW52" s="602">
        <f>IFERROR(VLOOKUP(ONSCollation[[#This Row],[ONS Q3 2010-Q4 2010]],ONS2010Q4[[#All],[Cleaned text]:[Full Time Equivalent Q3 2010]],2,0),"-")</f>
        <v>1240</v>
      </c>
      <c r="AX52" s="602">
        <f>IFERROR(VLOOKUP(ONSCollation[[#This Row],[ONS Q3 2010-Q4 2010]],ONS2010Q4[[#All],[Cleaned text]:[Full Time Equivalent Q3 2010]],6,0),"-")</f>
        <v>1260</v>
      </c>
      <c r="AY52" s="602">
        <f>IFERROR(VLOOKUP(ONSCollation[[#This Row],[ONS Q1 2011-Q2 2011]],ONS2011Q2[[#All],[Dept detail / Agency]:[Full Time Equivalent]],3,0),"-")</f>
        <v>0</v>
      </c>
      <c r="AZ52" s="602" t="str">
        <f>IFERROR(VLOOKUP(ONSCollation[[#This Row],[ONS Q2 2011-Q3 2011]],ONS2011Q3[[#All],[Cleaned text]:[Full Time Equivalent Q3 2011]],2,0),"-")</f>
        <v>-</v>
      </c>
      <c r="BA52" s="602" t="str">
        <f>IFERROR(VLOOKUP(ONSCollation[[#This Row],[ONS Q3 2011-Q4 2011]],ONS2011Q4[[#All],[Cleaned text]:[Full Time Equivalent]],3,0),"-")</f>
        <v>-</v>
      </c>
      <c r="BB52" s="602" t="str">
        <f>IFERROR(VLOOKUP(ONSCollation[[#This Row],[Dept detail / Agency]],ONS2012Q1[[Cleaned text]:[FTE Q1]],3,FALSE),"-")</f>
        <v>-</v>
      </c>
      <c r="BC52" s="602" t="str">
        <f>IFERROR(VLOOKUP(ONSCollation[[#This Row],[Dept detail / Agency]],ONS2012Q2[[Cleaned name]:[FTE Q2 2012]],3,FALSE),"-")</f>
        <v>-</v>
      </c>
      <c r="BD52" s="602" t="str">
        <f>IFERROR(VLOOKUP(ONSCollation[[#This Row],[Dept detail / Agency]],ONS2012Q3[[Cleaned name]:[FTE Q2 2012]],3,FALSE),"-")</f>
        <v>-</v>
      </c>
      <c r="BE52" s="602" t="str">
        <f>IFERROR(VLOOKUP(ONSCollation[[#This Row],[Dept detail / Agency]],ONS2012Q4[[Cleaned name]:[FTE Q3 2012]],3,FALSE),"-")</f>
        <v>-</v>
      </c>
      <c r="BF52" s="602" t="str">
        <f>IFERROR(VLOOKUP(ONSCollation[[#This Row],[Dept detail / Agency]],ONS2013Q1[[Cleaned name]:[FTE Q4 2012]],3,FALSE),"-")</f>
        <v>-</v>
      </c>
      <c r="BG52" s="602" t="str">
        <f>IFERROR(VLOOKUP(ONSCollation[[#This Row],[Dept detail / Agency]],ONS2013Q2[[Cleaned name]:[FTE Q1 2013]],3,FALSE),"-")</f>
        <v>-</v>
      </c>
      <c r="BH52" s="602" t="str">
        <f>IFERROR(VLOOKUP(ONSCollation[[#This Row],[Dept detail / Agency]],ONS2013Q3[[Cleaned name]:[FTE Q2 2013]],3,FALSE),"-")</f>
        <v>-</v>
      </c>
      <c r="BI52" s="602" t="str">
        <f>IFERROR(VLOOKUP(ONSCollation[[#This Row],[Dept detail / Agency]],ONS2013Q3[[Cleaned name]:[FTE Q2 2013]],3,FALSE),"-")</f>
        <v>-</v>
      </c>
      <c r="BJ52" s="604"/>
    </row>
    <row r="53" spans="1:62" x14ac:dyDescent="0.25">
      <c r="A53" s="531" t="s">
        <v>49</v>
      </c>
      <c r="B53" s="549" t="s">
        <v>915</v>
      </c>
      <c r="C53" s="531" t="s">
        <v>388</v>
      </c>
      <c r="D53" s="531" t="s">
        <v>388</v>
      </c>
      <c r="E53" s="531" t="s">
        <v>388</v>
      </c>
      <c r="F53" s="531" t="s">
        <v>388</v>
      </c>
      <c r="G53" s="531" t="s">
        <v>388</v>
      </c>
      <c r="H53" s="531" t="s">
        <v>388</v>
      </c>
      <c r="I53" s="531" t="s">
        <v>55</v>
      </c>
      <c r="J53" s="532" t="s">
        <v>388</v>
      </c>
      <c r="K53" s="532" t="s">
        <v>388</v>
      </c>
      <c r="L53" s="532" t="str">
        <f>VLOOKUP(TRIM(ONSCollation[[#This Row],[ONS Q3 2011-Q4 2011]]),ONS2012Q1[Cleaned text],1,0)</f>
        <v>Veterinary Medicines Directorate</v>
      </c>
      <c r="M53" s="532" t="str">
        <f>ONSCollation[[#This Row],[ONS Q4 2011-Q1 2012]]</f>
        <v>Veterinary Medicines Directorate</v>
      </c>
      <c r="N53" s="536" t="str">
        <f>ONSCollation[[#This Row],[ONS Q4 2011-Q1 2012]]</f>
        <v>Veterinary Medicines Directorate</v>
      </c>
      <c r="O53" s="536" t="str">
        <f>ONSCollation[[#This Row],[Dept]]</f>
        <v>Defra</v>
      </c>
      <c r="P53" s="531" t="s">
        <v>902</v>
      </c>
      <c r="Q53" s="531" t="s">
        <v>832</v>
      </c>
      <c r="R53" s="531" t="s">
        <v>792</v>
      </c>
      <c r="S53" s="601">
        <f>IFERROR(VLOOKUP(ONSCollation[[#This Row],[ONS Q1 2009-Q2 2009]],ONS2009Q2[[#All],[Cleaned version of text detail]:[Full Time Equivalent Q1 2009]],8,0), "-")</f>
        <v>140</v>
      </c>
      <c r="T53" s="601">
        <f>IFERROR(VLOOKUP(ONSCollation[[#This Row],[ONS Q1 2009-Q2 2009]],ONS2009Q2[[#All],[Cleaned version of text detail]:[Full Time Equivalent Q1 2009]],4,0),"-")</f>
        <v>150</v>
      </c>
      <c r="U53" s="601">
        <f>IFERROR(VLOOKUP(ONSCollation[[#This Row],[ONS Q3 2009-Q4 2009]],ONS2009Q4[[#All],[Cleaned version of detail]:[Full Time Equivalent Q3 2009]],8,0),"-")</f>
        <v>150</v>
      </c>
      <c r="V53" s="601">
        <f>IFERROR(VLOOKUP(ONSCollation[[#This Row],[ONS Q3 2009-Q4 2009]],ONS2009Q4[[#All],[Cleaned version of detail]:[Full Time Equivalent Q3 2009]],4,0),"-")</f>
        <v>150</v>
      </c>
      <c r="W53" s="601">
        <f>IFERROR(VLOOKUP(ONSCollation[[#This Row],[ONS Q1 2010-Q2 2010]],ONS2010Q2[[#All],[Cleaned text]:[Full Time Equivalent Q1 2010]],8,0),"-")</f>
        <v>150</v>
      </c>
      <c r="X53" s="601">
        <f>IFERROR(VLOOKUP(ONSCollation[[#This Row],[ONS Q2 2010-Q3 2010]],ONS2010Q3[[#All],[Cleaned text]:[FTE Q2 2010]],8,0),"-")</f>
        <v>150</v>
      </c>
      <c r="Y53" s="601">
        <f>IFERROR(VLOOKUP(ONSCollation[[#This Row],[ONS Q3 2010-Q4 2010]],ONS2010Q4[[#All],[Cleaned text]:[Full Time Equivalent Q3 2010]],8,0),"-")</f>
        <v>150</v>
      </c>
      <c r="Z53" s="601">
        <f>IFERROR(VLOOKUP(ONSCollation[[#This Row],[ONS Q3 2010-Q4 2010]],ONS2010Q4[[#All],[Cleaned text]:[Full Time Equivalent Q3 2010]],4,0),"-")</f>
        <v>150</v>
      </c>
      <c r="AA53" s="601">
        <f>IFERROR(VLOOKUP(ONSCollation[[#This Row],[ONS Q4 2010-Q1 2011]],ONS2011Q1[[#All],[Cleaned text]:[Full Time Equivalent change Q4 2010-Q1 2011]],3,0),"-")</f>
        <v>150</v>
      </c>
      <c r="AB53" s="601">
        <f>IFERROR(VLOOKUP(ONSCollation[[#This Row],[ONS Q1 2011-Q2 2011]],ONS2011Q2[[#All],[Dept detail / Agency]:[Full Time Equivalent]],4,0),"-")</f>
        <v>150</v>
      </c>
      <c r="AC53" s="601">
        <f>IFERROR(VLOOKUP(ONSCollation[[#This Row],[ONS Q2 2011-Q3 2011]],ONS2011Q3[[#All],[Cleaned text]:[Full Time Equivalent Q3 2011]],3,0),"-")</f>
        <v>150</v>
      </c>
      <c r="AD53" s="601">
        <f>IFERROR(VLOOKUP(ONSCollation[[#This Row],[ONS Q3 2011-Q4 2011]],ONS2011Q4[[#All],[Cleaned text]:[Full Time Equivalent]],4,0),"-")</f>
        <v>150</v>
      </c>
      <c r="AE53" s="601">
        <f>IFERROR(VLOOKUP(ONSCollation[[#This Row],[Dept detail / Agency]],ONS2012Q1[[Cleaned text]:[FTE Q1]],4,FALSE),"-")</f>
        <v>150</v>
      </c>
      <c r="AF53" s="601">
        <f>IFERROR(VLOOKUP(ONSCollation[[#This Row],[Dept detail / Agency]],ONS2012Q2[[Cleaned name]:[FTE Q2 2012]],4,FALSE),"-")</f>
        <v>150</v>
      </c>
      <c r="AG53" s="601">
        <f>IFERROR(VLOOKUP(ONSCollation[[#This Row],[Dept detail / Agency]],ONS2012Q3[[Cleaned name]:[FTE Q2 2012]],4,FALSE),"-")</f>
        <v>140</v>
      </c>
      <c r="AH53" s="601">
        <f>IFERROR(VLOOKUP(ONSCollation[[#This Row],[Dept detail / Agency]],ONS2012Q4[[Cleaned name]:[FTE Q3 2012]],4,FALSE),"-")</f>
        <v>150</v>
      </c>
      <c r="AI53" s="601">
        <f>IFERROR(VLOOKUP(ONSCollation[[#This Row],[Dept detail / Agency]],ONS2013Q1[[Cleaned name]:[FTE Q4 2012]],4,FALSE),"-")</f>
        <v>150</v>
      </c>
      <c r="AJ53" s="601">
        <f>IFERROR(VLOOKUP(ONSCollation[[#This Row],[Dept detail / Agency]],ONS2013Q2[[Cleaned name]:[FTE Q1 2013]],4,FALSE),"-")</f>
        <v>160</v>
      </c>
      <c r="AK53" s="601">
        <f>IFERROR(VLOOKUP(ONSCollation[[#This Row],[Dept detail / Agency]],ONS2013Q3[[Cleaned name]:[FTE Q2 2013]],4,FALSE),"-")</f>
        <v>160</v>
      </c>
      <c r="AL53" s="601">
        <f>IFERROR(VLOOKUP(ONSCollation[[#This Row],[Dept detail / Agency]],ONS2013Q3[[Cleaned name]:[FTE Q2 2013]],6,FALSE),"-")</f>
        <v>160</v>
      </c>
      <c r="AM53" s="601">
        <f>IFERROR(VLOOKUP(ONSCollation[[#This Row],[Dept detail / Agency]],ONS2013Q4[[#All],[Cleaned name]:[FTE Q4 2013]],4,FALSE),"-")</f>
        <v>150</v>
      </c>
      <c r="AN53" s="601">
        <f>IFERROR(VLOOKUP(ONSCollation[[#This Row],[Dept detail / Agency]],ONS2013Q4[[Cleaned name]:[HC Q3 20132]],6,FALSE),"-")</f>
        <v>160</v>
      </c>
      <c r="AO53" s="601">
        <f>ONSCollation[[#This Row],[2013 Q3 - restated]]-ONSCollation[[#This Row],[2013 Q3 FTE]]</f>
        <v>0</v>
      </c>
      <c r="AP53" s="602">
        <f>IFERROR(VLOOKUP(ONSCollation[[#This Row],[ONS Q1 2009-Q2 2009]],ONS2009Q2[[#All],[Cleaned version of text detail]:[Full Time Equivalent Q1 2009]],6,0),"-")</f>
        <v>150</v>
      </c>
      <c r="AQ53" s="602">
        <f>IFERROR(VLOOKUP(ONSCollation[[#This Row],[ONS Q1 2009-Q2 2009]],ONS2009Q2[[#All],[Cleaned version of text detail]:[Full Time Equivalent Q1 2009]],2,0),"-")</f>
        <v>150</v>
      </c>
      <c r="AR53" s="602">
        <f>IFERROR(VLOOKUP(ONSCollation[[#This Row],[ONS Q3 2009-Q4 2009]],ONS2009Q4[[#All],[Cleaned version of detail]:[Full Time Equivalent Q3 2009]],6,0),"-")</f>
        <v>160</v>
      </c>
      <c r="AS53" s="602">
        <f>IFERROR(VLOOKUP(ONSCollation[[#This Row],[ONS Q3 2009-Q4 2009]],ONS2009Q4[[#All],[Cleaned version of detail]:[Full Time Equivalent Q3 2009]],2,0),"-")</f>
        <v>160</v>
      </c>
      <c r="AT53" s="602">
        <f>IFERROR(VLOOKUP(ONSCollation[[#This Row],[ONS Q1 2010-Q2 2010]],ONS2010Q2[[#All],[Cleaned text]:[Full Time Equivalent Q1 2010]],6,0),"-")</f>
        <v>160</v>
      </c>
      <c r="AU53" s="602">
        <f>IFERROR(VLOOKUP(ONSCollation[[#This Row],[ONS Q2 2010-Q3 2010]],ONS2010Q3[[#All],[Cleaned text]:[FTE Q2 2010]],6,0),"-")</f>
        <v>160</v>
      </c>
      <c r="AV53" s="602">
        <f>IFERROR(VLOOKUP(ONSCollation[[#This Row],[ONS Q4 2010-Q1 2011]],ONS2011Q1[[#All],[Cleaned text]:[Full Time Equivalent change Q4 2010-Q1 2011]],2,0),"-")</f>
        <v>160</v>
      </c>
      <c r="AW53" s="602">
        <f>IFERROR(VLOOKUP(ONSCollation[[#This Row],[ONS Q3 2010-Q4 2010]],ONS2010Q4[[#All],[Cleaned text]:[Full Time Equivalent Q3 2010]],2,0),"-")</f>
        <v>160</v>
      </c>
      <c r="AX53" s="602">
        <f>IFERROR(VLOOKUP(ONSCollation[[#This Row],[ONS Q3 2010-Q4 2010]],ONS2010Q4[[#All],[Cleaned text]:[Full Time Equivalent Q3 2010]],6,0),"-")</f>
        <v>160</v>
      </c>
      <c r="AY53" s="602">
        <f>IFERROR(VLOOKUP(ONSCollation[[#This Row],[ONS Q1 2011-Q2 2011]],ONS2011Q2[[#All],[Dept detail / Agency]:[Full Time Equivalent]],3,0),"-")</f>
        <v>160</v>
      </c>
      <c r="AZ53" s="602">
        <f>IFERROR(VLOOKUP(ONSCollation[[#This Row],[ONS Q2 2011-Q3 2011]],ONS2011Q3[[#All],[Cleaned text]:[Full Time Equivalent Q3 2011]],2,0),"-")</f>
        <v>150</v>
      </c>
      <c r="BA53" s="602">
        <f>IFERROR(VLOOKUP(ONSCollation[[#This Row],[ONS Q3 2011-Q4 2011]],ONS2011Q4[[#All],[Cleaned text]:[Full Time Equivalent]],3,0),"-")</f>
        <v>150</v>
      </c>
      <c r="BB53" s="602">
        <f>IFERROR(VLOOKUP(ONSCollation[[#This Row],[Dept detail / Agency]],ONS2012Q1[[Cleaned text]:[FTE Q1]],3,FALSE),"-")</f>
        <v>150</v>
      </c>
      <c r="BC53" s="602">
        <f>IFERROR(VLOOKUP(ONSCollation[[#This Row],[Dept detail / Agency]],ONS2012Q2[[Cleaned name]:[FTE Q2 2012]],3,FALSE),"-")</f>
        <v>150</v>
      </c>
      <c r="BD53" s="602">
        <f>IFERROR(VLOOKUP(ONSCollation[[#This Row],[Dept detail / Agency]],ONS2012Q3[[Cleaned name]:[FTE Q2 2012]],3,FALSE),"-")</f>
        <v>150</v>
      </c>
      <c r="BE53" s="602">
        <f>IFERROR(VLOOKUP(ONSCollation[[#This Row],[Dept detail / Agency]],ONS2012Q4[[Cleaned name]:[FTE Q3 2012]],3,FALSE),"-")</f>
        <v>150</v>
      </c>
      <c r="BF53" s="602">
        <f>IFERROR(VLOOKUP(ONSCollation[[#This Row],[Dept detail / Agency]],ONS2013Q1[[Cleaned name]:[FTE Q4 2012]],3,FALSE),"-")</f>
        <v>150</v>
      </c>
      <c r="BG53" s="602">
        <f>IFERROR(VLOOKUP(ONSCollation[[#This Row],[Dept detail / Agency]],ONS2013Q2[[Cleaned name]:[FTE Q1 2013]],3,FALSE),"-")</f>
        <v>160</v>
      </c>
      <c r="BH53" s="602">
        <f>IFERROR(VLOOKUP(ONSCollation[[#This Row],[Dept detail / Agency]],ONS2013Q3[[Cleaned name]:[FTE Q2 2013]],3,FALSE),"-")</f>
        <v>160</v>
      </c>
      <c r="BI53" s="602">
        <f>IFERROR(VLOOKUP(ONSCollation[[#This Row],[Dept detail / Agency]],ONS2013Q3[[Cleaned name]:[FTE Q2 2013]],3,FALSE),"-")</f>
        <v>160</v>
      </c>
      <c r="BJ53" s="604"/>
    </row>
    <row r="54" spans="1:62" x14ac:dyDescent="0.25">
      <c r="A54" s="531" t="s">
        <v>493</v>
      </c>
      <c r="B54" s="549" t="s">
        <v>512</v>
      </c>
      <c r="C54" s="531" t="s">
        <v>395</v>
      </c>
      <c r="D54" s="531" t="s">
        <v>395</v>
      </c>
      <c r="E54" s="531" t="s">
        <v>396</v>
      </c>
      <c r="F54" s="531" t="s">
        <v>224</v>
      </c>
      <c r="G54" s="531" t="s">
        <v>224</v>
      </c>
      <c r="H54" s="531" t="s">
        <v>224</v>
      </c>
      <c r="I54" s="531" t="s">
        <v>224</v>
      </c>
      <c r="J54" s="531" t="s">
        <v>224</v>
      </c>
      <c r="K54" s="531" t="s">
        <v>670</v>
      </c>
      <c r="L54" s="532" t="str">
        <f>VLOOKUP(TRIM(ONSCollation[[#This Row],[ONS Q3 2011-Q4 2011]]),ONS2012Q1[Cleaned text],1,0)</f>
        <v>Department for Education</v>
      </c>
      <c r="M54" s="532" t="str">
        <f>ONSCollation[[#This Row],[ONS Q4 2011-Q1 2012]]</f>
        <v>Department for Education</v>
      </c>
      <c r="N54" s="536" t="str">
        <f>ONSCollation[[#This Row],[ONS Q4 2011-Q1 2012]]</f>
        <v>Department for Education</v>
      </c>
      <c r="O54" s="536" t="str">
        <f>ONSCollation[[#This Row],[Dept]]</f>
        <v>DfE</v>
      </c>
      <c r="P54" s="531" t="s">
        <v>760</v>
      </c>
      <c r="Q54" s="531" t="s">
        <v>832</v>
      </c>
      <c r="R54" s="531" t="s">
        <v>790</v>
      </c>
      <c r="S54" s="601">
        <f>IFERROR(VLOOKUP(ONSCollation[[#This Row],[ONS Q1 2009-Q2 2009]],ONS2009Q2[[#All],[Cleaned version of text detail]:[Full Time Equivalent Q1 2009]],8,0), "-")</f>
        <v>3190</v>
      </c>
      <c r="T54" s="601">
        <f>IFERROR(VLOOKUP(ONSCollation[[#This Row],[ONS Q1 2009-Q2 2009]],ONS2009Q2[[#All],[Cleaned version of text detail]:[Full Time Equivalent Q1 2009]],4,0),"-")</f>
        <v>3220</v>
      </c>
      <c r="U54" s="601">
        <f>IFERROR(VLOOKUP(ONSCollation[[#This Row],[ONS Q3 2009-Q4 2009]],ONS2009Q4[[#All],[Cleaned version of detail]:[Full Time Equivalent Q3 2009]],8,0),"-")</f>
        <v>3240</v>
      </c>
      <c r="V54" s="601">
        <f>IFERROR(VLOOKUP(ONSCollation[[#This Row],[ONS Q3 2009-Q4 2009]],ONS2009Q4[[#All],[Cleaned version of detail]:[Full Time Equivalent Q3 2009]],4,0),"-")</f>
        <v>3180</v>
      </c>
      <c r="W54" s="601">
        <f>IFERROR(VLOOKUP(ONSCollation[[#This Row],[ONS Q1 2010-Q2 2010]],ONS2010Q2[[#All],[Cleaned text]:[Full Time Equivalent Q1 2010]],8,0),"-")</f>
        <v>2650</v>
      </c>
      <c r="X54" s="601">
        <f>IFERROR(VLOOKUP(ONSCollation[[#This Row],[ONS Q2 2010-Q3 2010]],ONS2010Q3[[#All],[Cleaned text]:[FTE Q2 2010]],8,0),"-")</f>
        <v>2890</v>
      </c>
      <c r="Y54" s="601">
        <f>IFERROR(VLOOKUP(ONSCollation[[#This Row],[ONS Q3 2010-Q4 2010]],ONS2010Q4[[#All],[Cleaned text]:[Full Time Equivalent Q3 2010]],8,0),"-")</f>
        <v>2800</v>
      </c>
      <c r="Z54" s="601">
        <f>IFERROR(VLOOKUP(ONSCollation[[#This Row],[ONS Q3 2010-Q4 2010]],ONS2010Q4[[#All],[Cleaned text]:[Full Time Equivalent Q3 2010]],4,0),"-")</f>
        <v>2740</v>
      </c>
      <c r="AA54" s="601">
        <f>IFERROR(VLOOKUP(ONSCollation[[#This Row],[ONS Q4 2010-Q1 2011]],ONS2011Q1[[#All],[Cleaned text]:[Full Time Equivalent change Q4 2010-Q1 2011]],3,0),"-")</f>
        <v>2660</v>
      </c>
      <c r="AB54" s="601">
        <f>IFERROR(VLOOKUP(ONSCollation[[#This Row],[ONS Q1 2011-Q2 2011]],ONS2011Q2[[#All],[Dept detail / Agency]:[Full Time Equivalent]],4,0),"-")</f>
        <v>2490</v>
      </c>
      <c r="AC54" s="601">
        <f>IFERROR(VLOOKUP(ONSCollation[[#This Row],[ONS Q2 2011-Q3 2011]],ONS2011Q3[[#All],[Cleaned text]:[Full Time Equivalent Q3 2011]],3,0),"-")</f>
        <v>2490</v>
      </c>
      <c r="AD54" s="601">
        <f>IFERROR(VLOOKUP(ONSCollation[[#This Row],[ONS Q3 2011-Q4 2011]],ONS2011Q4[[#All],[Cleaned text]:[Full Time Equivalent]],4,0),"-")</f>
        <v>2580</v>
      </c>
      <c r="AE54" s="601">
        <f>IFERROR(VLOOKUP(ONSCollation[[#This Row],[Dept detail / Agency]],ONS2012Q1[[Cleaned text]:[FTE Q1]],4,FALSE),"-")</f>
        <v>2590</v>
      </c>
      <c r="AF54" s="601">
        <f>IFERROR(VLOOKUP(ONSCollation[[#This Row],[Dept detail / Agency]],ONS2012Q2[[Cleaned name]:[FTE Q2 2012]],4,FALSE),"-")</f>
        <v>2630</v>
      </c>
      <c r="AG54" s="601">
        <f>IFERROR(VLOOKUP(ONSCollation[[#This Row],[Dept detail / Agency]],ONS2012Q3[[Cleaned name]:[FTE Q2 2012]],4,FALSE),"-")</f>
        <v>2550</v>
      </c>
      <c r="AH54" s="601">
        <f>IFERROR(VLOOKUP(ONSCollation[[#This Row],[Dept detail / Agency]],ONS2012Q4[[Cleaned name]:[FTE Q3 2012]],4,FALSE),"-")</f>
        <v>2560</v>
      </c>
      <c r="AI54" s="601">
        <f>IFERROR(VLOOKUP(ONSCollation[[#This Row],[Dept detail / Agency]],ONS2013Q1[[Cleaned name]:[FTE Q4 2012]],4,FALSE),"-")</f>
        <v>2520</v>
      </c>
      <c r="AJ54" s="601">
        <f>IFERROR(VLOOKUP(ONSCollation[[#This Row],[Dept detail / Agency]],ONS2013Q2[[Cleaned name]:[FTE Q1 2013]],4,FALSE),"-")</f>
        <v>2360</v>
      </c>
      <c r="AK54" s="601">
        <f>IFERROR(VLOOKUP(ONSCollation[[#This Row],[Dept detail / Agency]],ONS2013Q3[[Cleaned name]:[FTE Q2 2013]],4,FALSE),"-")</f>
        <v>2180</v>
      </c>
      <c r="AL54" s="601">
        <f>IFERROR(VLOOKUP(ONSCollation[[#This Row],[Dept detail / Agency]],ONS2013Q3[[Cleaned name]:[FTE Q2 2013]],6,FALSE),"-")</f>
        <v>2360</v>
      </c>
      <c r="AM54" s="601">
        <f>IFERROR(VLOOKUP(ONSCollation[[#This Row],[Dept detail / Agency]],ONS2013Q4[[#All],[Cleaned name]:[FTE Q4 2013]],4,FALSE),"-")</f>
        <v>2220</v>
      </c>
      <c r="AN54" s="601">
        <f>IFERROR(VLOOKUP(ONSCollation[[#This Row],[Dept detail / Agency]],ONS2013Q4[[Cleaned name]:[HC Q3 20132]],6,FALSE),"-")</f>
        <v>2180</v>
      </c>
      <c r="AO54" s="601">
        <f>ONSCollation[[#This Row],[2013 Q3 - restated]]-ONSCollation[[#This Row],[2013 Q3 FTE]]</f>
        <v>0</v>
      </c>
      <c r="AP54" s="602">
        <f>IFERROR(VLOOKUP(ONSCollation[[#This Row],[ONS Q1 2009-Q2 2009]],ONS2009Q2[[#All],[Cleaned version of text detail]:[Full Time Equivalent Q1 2009]],6,0),"-")</f>
        <v>3340</v>
      </c>
      <c r="AQ54" s="602">
        <f>IFERROR(VLOOKUP(ONSCollation[[#This Row],[ONS Q1 2009-Q2 2009]],ONS2009Q2[[#All],[Cleaned version of text detail]:[Full Time Equivalent Q1 2009]],2,0),"-")</f>
        <v>3370</v>
      </c>
      <c r="AR54" s="602">
        <f>IFERROR(VLOOKUP(ONSCollation[[#This Row],[ONS Q3 2009-Q4 2009]],ONS2009Q4[[#All],[Cleaned version of detail]:[Full Time Equivalent Q3 2009]],6,0),"-")</f>
        <v>3390</v>
      </c>
      <c r="AS54" s="602">
        <f>IFERROR(VLOOKUP(ONSCollation[[#This Row],[ONS Q3 2009-Q4 2009]],ONS2009Q4[[#All],[Cleaned version of detail]:[Full Time Equivalent Q3 2009]],2,0),"-")</f>
        <v>3320</v>
      </c>
      <c r="AT54" s="602">
        <f>IFERROR(VLOOKUP(ONSCollation[[#This Row],[ONS Q1 2010-Q2 2010]],ONS2010Q2[[#All],[Cleaned text]:[Full Time Equivalent Q1 2010]],6,0),"-")</f>
        <v>2730</v>
      </c>
      <c r="AU54" s="602">
        <f>IFERROR(VLOOKUP(ONSCollation[[#This Row],[ONS Q2 2010-Q3 2010]],ONS2010Q3[[#All],[Cleaned text]:[FTE Q2 2010]],6,0),"-")</f>
        <v>3020</v>
      </c>
      <c r="AV54" s="602">
        <f>IFERROR(VLOOKUP(ONSCollation[[#This Row],[ONS Q4 2010-Q1 2011]],ONS2011Q1[[#All],[Cleaned text]:[Full Time Equivalent change Q4 2010-Q1 2011]],2,0),"-")</f>
        <v>2780</v>
      </c>
      <c r="AW54" s="602">
        <f>IFERROR(VLOOKUP(ONSCollation[[#This Row],[ONS Q3 2010-Q4 2010]],ONS2010Q4[[#All],[Cleaned text]:[Full Time Equivalent Q3 2010]],2,0),"-")</f>
        <v>2870</v>
      </c>
      <c r="AX54" s="602">
        <f>IFERROR(VLOOKUP(ONSCollation[[#This Row],[ONS Q3 2010-Q4 2010]],ONS2010Q4[[#All],[Cleaned text]:[Full Time Equivalent Q3 2010]],6,0),"-")</f>
        <v>2930</v>
      </c>
      <c r="AY54" s="602">
        <f>IFERROR(VLOOKUP(ONSCollation[[#This Row],[ONS Q1 2011-Q2 2011]],ONS2011Q2[[#All],[Dept detail / Agency]:[Full Time Equivalent]],3,0),"-")</f>
        <v>2610</v>
      </c>
      <c r="AZ54" s="602">
        <f>IFERROR(VLOOKUP(ONSCollation[[#This Row],[ONS Q2 2011-Q3 2011]],ONS2011Q3[[#All],[Cleaned text]:[Full Time Equivalent Q3 2011]],2,0),"-")</f>
        <v>2600</v>
      </c>
      <c r="BA54" s="602">
        <f>IFERROR(VLOOKUP(ONSCollation[[#This Row],[ONS Q3 2011-Q4 2011]],ONS2011Q4[[#All],[Cleaned text]:[Full Time Equivalent]],3,0),"-")</f>
        <v>2690</v>
      </c>
      <c r="BB54" s="602">
        <f>IFERROR(VLOOKUP(ONSCollation[[#This Row],[Dept detail / Agency]],ONS2012Q1[[Cleaned text]:[FTE Q1]],3,FALSE),"-")</f>
        <v>2700</v>
      </c>
      <c r="BC54" s="602">
        <f>IFERROR(VLOOKUP(ONSCollation[[#This Row],[Dept detail / Agency]],ONS2012Q2[[Cleaned name]:[FTE Q2 2012]],3,FALSE),"-")</f>
        <v>2750</v>
      </c>
      <c r="BD54" s="602">
        <f>IFERROR(VLOOKUP(ONSCollation[[#This Row],[Dept detail / Agency]],ONS2012Q3[[Cleaned name]:[FTE Q2 2012]],3,FALSE),"-")</f>
        <v>2670</v>
      </c>
      <c r="BE54" s="602">
        <f>IFERROR(VLOOKUP(ONSCollation[[#This Row],[Dept detail / Agency]],ONS2012Q4[[Cleaned name]:[FTE Q3 2012]],3,FALSE),"-")</f>
        <v>2670</v>
      </c>
      <c r="BF54" s="602">
        <f>IFERROR(VLOOKUP(ONSCollation[[#This Row],[Dept detail / Agency]],ONS2013Q1[[Cleaned name]:[FTE Q4 2012]],3,FALSE),"-")</f>
        <v>2640</v>
      </c>
      <c r="BG54" s="602">
        <f>IFERROR(VLOOKUP(ONSCollation[[#This Row],[Dept detail / Agency]],ONS2013Q2[[Cleaned name]:[FTE Q1 2013]],3,FALSE),"-")</f>
        <v>2470</v>
      </c>
      <c r="BH54" s="602">
        <f>IFERROR(VLOOKUP(ONSCollation[[#This Row],[Dept detail / Agency]],ONS2013Q3[[Cleaned name]:[FTE Q2 2013]],3,FALSE),"-")</f>
        <v>2280</v>
      </c>
      <c r="BI54" s="602">
        <f>IFERROR(VLOOKUP(ONSCollation[[#This Row],[Dept detail / Agency]],ONS2013Q3[[Cleaned name]:[FTE Q2 2013]],3,FALSE),"-")</f>
        <v>2280</v>
      </c>
      <c r="BJ54" s="604"/>
    </row>
    <row r="55" spans="1:62" x14ac:dyDescent="0.25">
      <c r="A55" s="531" t="s">
        <v>296</v>
      </c>
      <c r="B55" s="550" t="s">
        <v>512</v>
      </c>
      <c r="C55" s="543"/>
      <c r="D55" s="543"/>
      <c r="E55" s="535" t="s">
        <v>296</v>
      </c>
      <c r="F55" s="535" t="s">
        <v>296</v>
      </c>
      <c r="G55" s="535" t="s">
        <v>296</v>
      </c>
      <c r="H55" s="535" t="s">
        <v>296</v>
      </c>
      <c r="I55" s="535" t="s">
        <v>296</v>
      </c>
      <c r="J55" s="535" t="s">
        <v>296</v>
      </c>
      <c r="K55" s="535" t="s">
        <v>296</v>
      </c>
      <c r="L55" s="532" t="str">
        <f>VLOOKUP(TRIM(ONSCollation[[#This Row],[ONS Q3 2011-Q4 2011]]),ONS2012Q1[Cleaned text],1,0)</f>
        <v>Office of Qualifications and Examinations Regulation</v>
      </c>
      <c r="M55" s="532" t="str">
        <f>ONSCollation[[#This Row],[ONS Q4 2011-Q1 2012]]</f>
        <v>Office of Qualifications and Examinations Regulation</v>
      </c>
      <c r="N55" s="536" t="str">
        <f>ONSCollation[[#This Row],[ONS Q4 2011-Q1 2012]]</f>
        <v>Office of Qualifications and Examinations Regulation</v>
      </c>
      <c r="O55" s="536" t="str">
        <f>ONSCollation[[#This Row],[Dept]]</f>
        <v>DfE</v>
      </c>
      <c r="P55" s="531" t="s">
        <v>902</v>
      </c>
      <c r="Q55" s="531" t="s">
        <v>832</v>
      </c>
      <c r="R55" s="531" t="s">
        <v>791</v>
      </c>
      <c r="S55" s="601" t="str">
        <f>IFERROR(VLOOKUP(ONSCollation[[#This Row],[ONS Q1 2009-Q2 2009]],ONS2009Q2[[#All],[Cleaned version of text detail]:[Full Time Equivalent Q1 2009]],8,0), "-")</f>
        <v>-</v>
      </c>
      <c r="T55" s="601" t="str">
        <f>IFERROR(VLOOKUP(ONSCollation[[#This Row],[ONS Q1 2009-Q2 2009]],ONS2009Q2[[#All],[Cleaned version of text detail]:[Full Time Equivalent Q1 2009]],4,0),"-")</f>
        <v>-</v>
      </c>
      <c r="U55" s="601" t="str">
        <f>IFERROR(VLOOKUP(ONSCollation[[#This Row],[ONS Q3 2009-Q4 2009]],ONS2009Q4[[#All],[Cleaned version of detail]:[Full Time Equivalent Q3 2009]],8,0),"-")</f>
        <v>-</v>
      </c>
      <c r="V55" s="601" t="str">
        <f>IFERROR(VLOOKUP(ONSCollation[[#This Row],[ONS Q3 2009-Q4 2009]],ONS2009Q4[[#All],[Cleaned version of detail]:[Full Time Equivalent Q3 2009]],4,0),"-")</f>
        <v>-</v>
      </c>
      <c r="W55" s="601">
        <f>IFERROR(VLOOKUP(ONSCollation[[#This Row],[ONS Q1 2010-Q2 2010]],ONS2010Q2[[#All],[Cleaned text]:[Full Time Equivalent Q1 2010]],8,0),"-")</f>
        <v>0</v>
      </c>
      <c r="X55" s="601">
        <f>IFERROR(VLOOKUP(ONSCollation[[#This Row],[ONS Q2 2010-Q3 2010]],ONS2010Q3[[#All],[Cleaned text]:[FTE Q2 2010]],8,0),"-")</f>
        <v>180</v>
      </c>
      <c r="Y55" s="601">
        <f>IFERROR(VLOOKUP(ONSCollation[[#This Row],[ONS Q3 2010-Q4 2010]],ONS2010Q4[[#All],[Cleaned text]:[Full Time Equivalent Q3 2010]],8,0),"-")</f>
        <v>170</v>
      </c>
      <c r="Z55" s="601">
        <f>IFERROR(VLOOKUP(ONSCollation[[#This Row],[ONS Q3 2010-Q4 2010]],ONS2010Q4[[#All],[Cleaned text]:[Full Time Equivalent Q3 2010]],4,0),"-")</f>
        <v>170</v>
      </c>
      <c r="AA55" s="601">
        <f>IFERROR(VLOOKUP(ONSCollation[[#This Row],[ONS Q4 2010-Q1 2011]],ONS2011Q1[[#All],[Cleaned text]:[Full Time Equivalent change Q4 2010-Q1 2011]],3,0),"-")</f>
        <v>170</v>
      </c>
      <c r="AB55" s="601">
        <f>IFERROR(VLOOKUP(ONSCollation[[#This Row],[ONS Q1 2011-Q2 2011]],ONS2011Q2[[#All],[Dept detail / Agency]:[Full Time Equivalent]],4,0),"-")</f>
        <v>180</v>
      </c>
      <c r="AC55" s="601">
        <f>IFERROR(VLOOKUP(ONSCollation[[#This Row],[ONS Q2 2011-Q3 2011]],ONS2011Q3[[#All],[Cleaned text]:[Full Time Equivalent Q3 2011]],3,0),"-")</f>
        <v>170</v>
      </c>
      <c r="AD55" s="601">
        <f>IFERROR(VLOOKUP(ONSCollation[[#This Row],[ONS Q3 2011-Q4 2011]],ONS2011Q4[[#All],[Cleaned text]:[Full Time Equivalent]],4,0),"-")</f>
        <v>180</v>
      </c>
      <c r="AE55" s="601">
        <f>IFERROR(VLOOKUP(ONSCollation[[#This Row],[Dept detail / Agency]],ONS2012Q1[[Cleaned text]:[FTE Q1]],4,FALSE),"-")</f>
        <v>180</v>
      </c>
      <c r="AF55" s="601">
        <f>IFERROR(VLOOKUP(ONSCollation[[#This Row],[Dept detail / Agency]],ONS2012Q2[[Cleaned name]:[FTE Q2 2012]],4,FALSE),"-")</f>
        <v>180</v>
      </c>
      <c r="AG55" s="601">
        <f>IFERROR(VLOOKUP(ONSCollation[[#This Row],[Dept detail / Agency]],ONS2012Q3[[Cleaned name]:[FTE Q2 2012]],4,FALSE),"-")</f>
        <v>160</v>
      </c>
      <c r="AH55" s="601">
        <f>IFERROR(VLOOKUP(ONSCollation[[#This Row],[Dept detail / Agency]],ONS2012Q4[[Cleaned name]:[FTE Q3 2012]],4,FALSE),"-")</f>
        <v>170</v>
      </c>
      <c r="AI55" s="601">
        <f>IFERROR(VLOOKUP(ONSCollation[[#This Row],[Dept detail / Agency]],ONS2013Q1[[Cleaned name]:[FTE Q4 2012]],4,FALSE),"-")</f>
        <v>170</v>
      </c>
      <c r="AJ55" s="601">
        <f>IFERROR(VLOOKUP(ONSCollation[[#This Row],[Dept detail / Agency]],ONS2013Q2[[Cleaned name]:[FTE Q1 2013]],4,FALSE),"-")</f>
        <v>180</v>
      </c>
      <c r="AK55" s="601">
        <f>IFERROR(VLOOKUP(ONSCollation[[#This Row],[Dept detail / Agency]],ONS2013Q3[[Cleaned name]:[FTE Q2 2013]],4,FALSE),"-")</f>
        <v>190</v>
      </c>
      <c r="AL55" s="601">
        <f>IFERROR(VLOOKUP(ONSCollation[[#This Row],[Dept detail / Agency]],ONS2013Q3[[Cleaned name]:[FTE Q2 2013]],6,FALSE),"-")</f>
        <v>180</v>
      </c>
      <c r="AM55" s="601">
        <f>IFERROR(VLOOKUP(ONSCollation[[#This Row],[Dept detail / Agency]],ONS2013Q4[[#All],[Cleaned name]:[FTE Q4 2013]],4,FALSE),"-")</f>
        <v>190</v>
      </c>
      <c r="AN55" s="601">
        <f>IFERROR(VLOOKUP(ONSCollation[[#This Row],[Dept detail / Agency]],ONS2013Q4[[Cleaned name]:[HC Q3 20132]],6,FALSE),"-")</f>
        <v>190</v>
      </c>
      <c r="AO55" s="601">
        <f>ONSCollation[[#This Row],[2013 Q3 - restated]]-ONSCollation[[#This Row],[2013 Q3 FTE]]</f>
        <v>0</v>
      </c>
      <c r="AP55" s="602" t="str">
        <f>IFERROR(VLOOKUP(ONSCollation[[#This Row],[ONS Q1 2009-Q2 2009]],ONS2009Q2[[#All],[Cleaned version of text detail]:[Full Time Equivalent Q1 2009]],6,0),"-")</f>
        <v>-</v>
      </c>
      <c r="AQ55" s="602" t="str">
        <f>IFERROR(VLOOKUP(ONSCollation[[#This Row],[ONS Q1 2009-Q2 2009]],ONS2009Q2[[#All],[Cleaned version of text detail]:[Full Time Equivalent Q1 2009]],2,0),"-")</f>
        <v>-</v>
      </c>
      <c r="AR55" s="602" t="str">
        <f>IFERROR(VLOOKUP(ONSCollation[[#This Row],[ONS Q3 2009-Q4 2009]],ONS2009Q4[[#All],[Cleaned version of detail]:[Full Time Equivalent Q3 2009]],6,0),"-")</f>
        <v>-</v>
      </c>
      <c r="AS55" s="602" t="str">
        <f>IFERROR(VLOOKUP(ONSCollation[[#This Row],[ONS Q3 2009-Q4 2009]],ONS2009Q4[[#All],[Cleaned version of detail]:[Full Time Equivalent Q3 2009]],2,0),"-")</f>
        <v>-</v>
      </c>
      <c r="AT55" s="602">
        <f>IFERROR(VLOOKUP(ONSCollation[[#This Row],[ONS Q1 2010-Q2 2010]],ONS2010Q2[[#All],[Cleaned text]:[Full Time Equivalent Q1 2010]],6,0),"-")</f>
        <v>0</v>
      </c>
      <c r="AU55" s="602">
        <f>IFERROR(VLOOKUP(ONSCollation[[#This Row],[ONS Q2 2010-Q3 2010]],ONS2010Q3[[#All],[Cleaned text]:[FTE Q2 2010]],6,0),"-")</f>
        <v>180</v>
      </c>
      <c r="AV55" s="602">
        <f>IFERROR(VLOOKUP(ONSCollation[[#This Row],[ONS Q4 2010-Q1 2011]],ONS2011Q1[[#All],[Cleaned text]:[Full Time Equivalent change Q4 2010-Q1 2011]],2,0),"-")</f>
        <v>170</v>
      </c>
      <c r="AW55" s="602">
        <f>IFERROR(VLOOKUP(ONSCollation[[#This Row],[ONS Q3 2010-Q4 2010]],ONS2010Q4[[#All],[Cleaned text]:[Full Time Equivalent Q3 2010]],2,0),"-")</f>
        <v>180</v>
      </c>
      <c r="AX55" s="602">
        <f>IFERROR(VLOOKUP(ONSCollation[[#This Row],[ONS Q3 2010-Q4 2010]],ONS2010Q4[[#All],[Cleaned text]:[Full Time Equivalent Q3 2010]],6,0),"-")</f>
        <v>170</v>
      </c>
      <c r="AY55" s="602">
        <f>IFERROR(VLOOKUP(ONSCollation[[#This Row],[ONS Q1 2011-Q2 2011]],ONS2011Q2[[#All],[Dept detail / Agency]:[Full Time Equivalent]],3,0),"-")</f>
        <v>180</v>
      </c>
      <c r="AZ55" s="602">
        <f>IFERROR(VLOOKUP(ONSCollation[[#This Row],[ONS Q2 2011-Q3 2011]],ONS2011Q3[[#All],[Cleaned text]:[Full Time Equivalent Q3 2011]],2,0),"-")</f>
        <v>180</v>
      </c>
      <c r="BA55" s="602">
        <f>IFERROR(VLOOKUP(ONSCollation[[#This Row],[ONS Q3 2011-Q4 2011]],ONS2011Q4[[#All],[Cleaned text]:[Full Time Equivalent]],3,0),"-")</f>
        <v>180</v>
      </c>
      <c r="BB55" s="602">
        <f>IFERROR(VLOOKUP(ONSCollation[[#This Row],[Dept detail / Agency]],ONS2012Q1[[Cleaned text]:[FTE Q1]],3,FALSE),"-")</f>
        <v>180</v>
      </c>
      <c r="BC55" s="602">
        <f>IFERROR(VLOOKUP(ONSCollation[[#This Row],[Dept detail / Agency]],ONS2012Q2[[Cleaned name]:[FTE Q2 2012]],3,FALSE),"-")</f>
        <v>190</v>
      </c>
      <c r="BD55" s="602">
        <f>IFERROR(VLOOKUP(ONSCollation[[#This Row],[Dept detail / Agency]],ONS2012Q3[[Cleaned name]:[FTE Q2 2012]],3,FALSE),"-")</f>
        <v>160</v>
      </c>
      <c r="BE55" s="602">
        <f>IFERROR(VLOOKUP(ONSCollation[[#This Row],[Dept detail / Agency]],ONS2012Q4[[Cleaned name]:[FTE Q3 2012]],3,FALSE),"-")</f>
        <v>170</v>
      </c>
      <c r="BF55" s="602">
        <f>IFERROR(VLOOKUP(ONSCollation[[#This Row],[Dept detail / Agency]],ONS2013Q1[[Cleaned name]:[FTE Q4 2012]],3,FALSE),"-")</f>
        <v>180</v>
      </c>
      <c r="BG55" s="602">
        <f>IFERROR(VLOOKUP(ONSCollation[[#This Row],[Dept detail / Agency]],ONS2013Q2[[Cleaned name]:[FTE Q1 2013]],3,FALSE),"-")</f>
        <v>180</v>
      </c>
      <c r="BH55" s="602">
        <f>IFERROR(VLOOKUP(ONSCollation[[#This Row],[Dept detail / Agency]],ONS2013Q3[[Cleaned name]:[FTE Q2 2013]],3,FALSE),"-")</f>
        <v>200</v>
      </c>
      <c r="BI55" s="602">
        <f>IFERROR(VLOOKUP(ONSCollation[[#This Row],[Dept detail / Agency]],ONS2013Q3[[Cleaned name]:[FTE Q2 2013]],3,FALSE),"-")</f>
        <v>200</v>
      </c>
      <c r="BJ55" s="604"/>
    </row>
    <row r="56" spans="1:62" x14ac:dyDescent="0.25">
      <c r="A56" s="531" t="s">
        <v>144</v>
      </c>
      <c r="B56" s="550" t="s">
        <v>512</v>
      </c>
      <c r="C56" s="535" t="s">
        <v>144</v>
      </c>
      <c r="D56" s="535" t="s">
        <v>144</v>
      </c>
      <c r="E56" s="535" t="s">
        <v>144</v>
      </c>
      <c r="F56" s="535" t="s">
        <v>144</v>
      </c>
      <c r="G56" s="535" t="s">
        <v>144</v>
      </c>
      <c r="H56" s="535" t="s">
        <v>144</v>
      </c>
      <c r="I56" s="535" t="s">
        <v>144</v>
      </c>
      <c r="J56" s="535" t="s">
        <v>144</v>
      </c>
      <c r="K56" s="535" t="s">
        <v>144</v>
      </c>
      <c r="L56" s="532" t="str">
        <f>VLOOKUP(TRIM(ONSCollation[[#This Row],[ONS Q3 2011-Q4 2011]]),ONS2012Q1[Cleaned text],1,0)</f>
        <v>Ofsted</v>
      </c>
      <c r="M56" s="532" t="str">
        <f>ONSCollation[[#This Row],[ONS Q4 2011-Q1 2012]]</f>
        <v>Ofsted</v>
      </c>
      <c r="N56" s="536" t="str">
        <f>ONSCollation[[#This Row],[ONS Q4 2011-Q1 2012]]</f>
        <v>Ofsted</v>
      </c>
      <c r="O56" s="536" t="str">
        <f>ONSCollation[[#This Row],[Dept]]</f>
        <v>DfE</v>
      </c>
      <c r="P56" s="531" t="s">
        <v>902</v>
      </c>
      <c r="Q56" s="531" t="s">
        <v>832</v>
      </c>
      <c r="R56" s="531" t="s">
        <v>791</v>
      </c>
      <c r="S56" s="601">
        <f>IFERROR(VLOOKUP(ONSCollation[[#This Row],[ONS Q1 2009-Q2 2009]],ONS2009Q2[[#All],[Cleaned version of text detail]:[Full Time Equivalent Q1 2009]],8,0), "-")</f>
        <v>2250</v>
      </c>
      <c r="T56" s="601">
        <f>IFERROR(VLOOKUP(ONSCollation[[#This Row],[ONS Q1 2009-Q2 2009]],ONS2009Q2[[#All],[Cleaned version of text detail]:[Full Time Equivalent Q1 2009]],4,0),"-")</f>
        <v>2220</v>
      </c>
      <c r="U56" s="601">
        <f>IFERROR(VLOOKUP(ONSCollation[[#This Row],[ONS Q3 2009-Q4 2009]],ONS2009Q4[[#All],[Cleaned version of detail]:[Full Time Equivalent Q3 2009]],8,0),"-")</f>
        <v>2150</v>
      </c>
      <c r="V56" s="601">
        <f>IFERROR(VLOOKUP(ONSCollation[[#This Row],[ONS Q3 2009-Q4 2009]],ONS2009Q4[[#All],[Cleaned version of detail]:[Full Time Equivalent Q3 2009]],4,0),"-")</f>
        <v>2070</v>
      </c>
      <c r="W56" s="601">
        <f>IFERROR(VLOOKUP(ONSCollation[[#This Row],[ONS Q1 2010-Q2 2010]],ONS2010Q2[[#All],[Cleaned text]:[Full Time Equivalent Q1 2010]],8,0),"-")</f>
        <v>2060</v>
      </c>
      <c r="X56" s="601">
        <f>IFERROR(VLOOKUP(ONSCollation[[#This Row],[ONS Q2 2010-Q3 2010]],ONS2010Q3[[#All],[Cleaned text]:[FTE Q2 2010]],8,0),"-")</f>
        <v>1990</v>
      </c>
      <c r="Y56" s="601">
        <f>IFERROR(VLOOKUP(ONSCollation[[#This Row],[ONS Q3 2010-Q4 2010]],ONS2010Q4[[#All],[Cleaned text]:[Full Time Equivalent Q3 2010]],8,0),"-")</f>
        <v>1500</v>
      </c>
      <c r="Z56" s="601">
        <f>IFERROR(VLOOKUP(ONSCollation[[#This Row],[ONS Q3 2010-Q4 2010]],ONS2010Q4[[#All],[Cleaned text]:[Full Time Equivalent Q3 2010]],4,0),"-")</f>
        <v>1460</v>
      </c>
      <c r="AA56" s="601">
        <f>IFERROR(VLOOKUP(ONSCollation[[#This Row],[ONS Q4 2010-Q1 2011]],ONS2011Q1[[#All],[Cleaned text]:[Full Time Equivalent change Q4 2010-Q1 2011]],3,0),"-")</f>
        <v>1450</v>
      </c>
      <c r="AB56" s="601">
        <f>IFERROR(VLOOKUP(ONSCollation[[#This Row],[ONS Q1 2011-Q2 2011]],ONS2011Q2[[#All],[Dept detail / Agency]:[Full Time Equivalent]],4,0),"-")</f>
        <v>1430</v>
      </c>
      <c r="AC56" s="601">
        <f>IFERROR(VLOOKUP(ONSCollation[[#This Row],[ONS Q2 2011-Q3 2011]],ONS2011Q3[[#All],[Cleaned text]:[Full Time Equivalent Q3 2011]],3,0),"-")</f>
        <v>1420</v>
      </c>
      <c r="AD56" s="601">
        <f>IFERROR(VLOOKUP(ONSCollation[[#This Row],[ONS Q3 2011-Q4 2011]],ONS2011Q4[[#All],[Cleaned text]:[Full Time Equivalent]],4,0),"-")</f>
        <v>1400</v>
      </c>
      <c r="AE56" s="601">
        <f>IFERROR(VLOOKUP(ONSCollation[[#This Row],[Dept detail / Agency]],ONS2012Q1[[Cleaned text]:[FTE Q1]],4,FALSE),"-")</f>
        <v>1400</v>
      </c>
      <c r="AF56" s="601">
        <f>IFERROR(VLOOKUP(ONSCollation[[#This Row],[Dept detail / Agency]],ONS2012Q2[[Cleaned name]:[FTE Q2 2012]],4,FALSE),"-")</f>
        <v>1360</v>
      </c>
      <c r="AG56" s="601">
        <f>IFERROR(VLOOKUP(ONSCollation[[#This Row],[Dept detail / Agency]],ONS2012Q3[[Cleaned name]:[FTE Q2 2012]],4,FALSE),"-")</f>
        <v>1320</v>
      </c>
      <c r="AH56" s="601">
        <f>IFERROR(VLOOKUP(ONSCollation[[#This Row],[Dept detail / Agency]],ONS2012Q4[[Cleaned name]:[FTE Q3 2012]],4,FALSE),"-")</f>
        <v>1230</v>
      </c>
      <c r="AI56" s="601">
        <f>IFERROR(VLOOKUP(ONSCollation[[#This Row],[Dept detail / Agency]],ONS2013Q1[[Cleaned name]:[FTE Q4 2012]],4,FALSE),"-")</f>
        <v>1210</v>
      </c>
      <c r="AJ56" s="601">
        <f>IFERROR(VLOOKUP(ONSCollation[[#This Row],[Dept detail / Agency]],ONS2013Q2[[Cleaned name]:[FTE Q1 2013]],4,FALSE),"-")</f>
        <v>1210</v>
      </c>
      <c r="AK56" s="601">
        <f>IFERROR(VLOOKUP(ONSCollation[[#This Row],[Dept detail / Agency]],ONS2013Q3[[Cleaned name]:[FTE Q2 2013]],4,FALSE),"-")</f>
        <v>1210</v>
      </c>
      <c r="AL56" s="601">
        <f>IFERROR(VLOOKUP(ONSCollation[[#This Row],[Dept detail / Agency]],ONS2013Q3[[Cleaned name]:[FTE Q2 2013]],6,FALSE),"-")</f>
        <v>1210</v>
      </c>
      <c r="AM56" s="601">
        <f>IFERROR(VLOOKUP(ONSCollation[[#This Row],[Dept detail / Agency]],ONS2013Q4[[#All],[Cleaned name]:[FTE Q4 2013]],4,FALSE),"-")</f>
        <v>1200</v>
      </c>
      <c r="AN56" s="601">
        <f>IFERROR(VLOOKUP(ONSCollation[[#This Row],[Dept detail / Agency]],ONS2013Q4[[Cleaned name]:[HC Q3 20132]],6,FALSE),"-")</f>
        <v>1210</v>
      </c>
      <c r="AO56" s="601">
        <f>ONSCollation[[#This Row],[2013 Q3 - restated]]-ONSCollation[[#This Row],[2013 Q3 FTE]]</f>
        <v>0</v>
      </c>
      <c r="AP56" s="602">
        <f>IFERROR(VLOOKUP(ONSCollation[[#This Row],[ONS Q1 2009-Q2 2009]],ONS2009Q2[[#All],[Cleaned version of text detail]:[Full Time Equivalent Q1 2009]],6,0),"-")</f>
        <v>2360</v>
      </c>
      <c r="AQ56" s="602">
        <f>IFERROR(VLOOKUP(ONSCollation[[#This Row],[ONS Q1 2009-Q2 2009]],ONS2009Q2[[#All],[Cleaned version of text detail]:[Full Time Equivalent Q1 2009]],2,0),"-")</f>
        <v>2330</v>
      </c>
      <c r="AR56" s="602">
        <f>IFERROR(VLOOKUP(ONSCollation[[#This Row],[ONS Q3 2009-Q4 2009]],ONS2009Q4[[#All],[Cleaned version of detail]:[Full Time Equivalent Q3 2009]],6,0),"-")</f>
        <v>2250</v>
      </c>
      <c r="AS56" s="602">
        <f>IFERROR(VLOOKUP(ONSCollation[[#This Row],[ONS Q3 2009-Q4 2009]],ONS2009Q4[[#All],[Cleaned version of detail]:[Full Time Equivalent Q3 2009]],2,0),"-")</f>
        <v>2170</v>
      </c>
      <c r="AT56" s="602">
        <f>IFERROR(VLOOKUP(ONSCollation[[#This Row],[ONS Q1 2010-Q2 2010]],ONS2010Q2[[#All],[Cleaned text]:[Full Time Equivalent Q1 2010]],6,0),"-")</f>
        <v>2150</v>
      </c>
      <c r="AU56" s="602">
        <f>IFERROR(VLOOKUP(ONSCollation[[#This Row],[ONS Q2 2010-Q3 2010]],ONS2010Q3[[#All],[Cleaned text]:[FTE Q2 2010]],6,0),"-")</f>
        <v>2080</v>
      </c>
      <c r="AV56" s="602">
        <f>IFERROR(VLOOKUP(ONSCollation[[#This Row],[ONS Q4 2010-Q1 2011]],ONS2011Q1[[#All],[Cleaned text]:[Full Time Equivalent change Q4 2010-Q1 2011]],2,0),"-")</f>
        <v>1490</v>
      </c>
      <c r="AW56" s="602">
        <f>IFERROR(VLOOKUP(ONSCollation[[#This Row],[ONS Q3 2010-Q4 2010]],ONS2010Q4[[#All],[Cleaned text]:[Full Time Equivalent Q3 2010]],2,0),"-")</f>
        <v>1510</v>
      </c>
      <c r="AX56" s="602">
        <f>IFERROR(VLOOKUP(ONSCollation[[#This Row],[ONS Q3 2010-Q4 2010]],ONS2010Q4[[#All],[Cleaned text]:[Full Time Equivalent Q3 2010]],6,0),"-")</f>
        <v>1550</v>
      </c>
      <c r="AY56" s="602">
        <f>IFERROR(VLOOKUP(ONSCollation[[#This Row],[ONS Q1 2011-Q2 2011]],ONS2011Q2[[#All],[Dept detail / Agency]:[Full Time Equivalent]],3,0),"-")</f>
        <v>1480</v>
      </c>
      <c r="AZ56" s="602">
        <f>IFERROR(VLOOKUP(ONSCollation[[#This Row],[ONS Q2 2011-Q3 2011]],ONS2011Q3[[#All],[Cleaned text]:[Full Time Equivalent Q3 2011]],2,0),"-")</f>
        <v>1480</v>
      </c>
      <c r="BA56" s="602">
        <f>IFERROR(VLOOKUP(ONSCollation[[#This Row],[ONS Q3 2011-Q4 2011]],ONS2011Q4[[#All],[Cleaned text]:[Full Time Equivalent]],3,0),"-")</f>
        <v>1460</v>
      </c>
      <c r="BB56" s="602">
        <f>IFERROR(VLOOKUP(ONSCollation[[#This Row],[Dept detail / Agency]],ONS2012Q1[[Cleaned text]:[FTE Q1]],3,FALSE),"-")</f>
        <v>1450</v>
      </c>
      <c r="BC56" s="602">
        <f>IFERROR(VLOOKUP(ONSCollation[[#This Row],[Dept detail / Agency]],ONS2012Q2[[Cleaned name]:[FTE Q2 2012]],3,FALSE),"-")</f>
        <v>1410</v>
      </c>
      <c r="BD56" s="602">
        <f>IFERROR(VLOOKUP(ONSCollation[[#This Row],[Dept detail / Agency]],ONS2012Q3[[Cleaned name]:[FTE Q2 2012]],3,FALSE),"-")</f>
        <v>1380</v>
      </c>
      <c r="BE56" s="602">
        <f>IFERROR(VLOOKUP(ONSCollation[[#This Row],[Dept detail / Agency]],ONS2012Q4[[Cleaned name]:[FTE Q3 2012]],3,FALSE),"-")</f>
        <v>1280</v>
      </c>
      <c r="BF56" s="602">
        <f>IFERROR(VLOOKUP(ONSCollation[[#This Row],[Dept detail / Agency]],ONS2013Q1[[Cleaned name]:[FTE Q4 2012]],3,FALSE),"-")</f>
        <v>1250</v>
      </c>
      <c r="BG56" s="602">
        <f>IFERROR(VLOOKUP(ONSCollation[[#This Row],[Dept detail / Agency]],ONS2013Q2[[Cleaned name]:[FTE Q1 2013]],3,FALSE),"-")</f>
        <v>1250</v>
      </c>
      <c r="BH56" s="602">
        <f>IFERROR(VLOOKUP(ONSCollation[[#This Row],[Dept detail / Agency]],ONS2013Q3[[Cleaned name]:[FTE Q2 2013]],3,FALSE),"-")</f>
        <v>1260</v>
      </c>
      <c r="BI56" s="602">
        <f>IFERROR(VLOOKUP(ONSCollation[[#This Row],[Dept detail / Agency]],ONS2013Q3[[Cleaned name]:[FTE Q2 2013]],3,FALSE),"-")</f>
        <v>1260</v>
      </c>
      <c r="BJ56" s="604"/>
    </row>
    <row r="57" spans="1:62" x14ac:dyDescent="0.25">
      <c r="A57" s="531" t="s">
        <v>224</v>
      </c>
      <c r="B57" s="549" t="s">
        <v>512</v>
      </c>
      <c r="C57" s="535"/>
      <c r="D57" s="535"/>
      <c r="E57" s="535"/>
      <c r="F57" s="535"/>
      <c r="G57" s="535"/>
      <c r="H57" s="535"/>
      <c r="I57" s="535"/>
      <c r="J57" s="535"/>
      <c r="K57" s="535" t="s">
        <v>676</v>
      </c>
      <c r="L57" s="532" t="str">
        <f>VLOOKUP(TRIM(ONSCollation[[#This Row],[ONS Q3 2011-Q4 2011]]),ONS2012Q1[Cleaned text],1,0)</f>
        <v>Standards and Testing Agency</v>
      </c>
      <c r="M57" s="532" t="str">
        <f>ONSCollation[[#This Row],[ONS Q4 2011-Q1 2012]]</f>
        <v>Standards and Testing Agency</v>
      </c>
      <c r="N57" s="536" t="str">
        <f>ONSCollation[[#This Row],[ONS Q4 2011-Q1 2012]]</f>
        <v>Standards and Testing Agency</v>
      </c>
      <c r="O57" s="536" t="str">
        <f>ONSCollation[[#This Row],[Dept]]</f>
        <v>DfE</v>
      </c>
      <c r="P57" s="531" t="s">
        <v>902</v>
      </c>
      <c r="Q57" s="531" t="s">
        <v>832</v>
      </c>
      <c r="R57" s="531" t="s">
        <v>792</v>
      </c>
      <c r="S57" s="601" t="str">
        <f>IFERROR(VLOOKUP(ONSCollation[[#This Row],[ONS Q1 2009-Q2 2009]],ONS2009Q2[[#All],[Cleaned version of text detail]:[Full Time Equivalent Q1 2009]],8,0), "-")</f>
        <v>-</v>
      </c>
      <c r="T57" s="601" t="str">
        <f>IFERROR(VLOOKUP(ONSCollation[[#This Row],[ONS Q1 2009-Q2 2009]],ONS2009Q2[[#All],[Cleaned version of text detail]:[Full Time Equivalent Q1 2009]],4,0),"-")</f>
        <v>-</v>
      </c>
      <c r="U57" s="601" t="str">
        <f>IFERROR(VLOOKUP(ONSCollation[[#This Row],[ONS Q3 2009-Q4 2009]],ONS2009Q4[[#All],[Cleaned version of detail]:[Full Time Equivalent Q3 2009]],8,0),"-")</f>
        <v>-</v>
      </c>
      <c r="V57" s="601" t="str">
        <f>IFERROR(VLOOKUP(ONSCollation[[#This Row],[ONS Q3 2009-Q4 2009]],ONS2009Q4[[#All],[Cleaned version of detail]:[Full Time Equivalent Q3 2009]],4,0),"-")</f>
        <v>-</v>
      </c>
      <c r="W57" s="601" t="str">
        <f>IFERROR(VLOOKUP(ONSCollation[[#This Row],[ONS Q1 2010-Q2 2010]],ONS2010Q2[[#All],[Cleaned text]:[Full Time Equivalent Q1 2010]],8,0),"-")</f>
        <v>-</v>
      </c>
      <c r="X57" s="601" t="str">
        <f>IFERROR(VLOOKUP(ONSCollation[[#This Row],[ONS Q2 2010-Q3 2010]],ONS2010Q3[[#All],[Cleaned text]:[FTE Q2 2010]],8,0),"-")</f>
        <v>-</v>
      </c>
      <c r="Y57" s="601" t="str">
        <f>IFERROR(VLOOKUP(ONSCollation[[#This Row],[ONS Q3 2010-Q4 2010]],ONS2010Q4[[#All],[Cleaned text]:[Full Time Equivalent Q3 2010]],8,0),"-")</f>
        <v>-</v>
      </c>
      <c r="Z57" s="601" t="str">
        <f>IFERROR(VLOOKUP(ONSCollation[[#This Row],[ONS Q3 2010-Q4 2010]],ONS2010Q4[[#All],[Cleaned text]:[Full Time Equivalent Q3 2010]],4,0),"-")</f>
        <v>-</v>
      </c>
      <c r="AA57" s="601" t="str">
        <f>IFERROR(VLOOKUP(ONSCollation[[#This Row],[ONS Q4 2010-Q1 2011]],ONS2011Q1[[#All],[Cleaned text]:[Full Time Equivalent change Q4 2010-Q1 2011]],3,0),"-")</f>
        <v>-</v>
      </c>
      <c r="AB57" s="601" t="str">
        <f>IFERROR(VLOOKUP(ONSCollation[[#This Row],[ONS Q1 2011-Q2 2011]],ONS2011Q2[[#All],[Dept detail / Agency]:[Full Time Equivalent]],4,0),"-")</f>
        <v>-</v>
      </c>
      <c r="AC57" s="601" t="str">
        <f>IFERROR(VLOOKUP(ONSCollation[[#This Row],[ONS Q2 2011-Q3 2011]],ONS2011Q3[[#All],[Cleaned text]:[Full Time Equivalent Q3 2011]],3,0),"-")</f>
        <v>-</v>
      </c>
      <c r="AD57" s="601">
        <f>IFERROR(VLOOKUP(ONSCollation[[#This Row],[ONS Q3 2011-Q4 2011]],ONS2011Q4[[#All],[Cleaned text]:[Full Time Equivalent]],4,0),"-")</f>
        <v>90</v>
      </c>
      <c r="AE57" s="601">
        <f>IFERROR(VLOOKUP(ONSCollation[[#This Row],[Dept detail / Agency]],ONS2012Q1[[Cleaned text]:[FTE Q1]],4,FALSE),"-")</f>
        <v>90</v>
      </c>
      <c r="AF57" s="601">
        <f>IFERROR(VLOOKUP(ONSCollation[[#This Row],[Dept detail / Agency]],ONS2012Q2[[Cleaned name]:[FTE Q2 2012]],4,FALSE),"-")</f>
        <v>90</v>
      </c>
      <c r="AG57" s="601">
        <f>IFERROR(VLOOKUP(ONSCollation[[#This Row],[Dept detail / Agency]],ONS2012Q3[[Cleaned name]:[FTE Q2 2012]],4,FALSE),"-")</f>
        <v>90</v>
      </c>
      <c r="AH57" s="601">
        <f>IFERROR(VLOOKUP(ONSCollation[[#This Row],[Dept detail / Agency]],ONS2012Q4[[Cleaned name]:[FTE Q3 2012]],4,FALSE),"-")</f>
        <v>90</v>
      </c>
      <c r="AI57" s="601">
        <f>IFERROR(VLOOKUP(ONSCollation[[#This Row],[Dept detail / Agency]],ONS2013Q1[[Cleaned name]:[FTE Q4 2012]],4,FALSE),"-")</f>
        <v>90</v>
      </c>
      <c r="AJ57" s="601">
        <f>IFERROR(VLOOKUP(ONSCollation[[#This Row],[Dept detail / Agency]],ONS2013Q2[[Cleaned name]:[FTE Q1 2013]],4,FALSE),"-")</f>
        <v>90</v>
      </c>
      <c r="AK57" s="601">
        <f>IFERROR(VLOOKUP(ONSCollation[[#This Row],[Dept detail / Agency]],ONS2013Q3[[Cleaned name]:[FTE Q2 2013]],4,FALSE),"-")</f>
        <v>100</v>
      </c>
      <c r="AL57" s="601">
        <f>IFERROR(VLOOKUP(ONSCollation[[#This Row],[Dept detail / Agency]],ONS2013Q3[[Cleaned name]:[FTE Q2 2013]],6,FALSE),"-")</f>
        <v>90</v>
      </c>
      <c r="AM57" s="601">
        <f>IFERROR(VLOOKUP(ONSCollation[[#This Row],[Dept detail / Agency]],ONS2013Q4[[#All],[Cleaned name]:[FTE Q4 2013]],4,FALSE),"-")</f>
        <v>100</v>
      </c>
      <c r="AN57" s="601">
        <f>IFERROR(VLOOKUP(ONSCollation[[#This Row],[Dept detail / Agency]],ONS2013Q4[[Cleaned name]:[HC Q3 20132]],6,FALSE),"-")</f>
        <v>100</v>
      </c>
      <c r="AO57" s="601">
        <f>ONSCollation[[#This Row],[2013 Q3 - restated]]-ONSCollation[[#This Row],[2013 Q3 FTE]]</f>
        <v>0</v>
      </c>
      <c r="AP57" s="602" t="str">
        <f>IFERROR(VLOOKUP(ONSCollation[[#This Row],[ONS Q1 2009-Q2 2009]],ONS2009Q2[[#All],[Cleaned version of text detail]:[Full Time Equivalent Q1 2009]],6,0),"-")</f>
        <v>-</v>
      </c>
      <c r="AQ57" s="602" t="str">
        <f>IFERROR(VLOOKUP(ONSCollation[[#This Row],[ONS Q1 2009-Q2 2009]],ONS2009Q2[[#All],[Cleaned version of text detail]:[Full Time Equivalent Q1 2009]],2,0),"-")</f>
        <v>-</v>
      </c>
      <c r="AR57" s="602" t="str">
        <f>IFERROR(VLOOKUP(ONSCollation[[#This Row],[ONS Q3 2009-Q4 2009]],ONS2009Q4[[#All],[Cleaned version of detail]:[Full Time Equivalent Q3 2009]],6,0),"-")</f>
        <v>-</v>
      </c>
      <c r="AS57" s="602" t="str">
        <f>IFERROR(VLOOKUP(ONSCollation[[#This Row],[ONS Q3 2009-Q4 2009]],ONS2009Q4[[#All],[Cleaned version of detail]:[Full Time Equivalent Q3 2009]],2,0),"-")</f>
        <v>-</v>
      </c>
      <c r="AT57" s="602" t="str">
        <f>IFERROR(VLOOKUP(ONSCollation[[#This Row],[ONS Q1 2010-Q2 2010]],ONS2010Q2[[#All],[Cleaned text]:[Full Time Equivalent Q1 2010]],6,0),"-")</f>
        <v>-</v>
      </c>
      <c r="AU57" s="602" t="str">
        <f>IFERROR(VLOOKUP(ONSCollation[[#This Row],[ONS Q2 2010-Q3 2010]],ONS2010Q3[[#All],[Cleaned text]:[FTE Q2 2010]],6,0),"-")</f>
        <v>-</v>
      </c>
      <c r="AV57" s="602" t="str">
        <f>IFERROR(VLOOKUP(ONSCollation[[#This Row],[ONS Q4 2010-Q1 2011]],ONS2011Q1[[#All],[Cleaned text]:[Full Time Equivalent change Q4 2010-Q1 2011]],2,0),"-")</f>
        <v>-</v>
      </c>
      <c r="AW57" s="602" t="str">
        <f>IFERROR(VLOOKUP(ONSCollation[[#This Row],[ONS Q3 2010-Q4 2010]],ONS2010Q4[[#All],[Cleaned text]:[Full Time Equivalent Q3 2010]],2,0),"-")</f>
        <v>-</v>
      </c>
      <c r="AX57" s="602" t="str">
        <f>IFERROR(VLOOKUP(ONSCollation[[#This Row],[ONS Q3 2010-Q4 2010]],ONS2010Q4[[#All],[Cleaned text]:[Full Time Equivalent Q3 2010]],6,0),"-")</f>
        <v>-</v>
      </c>
      <c r="AY57" s="602" t="str">
        <f>IFERROR(VLOOKUP(ONSCollation[[#This Row],[ONS Q1 2011-Q2 2011]],ONS2011Q2[[#All],[Dept detail / Agency]:[Full Time Equivalent]],3,0),"-")</f>
        <v>-</v>
      </c>
      <c r="AZ57" s="602" t="str">
        <f>IFERROR(VLOOKUP(ONSCollation[[#This Row],[ONS Q2 2011-Q3 2011]],ONS2011Q3[[#All],[Cleaned text]:[Full Time Equivalent Q3 2011]],2,0),"-")</f>
        <v>-</v>
      </c>
      <c r="BA57" s="602">
        <f>IFERROR(VLOOKUP(ONSCollation[[#This Row],[ONS Q3 2011-Q4 2011]],ONS2011Q4[[#All],[Cleaned text]:[Full Time Equivalent]],3,0),"-")</f>
        <v>90</v>
      </c>
      <c r="BB57" s="602">
        <f>IFERROR(VLOOKUP(ONSCollation[[#This Row],[Dept detail / Agency]],ONS2012Q1[[Cleaned text]:[FTE Q1]],3,FALSE),"-")</f>
        <v>90</v>
      </c>
      <c r="BC57" s="602">
        <f>IFERROR(VLOOKUP(ONSCollation[[#This Row],[Dept detail / Agency]],ONS2012Q2[[Cleaned name]:[FTE Q2 2012]],3,FALSE),"-")</f>
        <v>90</v>
      </c>
      <c r="BD57" s="602">
        <f>IFERROR(VLOOKUP(ONSCollation[[#This Row],[Dept detail / Agency]],ONS2012Q3[[Cleaned name]:[FTE Q2 2012]],3,FALSE),"-")</f>
        <v>90</v>
      </c>
      <c r="BE57" s="602">
        <f>IFERROR(VLOOKUP(ONSCollation[[#This Row],[Dept detail / Agency]],ONS2012Q4[[Cleaned name]:[FTE Q3 2012]],3,FALSE),"-")</f>
        <v>90</v>
      </c>
      <c r="BF57" s="602">
        <f>IFERROR(VLOOKUP(ONSCollation[[#This Row],[Dept detail / Agency]],ONS2013Q1[[Cleaned name]:[FTE Q4 2012]],3,FALSE),"-")</f>
        <v>90</v>
      </c>
      <c r="BG57" s="602">
        <f>IFERROR(VLOOKUP(ONSCollation[[#This Row],[Dept detail / Agency]],ONS2013Q2[[Cleaned name]:[FTE Q1 2013]],3,FALSE),"-")</f>
        <v>100</v>
      </c>
      <c r="BH57" s="602">
        <f>IFERROR(VLOOKUP(ONSCollation[[#This Row],[Dept detail / Agency]],ONS2013Q3[[Cleaned name]:[FTE Q2 2013]],3,FALSE),"-")</f>
        <v>100</v>
      </c>
      <c r="BI57" s="602">
        <f>IFERROR(VLOOKUP(ONSCollation[[#This Row],[Dept detail / Agency]],ONS2013Q3[[Cleaned name]:[FTE Q2 2013]],3,FALSE),"-")</f>
        <v>100</v>
      </c>
      <c r="BJ57" s="604"/>
    </row>
    <row r="58" spans="1:62" x14ac:dyDescent="0.25">
      <c r="A58" s="531" t="s">
        <v>224</v>
      </c>
      <c r="B58" s="549" t="s">
        <v>512</v>
      </c>
      <c r="C58" s="535"/>
      <c r="D58" s="535"/>
      <c r="E58" s="535"/>
      <c r="F58" s="535"/>
      <c r="G58" s="535"/>
      <c r="H58" s="535"/>
      <c r="I58" s="535"/>
      <c r="J58" s="535"/>
      <c r="K58" s="531"/>
      <c r="L58" s="532" t="str">
        <f>VLOOKUP(TRIM(ONSCollation[[#This Row],[ONS Q3 2011-Q4 2011]]),ONS2012Q1[Cleaned text],1,0)</f>
        <v/>
      </c>
      <c r="M58" s="532" t="str">
        <f>ONSCollation[[#This Row],[ONS Q4 2011-Q1 2012]]</f>
        <v/>
      </c>
      <c r="N58" s="536" t="s">
        <v>753</v>
      </c>
      <c r="O58" s="564" t="str">
        <f>ONSCollation[[#This Row],[Dept]]</f>
        <v>DfE</v>
      </c>
      <c r="P58" s="531" t="s">
        <v>902</v>
      </c>
      <c r="Q58" s="531" t="s">
        <v>832</v>
      </c>
      <c r="R58" s="531" t="s">
        <v>792</v>
      </c>
      <c r="S58" s="601" t="str">
        <f>IFERROR(VLOOKUP(ONSCollation[[#This Row],[ONS Q1 2009-Q2 2009]],ONS2009Q2[[#All],[Cleaned version of text detail]:[Full Time Equivalent Q1 2009]],8,0), "-")</f>
        <v>-</v>
      </c>
      <c r="T58" s="601" t="str">
        <f>IFERROR(VLOOKUP(ONSCollation[[#This Row],[ONS Q1 2009-Q2 2009]],ONS2009Q2[[#All],[Cleaned version of text detail]:[Full Time Equivalent Q1 2009]],4,0),"-")</f>
        <v>-</v>
      </c>
      <c r="U58" s="601" t="str">
        <f>IFERROR(VLOOKUP(ONSCollation[[#This Row],[ONS Q3 2009-Q4 2009]],ONS2009Q4[[#All],[Cleaned version of detail]:[Full Time Equivalent Q3 2009]],8,0),"-")</f>
        <v>-</v>
      </c>
      <c r="V58" s="601" t="str">
        <f>IFERROR(VLOOKUP(ONSCollation[[#This Row],[ONS Q3 2009-Q4 2009]],ONS2009Q4[[#All],[Cleaned version of detail]:[Full Time Equivalent Q3 2009]],4,0),"-")</f>
        <v>-</v>
      </c>
      <c r="W58" s="601" t="str">
        <f>IFERROR(VLOOKUP(ONSCollation[[#This Row],[ONS Q1 2010-Q2 2010]],ONS2010Q2[[#All],[Cleaned text]:[Full Time Equivalent Q1 2010]],8,0),"-")</f>
        <v>-</v>
      </c>
      <c r="X58" s="601" t="str">
        <f>IFERROR(VLOOKUP(ONSCollation[[#This Row],[ONS Q2 2010-Q3 2010]],ONS2010Q3[[#All],[Cleaned text]:[FTE Q2 2010]],8,0),"-")</f>
        <v>-</v>
      </c>
      <c r="Y58" s="601" t="str">
        <f>IFERROR(VLOOKUP(ONSCollation[[#This Row],[ONS Q3 2010-Q4 2010]],ONS2010Q4[[#All],[Cleaned text]:[Full Time Equivalent Q3 2010]],8,0),"-")</f>
        <v>-</v>
      </c>
      <c r="Z58" s="601" t="str">
        <f>IFERROR(VLOOKUP(ONSCollation[[#This Row],[ONS Q3 2010-Q4 2010]],ONS2010Q4[[#All],[Cleaned text]:[Full Time Equivalent Q3 2010]],4,0),"-")</f>
        <v>-</v>
      </c>
      <c r="AA58" s="601" t="str">
        <f>IFERROR(VLOOKUP(ONSCollation[[#This Row],[ONS Q4 2010-Q1 2011]],ONS2011Q1[[#All],[Cleaned text]:[Full Time Equivalent change Q4 2010-Q1 2011]],3,0),"-")</f>
        <v>-</v>
      </c>
      <c r="AB58" s="601" t="str">
        <f>IFERROR(VLOOKUP(ONSCollation[[#This Row],[ONS Q1 2011-Q2 2011]],ONS2011Q2[[#All],[Dept detail / Agency]:[Full Time Equivalent]],4,0),"-")</f>
        <v>-</v>
      </c>
      <c r="AC58" s="601" t="str">
        <f>IFERROR(VLOOKUP(ONSCollation[[#This Row],[ONS Q2 2011-Q3 2011]],ONS2011Q3[[#All],[Cleaned text]:[Full Time Equivalent Q3 2011]],3,0),"-")</f>
        <v>-</v>
      </c>
      <c r="AD58" s="601" t="str">
        <f>IFERROR(VLOOKUP(ONSCollation[[#This Row],[ONS Q3 2011-Q4 2011]],ONS2011Q4[[#All],[Cleaned text]:[Full Time Equivalent]],4,0),"-")</f>
        <v>-</v>
      </c>
      <c r="AE58" s="601" t="str">
        <f>IFERROR(VLOOKUP(ONSCollation[[#This Row],[Dept detail / Agency]],ONS2012Q1[[Cleaned text]:[FTE Q1]],4,FALSE),"-")</f>
        <v>-</v>
      </c>
      <c r="AF58" s="601">
        <f>IFERROR(VLOOKUP(ONSCollation[[#This Row],[Dept detail / Agency]],ONS2012Q2[[Cleaned name]:[FTE Q2 2012]],4,FALSE),"-")</f>
        <v>640</v>
      </c>
      <c r="AG58" s="601">
        <f>IFERROR(VLOOKUP(ONSCollation[[#This Row],[Dept detail / Agency]],ONS2012Q3[[Cleaned name]:[FTE Q2 2012]],4,FALSE),"-")</f>
        <v>640</v>
      </c>
      <c r="AH58" s="601">
        <f>IFERROR(VLOOKUP(ONSCollation[[#This Row],[Dept detail / Agency]],ONS2012Q4[[Cleaned name]:[FTE Q3 2012]],4,FALSE),"-")</f>
        <v>650</v>
      </c>
      <c r="AI58" s="601">
        <f>IFERROR(VLOOKUP(ONSCollation[[#This Row],[Dept detail / Agency]],ONS2013Q1[[Cleaned name]:[FTE Q4 2012]],4,FALSE),"-")</f>
        <v>680</v>
      </c>
      <c r="AJ58" s="601">
        <f>IFERROR(VLOOKUP(ONSCollation[[#This Row],[Dept detail / Agency]],ONS2013Q2[[Cleaned name]:[FTE Q1 2013]],4,FALSE),"-")</f>
        <v>700</v>
      </c>
      <c r="AK58" s="601">
        <f>IFERROR(VLOOKUP(ONSCollation[[#This Row],[Dept detail / Agency]],ONS2013Q3[[Cleaned name]:[FTE Q2 2013]],4,FALSE),"-")</f>
        <v>680</v>
      </c>
      <c r="AL58" s="601">
        <f>IFERROR(VLOOKUP(ONSCollation[[#This Row],[Dept detail / Agency]],ONS2013Q3[[Cleaned name]:[FTE Q2 2013]],6,FALSE),"-")</f>
        <v>700</v>
      </c>
      <c r="AM58" s="601">
        <f>IFERROR(VLOOKUP(ONSCollation[[#This Row],[Dept detail / Agency]],ONS2013Q4[[#All],[Cleaned name]:[FTE Q4 2013]],4,FALSE),"-")</f>
        <v>700</v>
      </c>
      <c r="AN58" s="601">
        <f>IFERROR(VLOOKUP(ONSCollation[[#This Row],[Dept detail / Agency]],ONS2013Q4[[Cleaned name]:[HC Q3 20132]],6,FALSE),"-")</f>
        <v>680</v>
      </c>
      <c r="AO58" s="601">
        <f>ONSCollation[[#This Row],[2013 Q3 - restated]]-ONSCollation[[#This Row],[2013 Q3 FTE]]</f>
        <v>0</v>
      </c>
      <c r="AP58" s="602" t="str">
        <f>IFERROR(VLOOKUP(ONSCollation[[#This Row],[ONS Q1 2009-Q2 2009]],ONS2009Q2[[#All],[Cleaned version of text detail]:[Full Time Equivalent Q1 2009]],6,0),"-")</f>
        <v>-</v>
      </c>
      <c r="AQ58" s="602" t="str">
        <f>IFERROR(VLOOKUP(ONSCollation[[#This Row],[ONS Q1 2009-Q2 2009]],ONS2009Q2[[#All],[Cleaned version of text detail]:[Full Time Equivalent Q1 2009]],2,0),"-")</f>
        <v>-</v>
      </c>
      <c r="AR58" s="602" t="str">
        <f>IFERROR(VLOOKUP(ONSCollation[[#This Row],[ONS Q3 2009-Q4 2009]],ONS2009Q4[[#All],[Cleaned version of detail]:[Full Time Equivalent Q3 2009]],6,0),"-")</f>
        <v>-</v>
      </c>
      <c r="AS58" s="602" t="str">
        <f>IFERROR(VLOOKUP(ONSCollation[[#This Row],[ONS Q3 2009-Q4 2009]],ONS2009Q4[[#All],[Cleaned version of detail]:[Full Time Equivalent Q3 2009]],2,0),"-")</f>
        <v>-</v>
      </c>
      <c r="AT58" s="602" t="str">
        <f>IFERROR(VLOOKUP(ONSCollation[[#This Row],[ONS Q1 2010-Q2 2010]],ONS2010Q2[[#All],[Cleaned text]:[Full Time Equivalent Q1 2010]],6,0),"-")</f>
        <v>-</v>
      </c>
      <c r="AU58" s="602" t="str">
        <f>IFERROR(VLOOKUP(ONSCollation[[#This Row],[ONS Q2 2010-Q3 2010]],ONS2010Q3[[#All],[Cleaned text]:[FTE Q2 2010]],6,0),"-")</f>
        <v>-</v>
      </c>
      <c r="AV58" s="602" t="str">
        <f>IFERROR(VLOOKUP(ONSCollation[[#This Row],[ONS Q4 2010-Q1 2011]],ONS2011Q1[[#All],[Cleaned text]:[Full Time Equivalent change Q4 2010-Q1 2011]],2,0),"-")</f>
        <v>-</v>
      </c>
      <c r="AW58" s="602" t="str">
        <f>IFERROR(VLOOKUP(ONSCollation[[#This Row],[ONS Q3 2010-Q4 2010]],ONS2010Q4[[#All],[Cleaned text]:[Full Time Equivalent Q3 2010]],2,0),"-")</f>
        <v>-</v>
      </c>
      <c r="AX58" s="602" t="str">
        <f>IFERROR(VLOOKUP(ONSCollation[[#This Row],[ONS Q3 2010-Q4 2010]],ONS2010Q4[[#All],[Cleaned text]:[Full Time Equivalent Q3 2010]],6,0),"-")</f>
        <v>-</v>
      </c>
      <c r="AY58" s="602" t="str">
        <f>IFERROR(VLOOKUP(ONSCollation[[#This Row],[ONS Q1 2011-Q2 2011]],ONS2011Q2[[#All],[Dept detail / Agency]:[Full Time Equivalent]],3,0),"-")</f>
        <v>-</v>
      </c>
      <c r="AZ58" s="602" t="str">
        <f>IFERROR(VLOOKUP(ONSCollation[[#This Row],[ONS Q2 2011-Q3 2011]],ONS2011Q3[[#All],[Cleaned text]:[Full Time Equivalent Q3 2011]],2,0),"-")</f>
        <v>-</v>
      </c>
      <c r="BA58" s="602" t="str">
        <f>IFERROR(VLOOKUP(ONSCollation[[#This Row],[ONS Q3 2011-Q4 2011]],ONS2011Q4[[#All],[Cleaned text]:[Full Time Equivalent]],3,0),"-")</f>
        <v>-</v>
      </c>
      <c r="BB58" s="602" t="str">
        <f>IFERROR(VLOOKUP(ONSCollation[[#This Row],[Dept detail / Agency]],ONS2012Q1[[Cleaned text]:[FTE Q1]],3,FALSE),"-")</f>
        <v>-</v>
      </c>
      <c r="BC58" s="602">
        <f>IFERROR(VLOOKUP(ONSCollation[[#This Row],[Dept detail / Agency]],ONS2012Q2[[Cleaned name]:[FTE Q2 2012]],3,FALSE),"-")</f>
        <v>660</v>
      </c>
      <c r="BD58" s="602">
        <f>IFERROR(VLOOKUP(ONSCollation[[#This Row],[Dept detail / Agency]],ONS2012Q3[[Cleaned name]:[FTE Q2 2012]],3,FALSE),"-")</f>
        <v>660</v>
      </c>
      <c r="BE58" s="602">
        <f>IFERROR(VLOOKUP(ONSCollation[[#This Row],[Dept detail / Agency]],ONS2012Q4[[Cleaned name]:[FTE Q3 2012]],3,FALSE),"-")</f>
        <v>670</v>
      </c>
      <c r="BF58" s="602">
        <f>IFERROR(VLOOKUP(ONSCollation[[#This Row],[Dept detail / Agency]],ONS2013Q1[[Cleaned name]:[FTE Q4 2012]],3,FALSE),"-")</f>
        <v>700</v>
      </c>
      <c r="BG58" s="602">
        <f>IFERROR(VLOOKUP(ONSCollation[[#This Row],[Dept detail / Agency]],ONS2013Q2[[Cleaned name]:[FTE Q1 2013]],3,FALSE),"-")</f>
        <v>720</v>
      </c>
      <c r="BH58" s="602">
        <f>IFERROR(VLOOKUP(ONSCollation[[#This Row],[Dept detail / Agency]],ONS2013Q3[[Cleaned name]:[FTE Q2 2013]],3,FALSE),"-")</f>
        <v>690</v>
      </c>
      <c r="BI58" s="602">
        <f>IFERROR(VLOOKUP(ONSCollation[[#This Row],[Dept detail / Agency]],ONS2013Q3[[Cleaned name]:[FTE Q2 2013]],3,FALSE),"-")</f>
        <v>690</v>
      </c>
      <c r="BJ58" s="604"/>
    </row>
    <row r="59" spans="1:62" x14ac:dyDescent="0.25">
      <c r="A59" s="531" t="s">
        <v>224</v>
      </c>
      <c r="B59" s="549" t="s">
        <v>512</v>
      </c>
      <c r="C59" s="535"/>
      <c r="D59" s="535"/>
      <c r="E59" s="535"/>
      <c r="F59" s="535"/>
      <c r="G59" s="535"/>
      <c r="H59" s="535"/>
      <c r="I59" s="535"/>
      <c r="J59" s="535"/>
      <c r="K59" s="531"/>
      <c r="L59" s="532" t="str">
        <f>VLOOKUP(TRIM(ONSCollation[[#This Row],[ONS Q3 2011-Q4 2011]]),ONS2012Q1[Cleaned text],1,0)</f>
        <v/>
      </c>
      <c r="M59" s="532" t="str">
        <f>ONSCollation[[#This Row],[ONS Q4 2011-Q1 2012]]</f>
        <v/>
      </c>
      <c r="N59" s="536" t="s">
        <v>754</v>
      </c>
      <c r="O59" s="564" t="str">
        <f>ONSCollation[[#This Row],[Dept]]</f>
        <v>DfE</v>
      </c>
      <c r="P59" s="531" t="s">
        <v>902</v>
      </c>
      <c r="Q59" s="531" t="s">
        <v>832</v>
      </c>
      <c r="R59" s="531" t="s">
        <v>792</v>
      </c>
      <c r="S59" s="601" t="str">
        <f>IFERROR(VLOOKUP(ONSCollation[[#This Row],[ONS Q1 2009-Q2 2009]],ONS2009Q2[[#All],[Cleaned version of text detail]:[Full Time Equivalent Q1 2009]],8,0), "-")</f>
        <v>-</v>
      </c>
      <c r="T59" s="601" t="str">
        <f>IFERROR(VLOOKUP(ONSCollation[[#This Row],[ONS Q1 2009-Q2 2009]],ONS2009Q2[[#All],[Cleaned version of text detail]:[Full Time Equivalent Q1 2009]],4,0),"-")</f>
        <v>-</v>
      </c>
      <c r="U59" s="601" t="str">
        <f>IFERROR(VLOOKUP(ONSCollation[[#This Row],[ONS Q3 2009-Q4 2009]],ONS2009Q4[[#All],[Cleaned version of detail]:[Full Time Equivalent Q3 2009]],8,0),"-")</f>
        <v>-</v>
      </c>
      <c r="V59" s="601" t="str">
        <f>IFERROR(VLOOKUP(ONSCollation[[#This Row],[ONS Q3 2009-Q4 2009]],ONS2009Q4[[#All],[Cleaned version of detail]:[Full Time Equivalent Q3 2009]],4,0),"-")</f>
        <v>-</v>
      </c>
      <c r="W59" s="601" t="str">
        <f>IFERROR(VLOOKUP(ONSCollation[[#This Row],[ONS Q1 2010-Q2 2010]],ONS2010Q2[[#All],[Cleaned text]:[Full Time Equivalent Q1 2010]],8,0),"-")</f>
        <v>-</v>
      </c>
      <c r="X59" s="601" t="str">
        <f>IFERROR(VLOOKUP(ONSCollation[[#This Row],[ONS Q2 2010-Q3 2010]],ONS2010Q3[[#All],[Cleaned text]:[FTE Q2 2010]],8,0),"-")</f>
        <v>-</v>
      </c>
      <c r="Y59" s="601" t="str">
        <f>IFERROR(VLOOKUP(ONSCollation[[#This Row],[ONS Q3 2010-Q4 2010]],ONS2010Q4[[#All],[Cleaned text]:[Full Time Equivalent Q3 2010]],8,0),"-")</f>
        <v>-</v>
      </c>
      <c r="Z59" s="601" t="str">
        <f>IFERROR(VLOOKUP(ONSCollation[[#This Row],[ONS Q3 2010-Q4 2010]],ONS2010Q4[[#All],[Cleaned text]:[Full Time Equivalent Q3 2010]],4,0),"-")</f>
        <v>-</v>
      </c>
      <c r="AA59" s="601" t="str">
        <f>IFERROR(VLOOKUP(ONSCollation[[#This Row],[ONS Q4 2010-Q1 2011]],ONS2011Q1[[#All],[Cleaned text]:[Full Time Equivalent change Q4 2010-Q1 2011]],3,0),"-")</f>
        <v>-</v>
      </c>
      <c r="AB59" s="601" t="str">
        <f>IFERROR(VLOOKUP(ONSCollation[[#This Row],[ONS Q1 2011-Q2 2011]],ONS2011Q2[[#All],[Dept detail / Agency]:[Full Time Equivalent]],4,0),"-")</f>
        <v>-</v>
      </c>
      <c r="AC59" s="601" t="str">
        <f>IFERROR(VLOOKUP(ONSCollation[[#This Row],[ONS Q2 2011-Q3 2011]],ONS2011Q3[[#All],[Cleaned text]:[Full Time Equivalent Q3 2011]],3,0),"-")</f>
        <v>-</v>
      </c>
      <c r="AD59" s="601" t="str">
        <f>IFERROR(VLOOKUP(ONSCollation[[#This Row],[ONS Q3 2011-Q4 2011]],ONS2011Q4[[#All],[Cleaned text]:[Full Time Equivalent]],4,0),"-")</f>
        <v>-</v>
      </c>
      <c r="AE59" s="601" t="str">
        <f>IFERROR(VLOOKUP(ONSCollation[[#This Row],[Dept detail / Agency]],ONS2012Q1[[Cleaned text]:[FTE Q1]],4,FALSE),"-")</f>
        <v>-</v>
      </c>
      <c r="AF59" s="601">
        <f>IFERROR(VLOOKUP(ONSCollation[[#This Row],[Dept detail / Agency]],ONS2012Q2[[Cleaned name]:[FTE Q2 2012]],4,FALSE),"-")</f>
        <v>210</v>
      </c>
      <c r="AG59" s="601">
        <f>IFERROR(VLOOKUP(ONSCollation[[#This Row],[Dept detail / Agency]],ONS2012Q3[[Cleaned name]:[FTE Q2 2012]],4,FALSE),"-")</f>
        <v>210</v>
      </c>
      <c r="AH59" s="601">
        <f>IFERROR(VLOOKUP(ONSCollation[[#This Row],[Dept detail / Agency]],ONS2012Q4[[Cleaned name]:[FTE Q3 2012]],4,FALSE),"-")</f>
        <v>200</v>
      </c>
      <c r="AI59" s="601">
        <f>IFERROR(VLOOKUP(ONSCollation[[#This Row],[Dept detail / Agency]],ONS2013Q1[[Cleaned name]:[FTE Q4 2012]],4,FALSE),"-")</f>
        <v>200</v>
      </c>
      <c r="AJ59" s="601">
        <f>IFERROR(VLOOKUP(ONSCollation[[#This Row],[Dept detail / Agency]],ONS2013Q2[[Cleaned name]:[FTE Q1 2013]],4,FALSE),"-")</f>
        <v>0</v>
      </c>
      <c r="AK59" s="601" t="str">
        <f>IFERROR(VLOOKUP(ONSCollation[[#This Row],[Dept detail / Agency]],ONS2013Q3[[Cleaned name]:[FTE Q2 2013]],4,FALSE),"-")</f>
        <v>-</v>
      </c>
      <c r="AL59" s="601" t="str">
        <f>IFERROR(VLOOKUP(ONSCollation[[#This Row],[Dept detail / Agency]],ONS2013Q3[[Cleaned name]:[FTE Q2 2013]],6,FALSE),"-")</f>
        <v>-</v>
      </c>
      <c r="AM59" s="601" t="str">
        <f>IFERROR(VLOOKUP(ONSCollation[[#This Row],[Dept detail / Agency]],ONS2013Q4[[#All],[Cleaned name]:[FTE Q4 2013]],4,FALSE),"-")</f>
        <v>-</v>
      </c>
      <c r="AN59" s="601" t="str">
        <f>IFERROR(VLOOKUP(ONSCollation[[#This Row],[Dept detail / Agency]],ONS2013Q4[[Cleaned name]:[HC Q3 20132]],6,FALSE),"-")</f>
        <v>-</v>
      </c>
      <c r="AO59" s="601" t="e">
        <f>ONSCollation[[#This Row],[2013 Q3 - restated]]-ONSCollation[[#This Row],[2013 Q3 FTE]]</f>
        <v>#VALUE!</v>
      </c>
      <c r="AP59" s="602" t="str">
        <f>IFERROR(VLOOKUP(ONSCollation[[#This Row],[ONS Q1 2009-Q2 2009]],ONS2009Q2[[#All],[Cleaned version of text detail]:[Full Time Equivalent Q1 2009]],6,0),"-")</f>
        <v>-</v>
      </c>
      <c r="AQ59" s="602" t="str">
        <f>IFERROR(VLOOKUP(ONSCollation[[#This Row],[ONS Q1 2009-Q2 2009]],ONS2009Q2[[#All],[Cleaned version of text detail]:[Full Time Equivalent Q1 2009]],2,0),"-")</f>
        <v>-</v>
      </c>
      <c r="AR59" s="602" t="str">
        <f>IFERROR(VLOOKUP(ONSCollation[[#This Row],[ONS Q3 2009-Q4 2009]],ONS2009Q4[[#All],[Cleaned version of detail]:[Full Time Equivalent Q3 2009]],6,0),"-")</f>
        <v>-</v>
      </c>
      <c r="AS59" s="602" t="str">
        <f>IFERROR(VLOOKUP(ONSCollation[[#This Row],[ONS Q3 2009-Q4 2009]],ONS2009Q4[[#All],[Cleaned version of detail]:[Full Time Equivalent Q3 2009]],2,0),"-")</f>
        <v>-</v>
      </c>
      <c r="AT59" s="602" t="str">
        <f>IFERROR(VLOOKUP(ONSCollation[[#This Row],[ONS Q1 2010-Q2 2010]],ONS2010Q2[[#All],[Cleaned text]:[Full Time Equivalent Q1 2010]],6,0),"-")</f>
        <v>-</v>
      </c>
      <c r="AU59" s="602" t="str">
        <f>IFERROR(VLOOKUP(ONSCollation[[#This Row],[ONS Q2 2010-Q3 2010]],ONS2010Q3[[#All],[Cleaned text]:[FTE Q2 2010]],6,0),"-")</f>
        <v>-</v>
      </c>
      <c r="AV59" s="602" t="str">
        <f>IFERROR(VLOOKUP(ONSCollation[[#This Row],[ONS Q4 2010-Q1 2011]],ONS2011Q1[[#All],[Cleaned text]:[Full Time Equivalent change Q4 2010-Q1 2011]],2,0),"-")</f>
        <v>-</v>
      </c>
      <c r="AW59" s="602" t="str">
        <f>IFERROR(VLOOKUP(ONSCollation[[#This Row],[ONS Q3 2010-Q4 2010]],ONS2010Q4[[#All],[Cleaned text]:[Full Time Equivalent Q3 2010]],2,0),"-")</f>
        <v>-</v>
      </c>
      <c r="AX59" s="602" t="str">
        <f>IFERROR(VLOOKUP(ONSCollation[[#This Row],[ONS Q3 2010-Q4 2010]],ONS2010Q4[[#All],[Cleaned text]:[Full Time Equivalent Q3 2010]],6,0),"-")</f>
        <v>-</v>
      </c>
      <c r="AY59" s="602" t="str">
        <f>IFERROR(VLOOKUP(ONSCollation[[#This Row],[ONS Q1 2011-Q2 2011]],ONS2011Q2[[#All],[Dept detail / Agency]:[Full Time Equivalent]],3,0),"-")</f>
        <v>-</v>
      </c>
      <c r="AZ59" s="602" t="str">
        <f>IFERROR(VLOOKUP(ONSCollation[[#This Row],[ONS Q2 2011-Q3 2011]],ONS2011Q3[[#All],[Cleaned text]:[Full Time Equivalent Q3 2011]],2,0),"-")</f>
        <v>-</v>
      </c>
      <c r="BA59" s="602" t="str">
        <f>IFERROR(VLOOKUP(ONSCollation[[#This Row],[ONS Q3 2011-Q4 2011]],ONS2011Q4[[#All],[Cleaned text]:[Full Time Equivalent]],3,0),"-")</f>
        <v>-</v>
      </c>
      <c r="BB59" s="602" t="str">
        <f>IFERROR(VLOOKUP(ONSCollation[[#This Row],[Dept detail / Agency]],ONS2012Q1[[Cleaned text]:[FTE Q1]],3,FALSE),"-")</f>
        <v>-</v>
      </c>
      <c r="BC59" s="602">
        <f>IFERROR(VLOOKUP(ONSCollation[[#This Row],[Dept detail / Agency]],ONS2012Q2[[Cleaned name]:[FTE Q2 2012]],3,FALSE),"-")</f>
        <v>220</v>
      </c>
      <c r="BD59" s="602">
        <f>IFERROR(VLOOKUP(ONSCollation[[#This Row],[Dept detail / Agency]],ONS2012Q3[[Cleaned name]:[FTE Q2 2012]],3,FALSE),"-")</f>
        <v>220</v>
      </c>
      <c r="BE59" s="602">
        <f>IFERROR(VLOOKUP(ONSCollation[[#This Row],[Dept detail / Agency]],ONS2012Q4[[Cleaned name]:[FTE Q3 2012]],3,FALSE),"-")</f>
        <v>220</v>
      </c>
      <c r="BF59" s="602">
        <f>IFERROR(VLOOKUP(ONSCollation[[#This Row],[Dept detail / Agency]],ONS2013Q1[[Cleaned name]:[FTE Q4 2012]],3,FALSE),"-")</f>
        <v>220</v>
      </c>
      <c r="BG59" s="602">
        <f>IFERROR(VLOOKUP(ONSCollation[[#This Row],[Dept detail / Agency]],ONS2013Q2[[Cleaned name]:[FTE Q1 2013]],3,FALSE),"-")</f>
        <v>0</v>
      </c>
      <c r="BH59" s="602" t="str">
        <f>IFERROR(VLOOKUP(ONSCollation[[#This Row],[Dept detail / Agency]],ONS2013Q3[[Cleaned name]:[FTE Q2 2013]],3,FALSE),"-")</f>
        <v>-</v>
      </c>
      <c r="BI59" s="602" t="str">
        <f>IFERROR(VLOOKUP(ONSCollation[[#This Row],[Dept detail / Agency]],ONS2013Q3[[Cleaned name]:[FTE Q2 2013]],3,FALSE),"-")</f>
        <v>-</v>
      </c>
      <c r="BJ59" s="604"/>
    </row>
    <row r="60" spans="1:62" x14ac:dyDescent="0.25">
      <c r="A60" s="531" t="s">
        <v>224</v>
      </c>
      <c r="B60" s="549" t="s">
        <v>512</v>
      </c>
      <c r="C60" s="535"/>
      <c r="D60" s="535"/>
      <c r="E60" s="535"/>
      <c r="F60" s="535"/>
      <c r="G60" s="535"/>
      <c r="H60" s="535"/>
      <c r="I60" s="535"/>
      <c r="J60" s="535"/>
      <c r="K60" s="531"/>
      <c r="L60" s="532" t="str">
        <f>VLOOKUP(TRIM(ONSCollation[[#This Row],[ONS Q3 2011-Q4 2011]]),ONS2012Q1[Cleaned text],1,0)</f>
        <v/>
      </c>
      <c r="M60" s="532" t="str">
        <f>ONSCollation[[#This Row],[ONS Q4 2011-Q1 2012]]</f>
        <v/>
      </c>
      <c r="N60" s="536" t="s">
        <v>755</v>
      </c>
      <c r="O60" s="564" t="str">
        <f>ONSCollation[[#This Row],[Dept]]</f>
        <v>DfE</v>
      </c>
      <c r="P60" s="531" t="s">
        <v>902</v>
      </c>
      <c r="Q60" s="531" t="s">
        <v>832</v>
      </c>
      <c r="R60" s="531" t="s">
        <v>792</v>
      </c>
      <c r="S60" s="601" t="str">
        <f>IFERROR(VLOOKUP(ONSCollation[[#This Row],[ONS Q1 2009-Q2 2009]],ONS2009Q2[[#All],[Cleaned version of text detail]:[Full Time Equivalent Q1 2009]],8,0), "-")</f>
        <v>-</v>
      </c>
      <c r="T60" s="601" t="str">
        <f>IFERROR(VLOOKUP(ONSCollation[[#This Row],[ONS Q1 2009-Q2 2009]],ONS2009Q2[[#All],[Cleaned version of text detail]:[Full Time Equivalent Q1 2009]],4,0),"-")</f>
        <v>-</v>
      </c>
      <c r="U60" s="601" t="str">
        <f>IFERROR(VLOOKUP(ONSCollation[[#This Row],[ONS Q3 2009-Q4 2009]],ONS2009Q4[[#All],[Cleaned version of detail]:[Full Time Equivalent Q3 2009]],8,0),"-")</f>
        <v>-</v>
      </c>
      <c r="V60" s="601" t="str">
        <f>IFERROR(VLOOKUP(ONSCollation[[#This Row],[ONS Q3 2009-Q4 2009]],ONS2009Q4[[#All],[Cleaned version of detail]:[Full Time Equivalent Q3 2009]],4,0),"-")</f>
        <v>-</v>
      </c>
      <c r="W60" s="601" t="str">
        <f>IFERROR(VLOOKUP(ONSCollation[[#This Row],[ONS Q1 2010-Q2 2010]],ONS2010Q2[[#All],[Cleaned text]:[Full Time Equivalent Q1 2010]],8,0),"-")</f>
        <v>-</v>
      </c>
      <c r="X60" s="601" t="str">
        <f>IFERROR(VLOOKUP(ONSCollation[[#This Row],[ONS Q2 2010-Q3 2010]],ONS2010Q3[[#All],[Cleaned text]:[FTE Q2 2010]],8,0),"-")</f>
        <v>-</v>
      </c>
      <c r="Y60" s="601" t="str">
        <f>IFERROR(VLOOKUP(ONSCollation[[#This Row],[ONS Q3 2010-Q4 2010]],ONS2010Q4[[#All],[Cleaned text]:[Full Time Equivalent Q3 2010]],8,0),"-")</f>
        <v>-</v>
      </c>
      <c r="Z60" s="601" t="str">
        <f>IFERROR(VLOOKUP(ONSCollation[[#This Row],[ONS Q3 2010-Q4 2010]],ONS2010Q4[[#All],[Cleaned text]:[Full Time Equivalent Q3 2010]],4,0),"-")</f>
        <v>-</v>
      </c>
      <c r="AA60" s="601" t="str">
        <f>IFERROR(VLOOKUP(ONSCollation[[#This Row],[ONS Q4 2010-Q1 2011]],ONS2011Q1[[#All],[Cleaned text]:[Full Time Equivalent change Q4 2010-Q1 2011]],3,0),"-")</f>
        <v>-</v>
      </c>
      <c r="AB60" s="601" t="str">
        <f>IFERROR(VLOOKUP(ONSCollation[[#This Row],[ONS Q1 2011-Q2 2011]],ONS2011Q2[[#All],[Dept detail / Agency]:[Full Time Equivalent]],4,0),"-")</f>
        <v>-</v>
      </c>
      <c r="AC60" s="601" t="str">
        <f>IFERROR(VLOOKUP(ONSCollation[[#This Row],[ONS Q2 2011-Q3 2011]],ONS2011Q3[[#All],[Cleaned text]:[Full Time Equivalent Q3 2011]],3,0),"-")</f>
        <v>-</v>
      </c>
      <c r="AD60" s="601" t="str">
        <f>IFERROR(VLOOKUP(ONSCollation[[#This Row],[ONS Q3 2011-Q4 2011]],ONS2011Q4[[#All],[Cleaned text]:[Full Time Equivalent]],4,0),"-")</f>
        <v>-</v>
      </c>
      <c r="AE60" s="601" t="str">
        <f>IFERROR(VLOOKUP(ONSCollation[[#This Row],[Dept detail / Agency]],ONS2012Q1[[Cleaned text]:[FTE Q1]],4,FALSE),"-")</f>
        <v>-</v>
      </c>
      <c r="AF60" s="601">
        <f>IFERROR(VLOOKUP(ONSCollation[[#This Row],[Dept detail / Agency]],ONS2012Q2[[Cleaned name]:[FTE Q2 2012]],4,FALSE),"-")</f>
        <v>270</v>
      </c>
      <c r="AG60" s="601">
        <f>IFERROR(VLOOKUP(ONSCollation[[#This Row],[Dept detail / Agency]],ONS2012Q3[[Cleaned name]:[FTE Q2 2012]],4,FALSE),"-")</f>
        <v>240</v>
      </c>
      <c r="AH60" s="601">
        <f>IFERROR(VLOOKUP(ONSCollation[[#This Row],[Dept detail / Agency]],ONS2012Q4[[Cleaned name]:[FTE Q3 2012]],4,FALSE),"-")</f>
        <v>240</v>
      </c>
      <c r="AI60" s="601">
        <f>IFERROR(VLOOKUP(ONSCollation[[#This Row],[Dept detail / Agency]],ONS2013Q1[[Cleaned name]:[FTE Q4 2012]],4,FALSE),"-")</f>
        <v>240</v>
      </c>
      <c r="AJ60" s="601">
        <f>IFERROR(VLOOKUP(ONSCollation[[#This Row],[Dept detail / Agency]],ONS2013Q2[[Cleaned name]:[FTE Q1 2013]],4,FALSE),"-")</f>
        <v>0</v>
      </c>
      <c r="AK60" s="601" t="str">
        <f>IFERROR(VLOOKUP(ONSCollation[[#This Row],[Dept detail / Agency]],ONS2013Q3[[Cleaned name]:[FTE Q2 2013]],4,FALSE),"-")</f>
        <v>-</v>
      </c>
      <c r="AL60" s="601" t="str">
        <f>IFERROR(VLOOKUP(ONSCollation[[#This Row],[Dept detail / Agency]],ONS2013Q3[[Cleaned name]:[FTE Q2 2013]],6,FALSE),"-")</f>
        <v>-</v>
      </c>
      <c r="AM60" s="601" t="str">
        <f>IFERROR(VLOOKUP(ONSCollation[[#This Row],[Dept detail / Agency]],ONS2013Q4[[#All],[Cleaned name]:[FTE Q4 2013]],4,FALSE),"-")</f>
        <v>-</v>
      </c>
      <c r="AN60" s="601" t="str">
        <f>IFERROR(VLOOKUP(ONSCollation[[#This Row],[Dept detail / Agency]],ONS2013Q4[[Cleaned name]:[HC Q3 20132]],6,FALSE),"-")</f>
        <v>-</v>
      </c>
      <c r="AO60" s="601" t="e">
        <f>ONSCollation[[#This Row],[2013 Q3 - restated]]-ONSCollation[[#This Row],[2013 Q3 FTE]]</f>
        <v>#VALUE!</v>
      </c>
      <c r="AP60" s="602" t="str">
        <f>IFERROR(VLOOKUP(ONSCollation[[#This Row],[ONS Q1 2009-Q2 2009]],ONS2009Q2[[#All],[Cleaned version of text detail]:[Full Time Equivalent Q1 2009]],6,0),"-")</f>
        <v>-</v>
      </c>
      <c r="AQ60" s="602" t="str">
        <f>IFERROR(VLOOKUP(ONSCollation[[#This Row],[ONS Q1 2009-Q2 2009]],ONS2009Q2[[#All],[Cleaned version of text detail]:[Full Time Equivalent Q1 2009]],2,0),"-")</f>
        <v>-</v>
      </c>
      <c r="AR60" s="602" t="str">
        <f>IFERROR(VLOOKUP(ONSCollation[[#This Row],[ONS Q3 2009-Q4 2009]],ONS2009Q4[[#All],[Cleaned version of detail]:[Full Time Equivalent Q3 2009]],6,0),"-")</f>
        <v>-</v>
      </c>
      <c r="AS60" s="602" t="str">
        <f>IFERROR(VLOOKUP(ONSCollation[[#This Row],[ONS Q3 2009-Q4 2009]],ONS2009Q4[[#All],[Cleaned version of detail]:[Full Time Equivalent Q3 2009]],2,0),"-")</f>
        <v>-</v>
      </c>
      <c r="AT60" s="602" t="str">
        <f>IFERROR(VLOOKUP(ONSCollation[[#This Row],[ONS Q1 2010-Q2 2010]],ONS2010Q2[[#All],[Cleaned text]:[Full Time Equivalent Q1 2010]],6,0),"-")</f>
        <v>-</v>
      </c>
      <c r="AU60" s="602" t="str">
        <f>IFERROR(VLOOKUP(ONSCollation[[#This Row],[ONS Q2 2010-Q3 2010]],ONS2010Q3[[#All],[Cleaned text]:[FTE Q2 2010]],6,0),"-")</f>
        <v>-</v>
      </c>
      <c r="AV60" s="602" t="str">
        <f>IFERROR(VLOOKUP(ONSCollation[[#This Row],[ONS Q4 2010-Q1 2011]],ONS2011Q1[[#All],[Cleaned text]:[Full Time Equivalent change Q4 2010-Q1 2011]],2,0),"-")</f>
        <v>-</v>
      </c>
      <c r="AW60" s="602" t="str">
        <f>IFERROR(VLOOKUP(ONSCollation[[#This Row],[ONS Q3 2010-Q4 2010]],ONS2010Q4[[#All],[Cleaned text]:[Full Time Equivalent Q3 2010]],2,0),"-")</f>
        <v>-</v>
      </c>
      <c r="AX60" s="602" t="str">
        <f>IFERROR(VLOOKUP(ONSCollation[[#This Row],[ONS Q3 2010-Q4 2010]],ONS2010Q4[[#All],[Cleaned text]:[Full Time Equivalent Q3 2010]],6,0),"-")</f>
        <v>-</v>
      </c>
      <c r="AY60" s="602" t="str">
        <f>IFERROR(VLOOKUP(ONSCollation[[#This Row],[ONS Q1 2011-Q2 2011]],ONS2011Q2[[#All],[Dept detail / Agency]:[Full Time Equivalent]],3,0),"-")</f>
        <v>-</v>
      </c>
      <c r="AZ60" s="602" t="str">
        <f>IFERROR(VLOOKUP(ONSCollation[[#This Row],[ONS Q2 2011-Q3 2011]],ONS2011Q3[[#All],[Cleaned text]:[Full Time Equivalent Q3 2011]],2,0),"-")</f>
        <v>-</v>
      </c>
      <c r="BA60" s="602" t="str">
        <f>IFERROR(VLOOKUP(ONSCollation[[#This Row],[ONS Q3 2011-Q4 2011]],ONS2011Q4[[#All],[Cleaned text]:[Full Time Equivalent]],3,0),"-")</f>
        <v>-</v>
      </c>
      <c r="BB60" s="602" t="str">
        <f>IFERROR(VLOOKUP(ONSCollation[[#This Row],[Dept detail / Agency]],ONS2012Q1[[Cleaned text]:[FTE Q1]],3,FALSE),"-")</f>
        <v>-</v>
      </c>
      <c r="BC60" s="602">
        <f>IFERROR(VLOOKUP(ONSCollation[[#This Row],[Dept detail / Agency]],ONS2012Q2[[Cleaned name]:[FTE Q2 2012]],3,FALSE),"-")</f>
        <v>280</v>
      </c>
      <c r="BD60" s="602">
        <f>IFERROR(VLOOKUP(ONSCollation[[#This Row],[Dept detail / Agency]],ONS2012Q3[[Cleaned name]:[FTE Q2 2012]],3,FALSE),"-")</f>
        <v>250</v>
      </c>
      <c r="BE60" s="602">
        <f>IFERROR(VLOOKUP(ONSCollation[[#This Row],[Dept detail / Agency]],ONS2012Q4[[Cleaned name]:[FTE Q3 2012]],3,FALSE),"-")</f>
        <v>240</v>
      </c>
      <c r="BF60" s="602">
        <f>IFERROR(VLOOKUP(ONSCollation[[#This Row],[Dept detail / Agency]],ONS2013Q1[[Cleaned name]:[FTE Q4 2012]],3,FALSE),"-")</f>
        <v>250</v>
      </c>
      <c r="BG60" s="602">
        <f>IFERROR(VLOOKUP(ONSCollation[[#This Row],[Dept detail / Agency]],ONS2013Q2[[Cleaned name]:[FTE Q1 2013]],3,FALSE),"-")</f>
        <v>0</v>
      </c>
      <c r="BH60" s="602" t="str">
        <f>IFERROR(VLOOKUP(ONSCollation[[#This Row],[Dept detail / Agency]],ONS2013Q3[[Cleaned name]:[FTE Q2 2013]],3,FALSE),"-")</f>
        <v>-</v>
      </c>
      <c r="BI60" s="602" t="str">
        <f>IFERROR(VLOOKUP(ONSCollation[[#This Row],[Dept detail / Agency]],ONS2013Q3[[Cleaned name]:[FTE Q2 2013]],3,FALSE),"-")</f>
        <v>-</v>
      </c>
      <c r="BJ60" s="604"/>
    </row>
    <row r="61" spans="1:62" x14ac:dyDescent="0.25">
      <c r="A61" s="531" t="s">
        <v>224</v>
      </c>
      <c r="B61" s="549" t="s">
        <v>512</v>
      </c>
      <c r="C61" s="535"/>
      <c r="D61" s="535"/>
      <c r="E61" s="535"/>
      <c r="F61" s="535"/>
      <c r="G61" s="535"/>
      <c r="H61" s="535"/>
      <c r="I61" s="535"/>
      <c r="J61" s="535"/>
      <c r="K61" s="531"/>
      <c r="L61" s="532" t="str">
        <f>VLOOKUP(TRIM(ONSCollation[[#This Row],[ONS Q3 2011-Q4 2011]]),ONS2012Q1[Cleaned text],1,0)</f>
        <v/>
      </c>
      <c r="M61" s="564" t="str">
        <f>ONSCollation[[#This Row],[ONS Q4 2011-Q1 2012]]</f>
        <v/>
      </c>
      <c r="N61" s="536" t="s">
        <v>939</v>
      </c>
      <c r="O61" s="675" t="str">
        <f>ONSCollation[[#This Row],[Dept]]</f>
        <v>DfE</v>
      </c>
      <c r="P61" s="531" t="s">
        <v>902</v>
      </c>
      <c r="Q61" s="531" t="s">
        <v>832</v>
      </c>
      <c r="R61" s="531"/>
      <c r="S61" s="601" t="str">
        <f>IFERROR(VLOOKUP(ONSCollation[[#This Row],[ONS Q1 2009-Q2 2009]],ONS2009Q2[[#All],[Cleaned version of text detail]:[Full Time Equivalent Q1 2009]],8,0), "-")</f>
        <v>-</v>
      </c>
      <c r="T61" s="601" t="str">
        <f>IFERROR(VLOOKUP(ONSCollation[[#This Row],[ONS Q1 2009-Q2 2009]],ONS2009Q2[[#All],[Cleaned version of text detail]:[Full Time Equivalent Q1 2009]],4,0),"-")</f>
        <v>-</v>
      </c>
      <c r="U61" s="601" t="str">
        <f>IFERROR(VLOOKUP(ONSCollation[[#This Row],[ONS Q3 2009-Q4 2009]],ONS2009Q4[[#All],[Cleaned version of detail]:[Full Time Equivalent Q3 2009]],8,0),"-")</f>
        <v>-</v>
      </c>
      <c r="V61" s="601" t="str">
        <f>IFERROR(VLOOKUP(ONSCollation[[#This Row],[ONS Q3 2009-Q4 2009]],ONS2009Q4[[#All],[Cleaned version of detail]:[Full Time Equivalent Q3 2009]],4,0),"-")</f>
        <v>-</v>
      </c>
      <c r="W61" s="601" t="str">
        <f>IFERROR(VLOOKUP(ONSCollation[[#This Row],[ONS Q1 2010-Q2 2010]],ONS2010Q2[[#All],[Cleaned text]:[Full Time Equivalent Q1 2010]],8,0),"-")</f>
        <v>-</v>
      </c>
      <c r="X61" s="601" t="str">
        <f>IFERROR(VLOOKUP(ONSCollation[[#This Row],[ONS Q2 2010-Q3 2010]],ONS2010Q3[[#All],[Cleaned text]:[FTE Q2 2010]],8,0),"-")</f>
        <v>-</v>
      </c>
      <c r="Y61" s="601" t="str">
        <f>IFERROR(VLOOKUP(ONSCollation[[#This Row],[ONS Q3 2010-Q4 2010]],ONS2010Q4[[#All],[Cleaned text]:[Full Time Equivalent Q3 2010]],8,0),"-")</f>
        <v>-</v>
      </c>
      <c r="Z61" s="601" t="str">
        <f>IFERROR(VLOOKUP(ONSCollation[[#This Row],[ONS Q3 2010-Q4 2010]],ONS2010Q4[[#All],[Cleaned text]:[Full Time Equivalent Q3 2010]],4,0),"-")</f>
        <v>-</v>
      </c>
      <c r="AA61" s="601" t="str">
        <f>IFERROR(VLOOKUP(ONSCollation[[#This Row],[ONS Q4 2010-Q1 2011]],ONS2011Q1[[#All],[Cleaned text]:[Full Time Equivalent change Q4 2010-Q1 2011]],3,0),"-")</f>
        <v>-</v>
      </c>
      <c r="AB61" s="601" t="str">
        <f>IFERROR(VLOOKUP(ONSCollation[[#This Row],[ONS Q1 2011-Q2 2011]],ONS2011Q2[[#All],[Dept detail / Agency]:[Full Time Equivalent]],4,0),"-")</f>
        <v>-</v>
      </c>
      <c r="AC61" s="601" t="str">
        <f>IFERROR(VLOOKUP(ONSCollation[[#This Row],[ONS Q2 2011-Q3 2011]],ONS2011Q3[[#All],[Cleaned text]:[Full Time Equivalent Q3 2011]],3,0),"-")</f>
        <v>-</v>
      </c>
      <c r="AD61" s="601" t="str">
        <f>IFERROR(VLOOKUP(ONSCollation[[#This Row],[ONS Q3 2011-Q4 2011]],ONS2011Q4[[#All],[Cleaned text]:[Full Time Equivalent]],4,0),"-")</f>
        <v>-</v>
      </c>
      <c r="AE61" s="601" t="str">
        <f>IFERROR(VLOOKUP(ONSCollation[[#This Row],[Dept detail / Agency]],ONS2012Q1[[Cleaned text]:[FTE Q1]],4,FALSE),"-")</f>
        <v>-</v>
      </c>
      <c r="AF61" s="601" t="str">
        <f>IFERROR(VLOOKUP(ONSCollation[[#This Row],[Dept detail / Agency]],ONS2012Q2[[Cleaned name]:[FTE Q2 2012]],4,FALSE),"-")</f>
        <v>-</v>
      </c>
      <c r="AG61" s="601" t="str">
        <f>IFERROR(VLOOKUP(ONSCollation[[#This Row],[Dept detail / Agency]],ONS2012Q3[[Cleaned name]:[FTE Q2 2012]],4,FALSE),"-")</f>
        <v>-</v>
      </c>
      <c r="AH61" s="601" t="str">
        <f>IFERROR(VLOOKUP(ONSCollation[[#This Row],[Dept detail / Agency]],ONS2012Q4[[Cleaned name]:[FTE Q3 2012]],4,FALSE),"-")</f>
        <v>-</v>
      </c>
      <c r="AI61" s="601" t="str">
        <f>IFERROR(VLOOKUP(ONSCollation[[#This Row],[Dept detail / Agency]],ONS2013Q1[[Cleaned name]:[FTE Q4 2012]],4,FALSE),"-")</f>
        <v>-</v>
      </c>
      <c r="AJ61" s="601">
        <f>IFERROR(VLOOKUP(ONSCollation[[#This Row],[Dept detail / Agency]],ONS2013Q2[[Cleaned name]:[FTE Q1 2013]],4,FALSE),"-")</f>
        <v>420</v>
      </c>
      <c r="AK61" s="601">
        <f>IFERROR(VLOOKUP(ONSCollation[[#This Row],[Dept detail / Agency]],ONS2013Q3[[Cleaned name]:[FTE Q2 2013]],4,FALSE),"-")</f>
        <v>380</v>
      </c>
      <c r="AL61" s="601">
        <f>IFERROR(VLOOKUP(ONSCollation[[#This Row],[Dept detail / Agency]],ONS2013Q3[[Cleaned name]:[FTE Q2 2013]],6,FALSE),"-")</f>
        <v>420</v>
      </c>
      <c r="AM61" s="601">
        <f>IFERROR(VLOOKUP(ONSCollation[[#This Row],[Dept detail / Agency]],ONS2013Q4[[#All],[Cleaned name]:[FTE Q4 2013]],4,FALSE),"-")</f>
        <v>350</v>
      </c>
      <c r="AN61" s="601">
        <f>IFERROR(VLOOKUP(ONSCollation[[#This Row],[Dept detail / Agency]],ONS2013Q4[[Cleaned name]:[HC Q3 20132]],6,FALSE),"-")</f>
        <v>380</v>
      </c>
      <c r="AO61" s="601">
        <f>ONSCollation[[#This Row],[2013 Q3 - restated]]-ONSCollation[[#This Row],[2013 Q3 FTE]]</f>
        <v>0</v>
      </c>
      <c r="AP61" s="602" t="str">
        <f>IFERROR(VLOOKUP(ONSCollation[[#This Row],[ONS Q1 2009-Q2 2009]],ONS2009Q2[[#All],[Cleaned version of text detail]:[Full Time Equivalent Q1 2009]],6,0),"-")</f>
        <v>-</v>
      </c>
      <c r="AQ61" s="602" t="str">
        <f>IFERROR(VLOOKUP(ONSCollation[[#This Row],[ONS Q1 2009-Q2 2009]],ONS2009Q2[[#All],[Cleaned version of text detail]:[Full Time Equivalent Q1 2009]],2,0),"-")</f>
        <v>-</v>
      </c>
      <c r="AR61" s="602" t="str">
        <f>IFERROR(VLOOKUP(ONSCollation[[#This Row],[ONS Q3 2009-Q4 2009]],ONS2009Q4[[#All],[Cleaned version of detail]:[Full Time Equivalent Q3 2009]],6,0),"-")</f>
        <v>-</v>
      </c>
      <c r="AS61" s="602" t="str">
        <f>IFERROR(VLOOKUP(ONSCollation[[#This Row],[ONS Q3 2009-Q4 2009]],ONS2009Q4[[#All],[Cleaned version of detail]:[Full Time Equivalent Q3 2009]],2,0),"-")</f>
        <v>-</v>
      </c>
      <c r="AT61" s="602" t="str">
        <f>IFERROR(VLOOKUP(ONSCollation[[#This Row],[ONS Q1 2010-Q2 2010]],ONS2010Q2[[#All],[Cleaned text]:[Full Time Equivalent Q1 2010]],6,0),"-")</f>
        <v>-</v>
      </c>
      <c r="AU61" s="602" t="str">
        <f>IFERROR(VLOOKUP(ONSCollation[[#This Row],[ONS Q2 2010-Q3 2010]],ONS2010Q3[[#All],[Cleaned text]:[FTE Q2 2010]],6,0),"-")</f>
        <v>-</v>
      </c>
      <c r="AV61" s="602" t="str">
        <f>IFERROR(VLOOKUP(ONSCollation[[#This Row],[ONS Q4 2010-Q1 2011]],ONS2011Q1[[#All],[Cleaned text]:[Full Time Equivalent change Q4 2010-Q1 2011]],2,0),"-")</f>
        <v>-</v>
      </c>
      <c r="AW61" s="602" t="str">
        <f>IFERROR(VLOOKUP(ONSCollation[[#This Row],[ONS Q3 2010-Q4 2010]],ONS2010Q4[[#All],[Cleaned text]:[Full Time Equivalent Q3 2010]],2,0),"-")</f>
        <v>-</v>
      </c>
      <c r="AX61" s="602" t="str">
        <f>IFERROR(VLOOKUP(ONSCollation[[#This Row],[ONS Q3 2010-Q4 2010]],ONS2010Q4[[#All],[Cleaned text]:[Full Time Equivalent Q3 2010]],6,0),"-")</f>
        <v>-</v>
      </c>
      <c r="AY61" s="602" t="str">
        <f>IFERROR(VLOOKUP(ONSCollation[[#This Row],[ONS Q1 2011-Q2 2011]],ONS2011Q2[[#All],[Dept detail / Agency]:[Full Time Equivalent]],3,0),"-")</f>
        <v>-</v>
      </c>
      <c r="AZ61" s="602" t="str">
        <f>IFERROR(VLOOKUP(ONSCollation[[#This Row],[ONS Q2 2011-Q3 2011]],ONS2011Q3[[#All],[Cleaned text]:[Full Time Equivalent Q3 2011]],2,0),"-")</f>
        <v>-</v>
      </c>
      <c r="BA61" s="602" t="str">
        <f>IFERROR(VLOOKUP(ONSCollation[[#This Row],[ONS Q3 2011-Q4 2011]],ONS2011Q4[[#All],[Cleaned text]:[Full Time Equivalent]],3,0),"-")</f>
        <v>-</v>
      </c>
      <c r="BB61" s="602" t="str">
        <f>IFERROR(VLOOKUP(ONSCollation[[#This Row],[Dept detail / Agency]],ONS2012Q1[[Cleaned text]:[FTE Q1]],3,FALSE),"-")</f>
        <v>-</v>
      </c>
      <c r="BC61" s="602" t="str">
        <f>IFERROR(VLOOKUP(ONSCollation[[#This Row],[Dept detail / Agency]],ONS2012Q2[[Cleaned name]:[FTE Q2 2012]],3,FALSE),"-")</f>
        <v>-</v>
      </c>
      <c r="BD61" s="602" t="str">
        <f>IFERROR(VLOOKUP(ONSCollation[[#This Row],[Dept detail / Agency]],ONS2012Q3[[Cleaned name]:[FTE Q2 2012]],3,FALSE),"-")</f>
        <v>-</v>
      </c>
      <c r="BE61" s="602" t="str">
        <f>IFERROR(VLOOKUP(ONSCollation[[#This Row],[Dept detail / Agency]],ONS2012Q4[[Cleaned name]:[FTE Q3 2012]],3,FALSE),"-")</f>
        <v>-</v>
      </c>
      <c r="BF61" s="602" t="str">
        <f>IFERROR(VLOOKUP(ONSCollation[[#This Row],[Dept detail / Agency]],ONS2013Q1[[Cleaned name]:[FTE Q4 2012]],3,FALSE),"-")</f>
        <v>-</v>
      </c>
      <c r="BG61" s="602">
        <f>IFERROR(VLOOKUP(ONSCollation[[#This Row],[Dept detail / Agency]],ONS2013Q2[[Cleaned name]:[FTE Q1 2013]],3,FALSE),"-")</f>
        <v>430</v>
      </c>
      <c r="BH61" s="602">
        <f>IFERROR(VLOOKUP(ONSCollation[[#This Row],[Dept detail / Agency]],ONS2013Q3[[Cleaned name]:[FTE Q2 2013]],3,FALSE),"-")</f>
        <v>400</v>
      </c>
      <c r="BI61" s="602">
        <f>IFERROR(VLOOKUP(ONSCollation[[#This Row],[Dept detail / Agency]],ONS2013Q3[[Cleaned name]:[FTE Q2 2013]],3,FALSE),"-")</f>
        <v>400</v>
      </c>
      <c r="BJ61" s="604"/>
    </row>
    <row r="62" spans="1:62" x14ac:dyDescent="0.25">
      <c r="A62" s="531" t="s">
        <v>80</v>
      </c>
      <c r="B62" s="549" t="s">
        <v>504</v>
      </c>
      <c r="C62" s="531" t="s">
        <v>81</v>
      </c>
      <c r="D62" s="531" t="s">
        <v>81</v>
      </c>
      <c r="E62" s="531" t="s">
        <v>81</v>
      </c>
      <c r="F62" s="531" t="s">
        <v>81</v>
      </c>
      <c r="G62" s="531" t="s">
        <v>81</v>
      </c>
      <c r="H62" s="531" t="s">
        <v>81</v>
      </c>
      <c r="I62" s="531" t="s">
        <v>81</v>
      </c>
      <c r="J62" s="531" t="s">
        <v>81</v>
      </c>
      <c r="K62" s="531" t="s">
        <v>81</v>
      </c>
      <c r="L62" s="532" t="str">
        <f>VLOOKUP(TRIM(ONSCollation[[#This Row],[ONS Q3 2011-Q4 2011]]),ONS2012Q1[Cleaned text],1,0)</f>
        <v>Department for International Development</v>
      </c>
      <c r="M62" s="532" t="str">
        <f>ONSCollation[[#This Row],[ONS Q4 2011-Q1 2012]]</f>
        <v>Department for International Development</v>
      </c>
      <c r="N62" s="536" t="str">
        <f>ONSCollation[[#This Row],[ONS Q4 2011-Q1 2012]]</f>
        <v>Department for International Development</v>
      </c>
      <c r="O62" s="536" t="str">
        <f>ONSCollation[[#This Row],[Dept]]</f>
        <v>DfID</v>
      </c>
      <c r="P62" s="531" t="s">
        <v>760</v>
      </c>
      <c r="Q62" s="531" t="s">
        <v>832</v>
      </c>
      <c r="R62" s="531" t="s">
        <v>790</v>
      </c>
      <c r="S62" s="601">
        <f>IFERROR(VLOOKUP(ONSCollation[[#This Row],[ONS Q1 2009-Q2 2009]],ONS2009Q2[[#All],[Cleaned version of text detail]:[Full Time Equivalent Q1 2009]],8,0), "-")</f>
        <v>1600</v>
      </c>
      <c r="T62" s="601">
        <f>IFERROR(VLOOKUP(ONSCollation[[#This Row],[ONS Q1 2009-Q2 2009]],ONS2009Q2[[#All],[Cleaned version of text detail]:[Full Time Equivalent Q1 2009]],4,0),"-")</f>
        <v>1630</v>
      </c>
      <c r="U62" s="601">
        <f>IFERROR(VLOOKUP(ONSCollation[[#This Row],[ONS Q3 2009-Q4 2009]],ONS2009Q4[[#All],[Cleaned version of detail]:[Full Time Equivalent Q3 2009]],8,0),"-")</f>
        <v>1630</v>
      </c>
      <c r="V62" s="601">
        <f>IFERROR(VLOOKUP(ONSCollation[[#This Row],[ONS Q3 2009-Q4 2009]],ONS2009Q4[[#All],[Cleaned version of detail]:[Full Time Equivalent Q3 2009]],4,0),"-")</f>
        <v>1570</v>
      </c>
      <c r="W62" s="601">
        <f>IFERROR(VLOOKUP(ONSCollation[[#This Row],[ONS Q1 2010-Q2 2010]],ONS2010Q2[[#All],[Cleaned text]:[Full Time Equivalent Q1 2010]],8,0),"-")</f>
        <v>1570</v>
      </c>
      <c r="X62" s="601">
        <f>IFERROR(VLOOKUP(ONSCollation[[#This Row],[ONS Q2 2010-Q3 2010]],ONS2010Q3[[#All],[Cleaned text]:[FTE Q2 2010]],8,0),"-")</f>
        <v>1580</v>
      </c>
      <c r="Y62" s="601">
        <f>IFERROR(VLOOKUP(ONSCollation[[#This Row],[ONS Q3 2010-Q4 2010]],ONS2010Q4[[#All],[Cleaned text]:[Full Time Equivalent Q3 2010]],8,0),"-")</f>
        <v>1600</v>
      </c>
      <c r="Z62" s="601">
        <f>IFERROR(VLOOKUP(ONSCollation[[#This Row],[ONS Q3 2010-Q4 2010]],ONS2010Q4[[#All],[Cleaned text]:[Full Time Equivalent Q3 2010]],4,0),"-")</f>
        <v>1580</v>
      </c>
      <c r="AA62" s="601">
        <f>IFERROR(VLOOKUP(ONSCollation[[#This Row],[ONS Q4 2010-Q1 2011]],ONS2011Q1[[#All],[Cleaned text]:[Full Time Equivalent change Q4 2010-Q1 2011]],3,0),"-")</f>
        <v>1570</v>
      </c>
      <c r="AB62" s="601">
        <f>IFERROR(VLOOKUP(ONSCollation[[#This Row],[ONS Q1 2011-Q2 2011]],ONS2011Q2[[#All],[Dept detail / Agency]:[Full Time Equivalent]],4,0),"-")</f>
        <v>1560</v>
      </c>
      <c r="AC62" s="601">
        <f>IFERROR(VLOOKUP(ONSCollation[[#This Row],[ONS Q2 2011-Q3 2011]],ONS2011Q3[[#All],[Cleaned text]:[Full Time Equivalent Q3 2011]],3,0),"-")</f>
        <v>1560</v>
      </c>
      <c r="AD62" s="601">
        <f>IFERROR(VLOOKUP(ONSCollation[[#This Row],[ONS Q3 2011-Q4 2011]],ONS2011Q4[[#All],[Cleaned text]:[Full Time Equivalent]],4,0),"-")</f>
        <v>1620</v>
      </c>
      <c r="AE62" s="601">
        <f>IFERROR(VLOOKUP(ONSCollation[[#This Row],[Dept detail / Agency]],ONS2012Q1[[Cleaned text]:[FTE Q1]],4,FALSE),"-")</f>
        <v>1650</v>
      </c>
      <c r="AF62" s="601">
        <f>IFERROR(VLOOKUP(ONSCollation[[#This Row],[Dept detail / Agency]],ONS2012Q2[[Cleaned name]:[FTE Q2 2012]],4,FALSE),"-")</f>
        <v>1690</v>
      </c>
      <c r="AG62" s="601">
        <f>IFERROR(VLOOKUP(ONSCollation[[#This Row],[Dept detail / Agency]],ONS2012Q3[[Cleaned name]:[FTE Q2 2012]],4,FALSE),"-")</f>
        <v>1710</v>
      </c>
      <c r="AH62" s="601">
        <f>IFERROR(VLOOKUP(ONSCollation[[#This Row],[Dept detail / Agency]],ONS2012Q4[[Cleaned name]:[FTE Q3 2012]],4,FALSE),"-")</f>
        <v>1730</v>
      </c>
      <c r="AI62" s="601">
        <f>IFERROR(VLOOKUP(ONSCollation[[#This Row],[Dept detail / Agency]],ONS2013Q1[[Cleaned name]:[FTE Q4 2012]],4,FALSE),"-")</f>
        <v>1760</v>
      </c>
      <c r="AJ62" s="601">
        <f>IFERROR(VLOOKUP(ONSCollation[[#This Row],[Dept detail / Agency]],ONS2013Q2[[Cleaned name]:[FTE Q1 2013]],4,FALSE),"-")</f>
        <v>1810</v>
      </c>
      <c r="AK62" s="601">
        <f>IFERROR(VLOOKUP(ONSCollation[[#This Row],[Dept detail / Agency]],ONS2013Q3[[Cleaned name]:[FTE Q2 2013]],4,FALSE),"-")</f>
        <v>1830</v>
      </c>
      <c r="AL62" s="601">
        <f>IFERROR(VLOOKUP(ONSCollation[[#This Row],[Dept detail / Agency]],ONS2013Q3[[Cleaned name]:[FTE Q2 2013]],6,FALSE),"-")</f>
        <v>1810</v>
      </c>
      <c r="AM62" s="601">
        <f>IFERROR(VLOOKUP(ONSCollation[[#This Row],[Dept detail / Agency]],ONS2013Q4[[#All],[Cleaned name]:[FTE Q4 2013]],4,FALSE),"-")</f>
        <v>1820</v>
      </c>
      <c r="AN62" s="601">
        <f>IFERROR(VLOOKUP(ONSCollation[[#This Row],[Dept detail / Agency]],ONS2013Q4[[Cleaned name]:[HC Q3 20132]],6,FALSE),"-")</f>
        <v>1830</v>
      </c>
      <c r="AO62" s="601">
        <f>ONSCollation[[#This Row],[2013 Q3 - restated]]-ONSCollation[[#This Row],[2013 Q3 FTE]]</f>
        <v>0</v>
      </c>
      <c r="AP62" s="602">
        <f>IFERROR(VLOOKUP(ONSCollation[[#This Row],[ONS Q1 2009-Q2 2009]],ONS2009Q2[[#All],[Cleaned version of text detail]:[Full Time Equivalent Q1 2009]],6,0),"-")</f>
        <v>1650</v>
      </c>
      <c r="AQ62" s="602">
        <f>IFERROR(VLOOKUP(ONSCollation[[#This Row],[ONS Q1 2009-Q2 2009]],ONS2009Q2[[#All],[Cleaned version of text detail]:[Full Time Equivalent Q1 2009]],2,0),"-")</f>
        <v>1680</v>
      </c>
      <c r="AR62" s="602">
        <f>IFERROR(VLOOKUP(ONSCollation[[#This Row],[ONS Q3 2009-Q4 2009]],ONS2009Q4[[#All],[Cleaned version of detail]:[Full Time Equivalent Q3 2009]],6,0),"-")</f>
        <v>1680</v>
      </c>
      <c r="AS62" s="602">
        <f>IFERROR(VLOOKUP(ONSCollation[[#This Row],[ONS Q3 2009-Q4 2009]],ONS2009Q4[[#All],[Cleaned version of detail]:[Full Time Equivalent Q3 2009]],2,0),"-")</f>
        <v>1610</v>
      </c>
      <c r="AT62" s="602">
        <f>IFERROR(VLOOKUP(ONSCollation[[#This Row],[ONS Q1 2010-Q2 2010]],ONS2010Q2[[#All],[Cleaned text]:[Full Time Equivalent Q1 2010]],6,0),"-")</f>
        <v>1620</v>
      </c>
      <c r="AU62" s="602">
        <f>IFERROR(VLOOKUP(ONSCollation[[#This Row],[ONS Q2 2010-Q3 2010]],ONS2010Q3[[#All],[Cleaned text]:[FTE Q2 2010]],6,0),"-")</f>
        <v>1620</v>
      </c>
      <c r="AV62" s="602">
        <f>IFERROR(VLOOKUP(ONSCollation[[#This Row],[ONS Q4 2010-Q1 2011]],ONS2011Q1[[#All],[Cleaned text]:[Full Time Equivalent change Q4 2010-Q1 2011]],2,0),"-")</f>
        <v>1610</v>
      </c>
      <c r="AW62" s="602">
        <f>IFERROR(VLOOKUP(ONSCollation[[#This Row],[ONS Q3 2010-Q4 2010]],ONS2010Q4[[#All],[Cleaned text]:[Full Time Equivalent Q3 2010]],2,0),"-")</f>
        <v>1620</v>
      </c>
      <c r="AX62" s="602">
        <f>IFERROR(VLOOKUP(ONSCollation[[#This Row],[ONS Q3 2010-Q4 2010]],ONS2010Q4[[#All],[Cleaned text]:[Full Time Equivalent Q3 2010]],6,0),"-")</f>
        <v>1640</v>
      </c>
      <c r="AY62" s="602">
        <f>IFERROR(VLOOKUP(ONSCollation[[#This Row],[ONS Q1 2011-Q2 2011]],ONS2011Q2[[#All],[Dept detail / Agency]:[Full Time Equivalent]],3,0),"-")</f>
        <v>1600</v>
      </c>
      <c r="AZ62" s="602">
        <f>IFERROR(VLOOKUP(ONSCollation[[#This Row],[ONS Q2 2011-Q3 2011]],ONS2011Q3[[#All],[Cleaned text]:[Full Time Equivalent Q3 2011]],2,0),"-")</f>
        <v>1600</v>
      </c>
      <c r="BA62" s="602">
        <f>IFERROR(VLOOKUP(ONSCollation[[#This Row],[ONS Q3 2011-Q4 2011]],ONS2011Q4[[#All],[Cleaned text]:[Full Time Equivalent]],3,0),"-")</f>
        <v>1660</v>
      </c>
      <c r="BB62" s="602">
        <f>IFERROR(VLOOKUP(ONSCollation[[#This Row],[Dept detail / Agency]],ONS2012Q1[[Cleaned text]:[FTE Q1]],3,FALSE),"-")</f>
        <v>1700</v>
      </c>
      <c r="BC62" s="602">
        <f>IFERROR(VLOOKUP(ONSCollation[[#This Row],[Dept detail / Agency]],ONS2012Q2[[Cleaned name]:[FTE Q2 2012]],3,FALSE),"-")</f>
        <v>1740</v>
      </c>
      <c r="BD62" s="602">
        <f>IFERROR(VLOOKUP(ONSCollation[[#This Row],[Dept detail / Agency]],ONS2012Q3[[Cleaned name]:[FTE Q2 2012]],3,FALSE),"-")</f>
        <v>1750</v>
      </c>
      <c r="BE62" s="602">
        <f>IFERROR(VLOOKUP(ONSCollation[[#This Row],[Dept detail / Agency]],ONS2012Q4[[Cleaned name]:[FTE Q3 2012]],3,FALSE),"-")</f>
        <v>1770</v>
      </c>
      <c r="BF62" s="602">
        <f>IFERROR(VLOOKUP(ONSCollation[[#This Row],[Dept detail / Agency]],ONS2013Q1[[Cleaned name]:[FTE Q4 2012]],3,FALSE),"-")</f>
        <v>1810</v>
      </c>
      <c r="BG62" s="602">
        <f>IFERROR(VLOOKUP(ONSCollation[[#This Row],[Dept detail / Agency]],ONS2013Q2[[Cleaned name]:[FTE Q1 2013]],3,FALSE),"-")</f>
        <v>1860</v>
      </c>
      <c r="BH62" s="602">
        <f>IFERROR(VLOOKUP(ONSCollation[[#This Row],[Dept detail / Agency]],ONS2013Q3[[Cleaned name]:[FTE Q2 2013]],3,FALSE),"-")</f>
        <v>1870</v>
      </c>
      <c r="BI62" s="602">
        <f>IFERROR(VLOOKUP(ONSCollation[[#This Row],[Dept detail / Agency]],ONS2013Q3[[Cleaned name]:[FTE Q2 2013]],3,FALSE),"-")</f>
        <v>1870</v>
      </c>
      <c r="BJ62" s="604"/>
    </row>
    <row r="63" spans="1:62" x14ac:dyDescent="0.25">
      <c r="A63" s="531" t="s">
        <v>84</v>
      </c>
      <c r="B63" s="549" t="s">
        <v>456</v>
      </c>
      <c r="C63" s="531" t="s">
        <v>402</v>
      </c>
      <c r="D63" s="531" t="s">
        <v>402</v>
      </c>
      <c r="E63" s="531" t="s">
        <v>402</v>
      </c>
      <c r="F63" s="531" t="s">
        <v>402</v>
      </c>
      <c r="G63" s="531" t="s">
        <v>402</v>
      </c>
      <c r="H63" s="531" t="s">
        <v>402</v>
      </c>
      <c r="I63" s="531" t="s">
        <v>402</v>
      </c>
      <c r="J63" s="531" t="s">
        <v>402</v>
      </c>
      <c r="K63" s="531" t="s">
        <v>674</v>
      </c>
      <c r="L63" s="532" t="str">
        <f>VLOOKUP(TRIM(ONSCollation[[#This Row],[ONS Q3 2011-Q4 2011]]),ONS2012Q1[Cleaned text],1,0)</f>
        <v>Department for Transport</v>
      </c>
      <c r="M63" s="532" t="str">
        <f>ONSCollation[[#This Row],[ONS Q4 2011-Q1 2012]]</f>
        <v>Department for Transport</v>
      </c>
      <c r="N63" s="536" t="str">
        <f>ONSCollation[[#This Row],[ONS Q4 2011-Q1 2012]]</f>
        <v>Department for Transport</v>
      </c>
      <c r="O63" s="536" t="str">
        <f>ONSCollation[[#This Row],[Dept]]</f>
        <v>DfT</v>
      </c>
      <c r="P63" s="531" t="s">
        <v>760</v>
      </c>
      <c r="Q63" s="531" t="s">
        <v>832</v>
      </c>
      <c r="R63" s="531" t="s">
        <v>790</v>
      </c>
      <c r="S63" s="601">
        <f>IFERROR(VLOOKUP(ONSCollation[[#This Row],[ONS Q1 2009-Q2 2009]],ONS2009Q2[[#All],[Cleaned version of text detail]:[Full Time Equivalent Q1 2009]],8,0), "-")</f>
        <v>2050</v>
      </c>
      <c r="T63" s="601">
        <f>IFERROR(VLOOKUP(ONSCollation[[#This Row],[ONS Q1 2009-Q2 2009]],ONS2009Q2[[#All],[Cleaned version of text detail]:[Full Time Equivalent Q1 2009]],4,0),"-")</f>
        <v>2050</v>
      </c>
      <c r="U63" s="601">
        <f>IFERROR(VLOOKUP(ONSCollation[[#This Row],[ONS Q3 2009-Q4 2009]],ONS2009Q4[[#All],[Cleaned version of detail]:[Full Time Equivalent Q3 2009]],8,0),"-")</f>
        <v>2060</v>
      </c>
      <c r="V63" s="601">
        <f>IFERROR(VLOOKUP(ONSCollation[[#This Row],[ONS Q3 2009-Q4 2009]],ONS2009Q4[[#All],[Cleaned version of detail]:[Full Time Equivalent Q3 2009]],4,0),"-")</f>
        <v>2080</v>
      </c>
      <c r="W63" s="601">
        <f>IFERROR(VLOOKUP(ONSCollation[[#This Row],[ONS Q1 2010-Q2 2010]],ONS2010Q2[[#All],[Cleaned text]:[Full Time Equivalent Q1 2010]],8,0),"-")</f>
        <v>2080</v>
      </c>
      <c r="X63" s="601">
        <f>IFERROR(VLOOKUP(ONSCollation[[#This Row],[ONS Q2 2010-Q3 2010]],ONS2010Q3[[#All],[Cleaned text]:[FTE Q2 2010]],8,0),"-")</f>
        <v>2070</v>
      </c>
      <c r="Y63" s="601">
        <f>IFERROR(VLOOKUP(ONSCollation[[#This Row],[ONS Q3 2010-Q4 2010]],ONS2010Q4[[#All],[Cleaned text]:[Full Time Equivalent Q3 2010]],8,0),"-")</f>
        <v>2070</v>
      </c>
      <c r="Z63" s="601">
        <f>IFERROR(VLOOKUP(ONSCollation[[#This Row],[ONS Q3 2010-Q4 2010]],ONS2010Q4[[#All],[Cleaned text]:[Full Time Equivalent Q3 2010]],4,0),"-")</f>
        <v>2030</v>
      </c>
      <c r="AA63" s="601">
        <f>IFERROR(VLOOKUP(ONSCollation[[#This Row],[ONS Q4 2010-Q1 2011]],ONS2011Q1[[#All],[Cleaned text]:[Full Time Equivalent change Q4 2010-Q1 2011]],3,0),"-")</f>
        <v>1860</v>
      </c>
      <c r="AB63" s="601">
        <f>IFERROR(VLOOKUP(ONSCollation[[#This Row],[ONS Q1 2011-Q2 2011]],ONS2011Q2[[#All],[Dept detail / Agency]:[Full Time Equivalent]],4,0),"-")</f>
        <v>1780</v>
      </c>
      <c r="AC63" s="601">
        <f>IFERROR(VLOOKUP(ONSCollation[[#This Row],[ONS Q2 2011-Q3 2011]],ONS2011Q3[[#All],[Cleaned text]:[Full Time Equivalent Q3 2011]],3,0),"-")</f>
        <v>1710</v>
      </c>
      <c r="AD63" s="601">
        <f>IFERROR(VLOOKUP(ONSCollation[[#This Row],[ONS Q3 2011-Q4 2011]],ONS2011Q4[[#All],[Cleaned text]:[Full Time Equivalent]],4,0),"-")</f>
        <v>1660</v>
      </c>
      <c r="AE63" s="601">
        <f>IFERROR(VLOOKUP(ONSCollation[[#This Row],[Dept detail / Agency]],ONS2012Q1[[Cleaned text]:[FTE Q1]],4,FALSE),"-")</f>
        <v>1630</v>
      </c>
      <c r="AF63" s="601">
        <f>IFERROR(VLOOKUP(ONSCollation[[#This Row],[Dept detail / Agency]],ONS2012Q2[[Cleaned name]:[FTE Q2 2012]],4,FALSE),"-")</f>
        <v>1640</v>
      </c>
      <c r="AG63" s="601">
        <f>IFERROR(VLOOKUP(ONSCollation[[#This Row],[Dept detail / Agency]],ONS2012Q3[[Cleaned name]:[FTE Q2 2012]],4,FALSE),"-")</f>
        <v>1660</v>
      </c>
      <c r="AH63" s="601">
        <f>IFERROR(VLOOKUP(ONSCollation[[#This Row],[Dept detail / Agency]],ONS2012Q4[[Cleaned name]:[FTE Q3 2012]],4,FALSE),"-")</f>
        <v>1700</v>
      </c>
      <c r="AI63" s="601">
        <f>IFERROR(VLOOKUP(ONSCollation[[#This Row],[Dept detail / Agency]],ONS2013Q1[[Cleaned name]:[FTE Q4 2012]],4,FALSE),"-")</f>
        <v>1710</v>
      </c>
      <c r="AJ63" s="601">
        <f>IFERROR(VLOOKUP(ONSCollation[[#This Row],[Dept detail / Agency]],ONS2013Q2[[Cleaned name]:[FTE Q1 2013]],4,FALSE),"-")</f>
        <v>1770</v>
      </c>
      <c r="AK63" s="601">
        <f>IFERROR(VLOOKUP(ONSCollation[[#This Row],[Dept detail / Agency]],ONS2013Q3[[Cleaned name]:[FTE Q2 2013]],4,FALSE),"-")</f>
        <v>1760</v>
      </c>
      <c r="AL63" s="601">
        <f>IFERROR(VLOOKUP(ONSCollation[[#This Row],[Dept detail / Agency]],ONS2013Q3[[Cleaned name]:[FTE Q2 2013]],6,FALSE),"-")</f>
        <v>1770</v>
      </c>
      <c r="AM63" s="601">
        <f>IFERROR(VLOOKUP(ONSCollation[[#This Row],[Dept detail / Agency]],ONS2013Q4[[#All],[Cleaned name]:[FTE Q4 2013]],4,FALSE),"-")</f>
        <v>1770</v>
      </c>
      <c r="AN63" s="601">
        <f>IFERROR(VLOOKUP(ONSCollation[[#This Row],[Dept detail / Agency]],ONS2013Q4[[Cleaned name]:[HC Q3 20132]],6,FALSE),"-")</f>
        <v>1760</v>
      </c>
      <c r="AO63" s="601">
        <f>ONSCollation[[#This Row],[2013 Q3 - restated]]-ONSCollation[[#This Row],[2013 Q3 FTE]]</f>
        <v>0</v>
      </c>
      <c r="AP63" s="602">
        <f>IFERROR(VLOOKUP(ONSCollation[[#This Row],[ONS Q1 2009-Q2 2009]],ONS2009Q2[[#All],[Cleaned version of text detail]:[Full Time Equivalent Q1 2009]],6,0),"-")</f>
        <v>2100</v>
      </c>
      <c r="AQ63" s="602">
        <f>IFERROR(VLOOKUP(ONSCollation[[#This Row],[ONS Q1 2009-Q2 2009]],ONS2009Q2[[#All],[Cleaned version of text detail]:[Full Time Equivalent Q1 2009]],2,0),"-")</f>
        <v>2100</v>
      </c>
      <c r="AR63" s="602">
        <f>IFERROR(VLOOKUP(ONSCollation[[#This Row],[ONS Q3 2009-Q4 2009]],ONS2009Q4[[#All],[Cleaned version of detail]:[Full Time Equivalent Q3 2009]],6,0),"-")</f>
        <v>2120</v>
      </c>
      <c r="AS63" s="602">
        <f>IFERROR(VLOOKUP(ONSCollation[[#This Row],[ONS Q3 2009-Q4 2009]],ONS2009Q4[[#All],[Cleaned version of detail]:[Full Time Equivalent Q3 2009]],2,0),"-")</f>
        <v>2130</v>
      </c>
      <c r="AT63" s="602">
        <f>IFERROR(VLOOKUP(ONSCollation[[#This Row],[ONS Q1 2010-Q2 2010]],ONS2010Q2[[#All],[Cleaned text]:[Full Time Equivalent Q1 2010]],6,0),"-")</f>
        <v>2140</v>
      </c>
      <c r="AU63" s="602">
        <f>IFERROR(VLOOKUP(ONSCollation[[#This Row],[ONS Q2 2010-Q3 2010]],ONS2010Q3[[#All],[Cleaned text]:[FTE Q2 2010]],6,0),"-")</f>
        <v>2140</v>
      </c>
      <c r="AV63" s="602">
        <f>IFERROR(VLOOKUP(ONSCollation[[#This Row],[ONS Q4 2010-Q1 2011]],ONS2011Q1[[#All],[Cleaned text]:[Full Time Equivalent change Q4 2010-Q1 2011]],2,0),"-")</f>
        <v>1910</v>
      </c>
      <c r="AW63" s="602">
        <f>IFERROR(VLOOKUP(ONSCollation[[#This Row],[ONS Q3 2010-Q4 2010]],ONS2010Q4[[#All],[Cleaned text]:[Full Time Equivalent Q3 2010]],2,0),"-")</f>
        <v>2090</v>
      </c>
      <c r="AX63" s="602">
        <f>IFERROR(VLOOKUP(ONSCollation[[#This Row],[ONS Q3 2010-Q4 2010]],ONS2010Q4[[#All],[Cleaned text]:[Full Time Equivalent Q3 2010]],6,0),"-")</f>
        <v>2130</v>
      </c>
      <c r="AY63" s="602">
        <f>IFERROR(VLOOKUP(ONSCollation[[#This Row],[ONS Q1 2011-Q2 2011]],ONS2011Q2[[#All],[Dept detail / Agency]:[Full Time Equivalent]],3,0),"-")</f>
        <v>1830</v>
      </c>
      <c r="AZ63" s="602">
        <f>IFERROR(VLOOKUP(ONSCollation[[#This Row],[ONS Q2 2011-Q3 2011]],ONS2011Q3[[#All],[Cleaned text]:[Full Time Equivalent Q3 2011]],2,0),"-")</f>
        <v>1750</v>
      </c>
      <c r="BA63" s="602">
        <f>IFERROR(VLOOKUP(ONSCollation[[#This Row],[ONS Q3 2011-Q4 2011]],ONS2011Q4[[#All],[Cleaned text]:[Full Time Equivalent]],3,0),"-")</f>
        <v>1700</v>
      </c>
      <c r="BB63" s="602">
        <f>IFERROR(VLOOKUP(ONSCollation[[#This Row],[Dept detail / Agency]],ONS2012Q1[[Cleaned text]:[FTE Q1]],3,FALSE),"-")</f>
        <v>1670</v>
      </c>
      <c r="BC63" s="602">
        <f>IFERROR(VLOOKUP(ONSCollation[[#This Row],[Dept detail / Agency]],ONS2012Q2[[Cleaned name]:[FTE Q2 2012]],3,FALSE),"-")</f>
        <v>1680</v>
      </c>
      <c r="BD63" s="602">
        <f>IFERROR(VLOOKUP(ONSCollation[[#This Row],[Dept detail / Agency]],ONS2012Q3[[Cleaned name]:[FTE Q2 2012]],3,FALSE),"-")</f>
        <v>1700</v>
      </c>
      <c r="BE63" s="602">
        <f>IFERROR(VLOOKUP(ONSCollation[[#This Row],[Dept detail / Agency]],ONS2012Q4[[Cleaned name]:[FTE Q3 2012]],3,FALSE),"-")</f>
        <v>1750</v>
      </c>
      <c r="BF63" s="602">
        <f>IFERROR(VLOOKUP(ONSCollation[[#This Row],[Dept detail / Agency]],ONS2013Q1[[Cleaned name]:[FTE Q4 2012]],3,FALSE),"-")</f>
        <v>1760</v>
      </c>
      <c r="BG63" s="602">
        <f>IFERROR(VLOOKUP(ONSCollation[[#This Row],[Dept detail / Agency]],ONS2013Q2[[Cleaned name]:[FTE Q1 2013]],3,FALSE),"-")</f>
        <v>1830</v>
      </c>
      <c r="BH63" s="602">
        <f>IFERROR(VLOOKUP(ONSCollation[[#This Row],[Dept detail / Agency]],ONS2013Q3[[Cleaned name]:[FTE Q2 2013]],3,FALSE),"-")</f>
        <v>1810</v>
      </c>
      <c r="BI63" s="602">
        <f>IFERROR(VLOOKUP(ONSCollation[[#This Row],[Dept detail / Agency]],ONS2013Q3[[Cleaned name]:[FTE Q2 2013]],3,FALSE),"-")</f>
        <v>1810</v>
      </c>
      <c r="BJ63" s="604"/>
    </row>
    <row r="64" spans="1:62" x14ac:dyDescent="0.25">
      <c r="A64" s="531" t="s">
        <v>84</v>
      </c>
      <c r="B64" s="549" t="s">
        <v>456</v>
      </c>
      <c r="C64" s="531" t="s">
        <v>85</v>
      </c>
      <c r="D64" s="531" t="s">
        <v>85</v>
      </c>
      <c r="E64" s="531" t="s">
        <v>85</v>
      </c>
      <c r="F64" s="531" t="s">
        <v>85</v>
      </c>
      <c r="G64" s="531" t="s">
        <v>85</v>
      </c>
      <c r="H64" s="531" t="s">
        <v>85</v>
      </c>
      <c r="I64" s="531" t="s">
        <v>85</v>
      </c>
      <c r="J64" s="531" t="s">
        <v>85</v>
      </c>
      <c r="K64" s="531" t="s">
        <v>85</v>
      </c>
      <c r="L64" s="532" t="str">
        <f>VLOOKUP(TRIM(ONSCollation[[#This Row],[ONS Q3 2011-Q4 2011]]),ONS2012Q1[Cleaned text],1,0)</f>
        <v>Driver and Vehicle Licensing Agency</v>
      </c>
      <c r="M64" s="532" t="str">
        <f>ONSCollation[[#This Row],[ONS Q4 2011-Q1 2012]]</f>
        <v>Driver and Vehicle Licensing Agency</v>
      </c>
      <c r="N64" s="536" t="str">
        <f>ONSCollation[[#This Row],[ONS Q4 2011-Q1 2012]]</f>
        <v>Driver and Vehicle Licensing Agency</v>
      </c>
      <c r="O64" s="536" t="str">
        <f>ONSCollation[[#This Row],[Dept]]</f>
        <v>DfT</v>
      </c>
      <c r="P64" s="531" t="s">
        <v>902</v>
      </c>
      <c r="Q64" s="531" t="s">
        <v>832</v>
      </c>
      <c r="R64" s="531" t="s">
        <v>792</v>
      </c>
      <c r="S64" s="601">
        <f>IFERROR(VLOOKUP(ONSCollation[[#This Row],[ONS Q1 2009-Q2 2009]],ONS2009Q2[[#All],[Cleaned version of text detail]:[Full Time Equivalent Q1 2009]],8,0), "-")</f>
        <v>5980</v>
      </c>
      <c r="T64" s="601">
        <f>IFERROR(VLOOKUP(ONSCollation[[#This Row],[ONS Q1 2009-Q2 2009]],ONS2009Q2[[#All],[Cleaned version of text detail]:[Full Time Equivalent Q1 2009]],4,0),"-")</f>
        <v>6070</v>
      </c>
      <c r="U64" s="601">
        <f>IFERROR(VLOOKUP(ONSCollation[[#This Row],[ONS Q3 2009-Q4 2009]],ONS2009Q4[[#All],[Cleaned version of detail]:[Full Time Equivalent Q3 2009]],8,0),"-")</f>
        <v>6010</v>
      </c>
      <c r="V64" s="601">
        <f>IFERROR(VLOOKUP(ONSCollation[[#This Row],[ONS Q3 2009-Q4 2009]],ONS2009Q4[[#All],[Cleaned version of detail]:[Full Time Equivalent Q3 2009]],4,0),"-")</f>
        <v>5980</v>
      </c>
      <c r="W64" s="601">
        <f>IFERROR(VLOOKUP(ONSCollation[[#This Row],[ONS Q1 2010-Q2 2010]],ONS2010Q2[[#All],[Cleaned text]:[Full Time Equivalent Q1 2010]],8,0),"-")</f>
        <v>5910</v>
      </c>
      <c r="X64" s="601">
        <f>IFERROR(VLOOKUP(ONSCollation[[#This Row],[ONS Q2 2010-Q3 2010]],ONS2010Q3[[#All],[Cleaned text]:[FTE Q2 2010]],8,0),"-")</f>
        <v>6020</v>
      </c>
      <c r="Y64" s="601">
        <f>IFERROR(VLOOKUP(ONSCollation[[#This Row],[ONS Q3 2010-Q4 2010]],ONS2010Q4[[#All],[Cleaned text]:[Full Time Equivalent Q3 2010]],8,0),"-")</f>
        <v>5950</v>
      </c>
      <c r="Z64" s="601">
        <f>IFERROR(VLOOKUP(ONSCollation[[#This Row],[ONS Q3 2010-Q4 2010]],ONS2010Q4[[#All],[Cleaned text]:[Full Time Equivalent Q3 2010]],4,0),"-")</f>
        <v>5870</v>
      </c>
      <c r="AA64" s="601">
        <f>IFERROR(VLOOKUP(ONSCollation[[#This Row],[ONS Q4 2010-Q1 2011]],ONS2011Q1[[#All],[Cleaned text]:[Full Time Equivalent change Q4 2010-Q1 2011]],3,0),"-")</f>
        <v>5810</v>
      </c>
      <c r="AB64" s="601">
        <f>IFERROR(VLOOKUP(ONSCollation[[#This Row],[ONS Q1 2011-Q2 2011]],ONS2011Q2[[#All],[Dept detail / Agency]:[Full Time Equivalent]],4,0),"-")</f>
        <v>5770</v>
      </c>
      <c r="AC64" s="601">
        <f>IFERROR(VLOOKUP(ONSCollation[[#This Row],[ONS Q2 2011-Q3 2011]],ONS2011Q3[[#All],[Cleaned text]:[Full Time Equivalent Q3 2011]],3,0),"-")</f>
        <v>5760</v>
      </c>
      <c r="AD64" s="601">
        <f>IFERROR(VLOOKUP(ONSCollation[[#This Row],[ONS Q3 2011-Q4 2011]],ONS2011Q4[[#All],[Cleaned text]:[Full Time Equivalent]],4,0),"-")</f>
        <v>5760</v>
      </c>
      <c r="AE64" s="601">
        <f>IFERROR(VLOOKUP(ONSCollation[[#This Row],[Dept detail / Agency]],ONS2012Q1[[Cleaned text]:[FTE Q1]],4,FALSE),"-")</f>
        <v>5710</v>
      </c>
      <c r="AF64" s="601">
        <f>IFERROR(VLOOKUP(ONSCollation[[#This Row],[Dept detail / Agency]],ONS2012Q2[[Cleaned name]:[FTE Q2 2012]],4,FALSE),"-")</f>
        <v>5700</v>
      </c>
      <c r="AG64" s="601">
        <f>IFERROR(VLOOKUP(ONSCollation[[#This Row],[Dept detail / Agency]],ONS2012Q3[[Cleaned name]:[FTE Q2 2012]],4,FALSE),"-")</f>
        <v>5740</v>
      </c>
      <c r="AH64" s="601">
        <f>IFERROR(VLOOKUP(ONSCollation[[#This Row],[Dept detail / Agency]],ONS2012Q4[[Cleaned name]:[FTE Q3 2012]],4,FALSE),"-")</f>
        <v>5760</v>
      </c>
      <c r="AI64" s="601">
        <f>IFERROR(VLOOKUP(ONSCollation[[#This Row],[Dept detail / Agency]],ONS2013Q1[[Cleaned name]:[FTE Q4 2012]],4,FALSE),"-")</f>
        <v>5860</v>
      </c>
      <c r="AJ64" s="601">
        <f>IFERROR(VLOOKUP(ONSCollation[[#This Row],[Dept detail / Agency]],ONS2013Q2[[Cleaned name]:[FTE Q1 2013]],4,FALSE),"-")</f>
        <v>5650</v>
      </c>
      <c r="AK64" s="601">
        <f>IFERROR(VLOOKUP(ONSCollation[[#This Row],[Dept detail / Agency]],ONS2013Q3[[Cleaned name]:[FTE Q2 2013]],4,FALSE),"-")</f>
        <v>5620</v>
      </c>
      <c r="AL64" s="601">
        <f>IFERROR(VLOOKUP(ONSCollation[[#This Row],[Dept detail / Agency]],ONS2013Q3[[Cleaned name]:[FTE Q2 2013]],6,FALSE),"-")</f>
        <v>5650</v>
      </c>
      <c r="AM64" s="601">
        <f>IFERROR(VLOOKUP(ONSCollation[[#This Row],[Dept detail / Agency]],ONS2013Q4[[#All],[Cleaned name]:[FTE Q4 2013]],4,FALSE),"-")</f>
        <v>5240</v>
      </c>
      <c r="AN64" s="601">
        <f>IFERROR(VLOOKUP(ONSCollation[[#This Row],[Dept detail / Agency]],ONS2013Q4[[Cleaned name]:[HC Q3 20132]],6,FALSE),"-")</f>
        <v>5620</v>
      </c>
      <c r="AO64" s="601">
        <f>ONSCollation[[#This Row],[2013 Q3 - restated]]-ONSCollation[[#This Row],[2013 Q3 FTE]]</f>
        <v>0</v>
      </c>
      <c r="AP64" s="602">
        <f>IFERROR(VLOOKUP(ONSCollation[[#This Row],[ONS Q1 2009-Q2 2009]],ONS2009Q2[[#All],[Cleaned version of text detail]:[Full Time Equivalent Q1 2009]],6,0),"-")</f>
        <v>6470</v>
      </c>
      <c r="AQ64" s="602">
        <f>IFERROR(VLOOKUP(ONSCollation[[#This Row],[ONS Q1 2009-Q2 2009]],ONS2009Q2[[#All],[Cleaned version of text detail]:[Full Time Equivalent Q1 2009]],2,0),"-")</f>
        <v>6590</v>
      </c>
      <c r="AR64" s="602">
        <f>IFERROR(VLOOKUP(ONSCollation[[#This Row],[ONS Q3 2009-Q4 2009]],ONS2009Q4[[#All],[Cleaned version of detail]:[Full Time Equivalent Q3 2009]],6,0),"-")</f>
        <v>6540</v>
      </c>
      <c r="AS64" s="602">
        <f>IFERROR(VLOOKUP(ONSCollation[[#This Row],[ONS Q3 2009-Q4 2009]],ONS2009Q4[[#All],[Cleaned version of detail]:[Full Time Equivalent Q3 2009]],2,0),"-")</f>
        <v>6500</v>
      </c>
      <c r="AT64" s="602">
        <f>IFERROR(VLOOKUP(ONSCollation[[#This Row],[ONS Q1 2010-Q2 2010]],ONS2010Q2[[#All],[Cleaned text]:[Full Time Equivalent Q1 2010]],6,0),"-")</f>
        <v>6430</v>
      </c>
      <c r="AU64" s="602">
        <f>IFERROR(VLOOKUP(ONSCollation[[#This Row],[ONS Q2 2010-Q3 2010]],ONS2010Q3[[#All],[Cleaned text]:[FTE Q2 2010]],6,0),"-")</f>
        <v>6580</v>
      </c>
      <c r="AV64" s="602">
        <f>IFERROR(VLOOKUP(ONSCollation[[#This Row],[ONS Q4 2010-Q1 2011]],ONS2011Q1[[#All],[Cleaned text]:[Full Time Equivalent change Q4 2010-Q1 2011]],2,0),"-")</f>
        <v>6350</v>
      </c>
      <c r="AW64" s="602">
        <f>IFERROR(VLOOKUP(ONSCollation[[#This Row],[ONS Q3 2010-Q4 2010]],ONS2010Q4[[#All],[Cleaned text]:[Full Time Equivalent Q3 2010]],2,0),"-")</f>
        <v>6420</v>
      </c>
      <c r="AX64" s="602">
        <f>IFERROR(VLOOKUP(ONSCollation[[#This Row],[ONS Q3 2010-Q4 2010]],ONS2010Q4[[#All],[Cleaned text]:[Full Time Equivalent Q3 2010]],6,0),"-")</f>
        <v>6510</v>
      </c>
      <c r="AY64" s="602">
        <f>IFERROR(VLOOKUP(ONSCollation[[#This Row],[ONS Q1 2011-Q2 2011]],ONS2011Q2[[#All],[Dept detail / Agency]:[Full Time Equivalent]],3,0),"-")</f>
        <v>6310</v>
      </c>
      <c r="AZ64" s="602">
        <f>IFERROR(VLOOKUP(ONSCollation[[#This Row],[ONS Q2 2011-Q3 2011]],ONS2011Q3[[#All],[Cleaned text]:[Full Time Equivalent Q3 2011]],2,0),"-")</f>
        <v>6310</v>
      </c>
      <c r="BA64" s="602">
        <f>IFERROR(VLOOKUP(ONSCollation[[#This Row],[ONS Q3 2011-Q4 2011]],ONS2011Q4[[#All],[Cleaned text]:[Full Time Equivalent]],3,0),"-")</f>
        <v>6310</v>
      </c>
      <c r="BB64" s="602">
        <f>IFERROR(VLOOKUP(ONSCollation[[#This Row],[Dept detail / Agency]],ONS2012Q1[[Cleaned text]:[FTE Q1]],3,FALSE),"-")</f>
        <v>6260</v>
      </c>
      <c r="BC64" s="602">
        <f>IFERROR(VLOOKUP(ONSCollation[[#This Row],[Dept detail / Agency]],ONS2012Q2[[Cleaned name]:[FTE Q2 2012]],3,FALSE),"-")</f>
        <v>6260</v>
      </c>
      <c r="BD64" s="602">
        <f>IFERROR(VLOOKUP(ONSCollation[[#This Row],[Dept detail / Agency]],ONS2012Q3[[Cleaned name]:[FTE Q2 2012]],3,FALSE),"-")</f>
        <v>6320</v>
      </c>
      <c r="BE64" s="602">
        <f>IFERROR(VLOOKUP(ONSCollation[[#This Row],[Dept detail / Agency]],ONS2012Q4[[Cleaned name]:[FTE Q3 2012]],3,FALSE),"-")</f>
        <v>6350</v>
      </c>
      <c r="BF64" s="602">
        <f>IFERROR(VLOOKUP(ONSCollation[[#This Row],[Dept detail / Agency]],ONS2013Q1[[Cleaned name]:[FTE Q4 2012]],3,FALSE),"-")</f>
        <v>6460</v>
      </c>
      <c r="BG64" s="602">
        <f>IFERROR(VLOOKUP(ONSCollation[[#This Row],[Dept detail / Agency]],ONS2013Q2[[Cleaned name]:[FTE Q1 2013]],3,FALSE),"-")</f>
        <v>6230</v>
      </c>
      <c r="BH64" s="602">
        <f>IFERROR(VLOOKUP(ONSCollation[[#This Row],[Dept detail / Agency]],ONS2013Q3[[Cleaned name]:[FTE Q2 2013]],3,FALSE),"-")</f>
        <v>6210</v>
      </c>
      <c r="BI64" s="602">
        <f>IFERROR(VLOOKUP(ONSCollation[[#This Row],[Dept detail / Agency]],ONS2013Q3[[Cleaned name]:[FTE Q2 2013]],3,FALSE),"-")</f>
        <v>6210</v>
      </c>
      <c r="BJ64" s="604"/>
    </row>
    <row r="65" spans="1:62" x14ac:dyDescent="0.25">
      <c r="A65" s="531" t="s">
        <v>84</v>
      </c>
      <c r="B65" s="549" t="s">
        <v>456</v>
      </c>
      <c r="C65" s="531" t="s">
        <v>86</v>
      </c>
      <c r="D65" s="531" t="s">
        <v>86</v>
      </c>
      <c r="E65" s="531" t="s">
        <v>86</v>
      </c>
      <c r="F65" s="531" t="s">
        <v>86</v>
      </c>
      <c r="G65" s="531" t="s">
        <v>86</v>
      </c>
      <c r="H65" s="531" t="s">
        <v>86</v>
      </c>
      <c r="I65" s="531" t="s">
        <v>86</v>
      </c>
      <c r="J65" s="531" t="s">
        <v>86</v>
      </c>
      <c r="K65" s="531" t="s">
        <v>86</v>
      </c>
      <c r="L65" s="532" t="str">
        <f>VLOOKUP(TRIM(ONSCollation[[#This Row],[ONS Q3 2011-Q4 2011]]),ONS2012Q1[Cleaned text],1,0)</f>
        <v>Driving Standards Agency</v>
      </c>
      <c r="M65" s="532" t="str">
        <f>ONSCollation[[#This Row],[ONS Q4 2011-Q1 2012]]</f>
        <v>Driving Standards Agency</v>
      </c>
      <c r="N65" s="536" t="str">
        <f>ONSCollation[[#This Row],[ONS Q4 2011-Q1 2012]]</f>
        <v>Driving Standards Agency</v>
      </c>
      <c r="O65" s="536" t="str">
        <f>ONSCollation[[#This Row],[Dept]]</f>
        <v>DfT</v>
      </c>
      <c r="P65" s="531" t="s">
        <v>902</v>
      </c>
      <c r="Q65" s="531" t="s">
        <v>832</v>
      </c>
      <c r="R65" s="531" t="s">
        <v>792</v>
      </c>
      <c r="S65" s="601">
        <f>IFERROR(VLOOKUP(ONSCollation[[#This Row],[ONS Q1 2009-Q2 2009]],ONS2009Q2[[#All],[Cleaned version of text detail]:[Full Time Equivalent Q1 2009]],8,0), "-")</f>
        <v>2570</v>
      </c>
      <c r="T65" s="601">
        <f>IFERROR(VLOOKUP(ONSCollation[[#This Row],[ONS Q1 2009-Q2 2009]],ONS2009Q2[[#All],[Cleaned version of text detail]:[Full Time Equivalent Q1 2009]],4,0),"-")</f>
        <v>2540</v>
      </c>
      <c r="U65" s="601">
        <f>IFERROR(VLOOKUP(ONSCollation[[#This Row],[ONS Q3 2009-Q4 2009]],ONS2009Q4[[#All],[Cleaned version of detail]:[Full Time Equivalent Q3 2009]],8,0),"-")</f>
        <v>2540</v>
      </c>
      <c r="V65" s="601">
        <f>IFERROR(VLOOKUP(ONSCollation[[#This Row],[ONS Q3 2009-Q4 2009]],ONS2009Q4[[#All],[Cleaned version of detail]:[Full Time Equivalent Q3 2009]],4,0),"-")</f>
        <v>2530</v>
      </c>
      <c r="W65" s="601">
        <f>IFERROR(VLOOKUP(ONSCollation[[#This Row],[ONS Q1 2010-Q2 2010]],ONS2010Q2[[#All],[Cleaned text]:[Full Time Equivalent Q1 2010]],8,0),"-")</f>
        <v>2510</v>
      </c>
      <c r="X65" s="601">
        <f>IFERROR(VLOOKUP(ONSCollation[[#This Row],[ONS Q2 2010-Q3 2010]],ONS2010Q3[[#All],[Cleaned text]:[FTE Q2 2010]],8,0),"-")</f>
        <v>2490</v>
      </c>
      <c r="Y65" s="601">
        <f>IFERROR(VLOOKUP(ONSCollation[[#This Row],[ONS Q3 2010-Q4 2010]],ONS2010Q4[[#All],[Cleaned text]:[Full Time Equivalent Q3 2010]],8,0),"-")</f>
        <v>2450</v>
      </c>
      <c r="Z65" s="601">
        <f>IFERROR(VLOOKUP(ONSCollation[[#This Row],[ONS Q3 2010-Q4 2010]],ONS2010Q4[[#All],[Cleaned text]:[Full Time Equivalent Q3 2010]],4,0),"-")</f>
        <v>2440</v>
      </c>
      <c r="AA65" s="601">
        <f>IFERROR(VLOOKUP(ONSCollation[[#This Row],[ONS Q4 2010-Q1 2011]],ONS2011Q1[[#All],[Cleaned text]:[Full Time Equivalent change Q4 2010-Q1 2011]],3,0),"-")</f>
        <v>2430</v>
      </c>
      <c r="AB65" s="601">
        <f>IFERROR(VLOOKUP(ONSCollation[[#This Row],[ONS Q1 2011-Q2 2011]],ONS2011Q2[[#All],[Dept detail / Agency]:[Full Time Equivalent]],4,0),"-")</f>
        <v>2390</v>
      </c>
      <c r="AC65" s="601">
        <f>IFERROR(VLOOKUP(ONSCollation[[#This Row],[ONS Q2 2011-Q3 2011]],ONS2011Q3[[#All],[Cleaned text]:[Full Time Equivalent Q3 2011]],3,0),"-")</f>
        <v>2390</v>
      </c>
      <c r="AD65" s="601">
        <f>IFERROR(VLOOKUP(ONSCollation[[#This Row],[ONS Q3 2011-Q4 2011]],ONS2011Q4[[#All],[Cleaned text]:[Full Time Equivalent]],4,0),"-")</f>
        <v>2390</v>
      </c>
      <c r="AE65" s="601">
        <f>IFERROR(VLOOKUP(ONSCollation[[#This Row],[Dept detail / Agency]],ONS2012Q1[[Cleaned text]:[FTE Q1]],4,FALSE),"-")</f>
        <v>2400</v>
      </c>
      <c r="AF65" s="601">
        <f>IFERROR(VLOOKUP(ONSCollation[[#This Row],[Dept detail / Agency]],ONS2012Q2[[Cleaned name]:[FTE Q2 2012]],4,FALSE),"-")</f>
        <v>2370</v>
      </c>
      <c r="AG65" s="601">
        <f>IFERROR(VLOOKUP(ONSCollation[[#This Row],[Dept detail / Agency]],ONS2012Q3[[Cleaned name]:[FTE Q2 2012]],4,FALSE),"-")</f>
        <v>2340</v>
      </c>
      <c r="AH65" s="601">
        <f>IFERROR(VLOOKUP(ONSCollation[[#This Row],[Dept detail / Agency]],ONS2012Q4[[Cleaned name]:[FTE Q3 2012]],4,FALSE),"-")</f>
        <v>2310</v>
      </c>
      <c r="AI65" s="601">
        <f>IFERROR(VLOOKUP(ONSCollation[[#This Row],[Dept detail / Agency]],ONS2013Q1[[Cleaned name]:[FTE Q4 2012]],4,FALSE),"-")</f>
        <v>2270</v>
      </c>
      <c r="AJ65" s="601">
        <f>IFERROR(VLOOKUP(ONSCollation[[#This Row],[Dept detail / Agency]],ONS2013Q2[[Cleaned name]:[FTE Q1 2013]],4,FALSE),"-")</f>
        <v>2210</v>
      </c>
      <c r="AK65" s="601">
        <f>IFERROR(VLOOKUP(ONSCollation[[#This Row],[Dept detail / Agency]],ONS2013Q3[[Cleaned name]:[FTE Q2 2013]],4,FALSE),"-")</f>
        <v>2150</v>
      </c>
      <c r="AL65" s="601">
        <f>IFERROR(VLOOKUP(ONSCollation[[#This Row],[Dept detail / Agency]],ONS2013Q3[[Cleaned name]:[FTE Q2 2013]],6,FALSE),"-")</f>
        <v>2210</v>
      </c>
      <c r="AM65" s="601">
        <f>IFERROR(VLOOKUP(ONSCollation[[#This Row],[Dept detail / Agency]],ONS2013Q4[[#All],[Cleaned name]:[FTE Q4 2013]],4,FALSE),"-")</f>
        <v>2120</v>
      </c>
      <c r="AN65" s="601">
        <f>IFERROR(VLOOKUP(ONSCollation[[#This Row],[Dept detail / Agency]],ONS2013Q4[[Cleaned name]:[HC Q3 20132]],6,FALSE),"-")</f>
        <v>2150</v>
      </c>
      <c r="AO65" s="601">
        <f>ONSCollation[[#This Row],[2013 Q3 - restated]]-ONSCollation[[#This Row],[2013 Q3 FTE]]</f>
        <v>0</v>
      </c>
      <c r="AP65" s="602">
        <f>IFERROR(VLOOKUP(ONSCollation[[#This Row],[ONS Q1 2009-Q2 2009]],ONS2009Q2[[#All],[Cleaned version of text detail]:[Full Time Equivalent Q1 2009]],6,0),"-")</f>
        <v>2740</v>
      </c>
      <c r="AQ65" s="602">
        <f>IFERROR(VLOOKUP(ONSCollation[[#This Row],[ONS Q1 2009-Q2 2009]],ONS2009Q2[[#All],[Cleaned version of text detail]:[Full Time Equivalent Q1 2009]],2,0),"-")</f>
        <v>2710</v>
      </c>
      <c r="AR65" s="602">
        <f>IFERROR(VLOOKUP(ONSCollation[[#This Row],[ONS Q3 2009-Q4 2009]],ONS2009Q4[[#All],[Cleaned version of detail]:[Full Time Equivalent Q3 2009]],6,0),"-")</f>
        <v>2710</v>
      </c>
      <c r="AS65" s="602">
        <f>IFERROR(VLOOKUP(ONSCollation[[#This Row],[ONS Q3 2009-Q4 2009]],ONS2009Q4[[#All],[Cleaned version of detail]:[Full Time Equivalent Q3 2009]],2,0),"-")</f>
        <v>2700</v>
      </c>
      <c r="AT65" s="602">
        <f>IFERROR(VLOOKUP(ONSCollation[[#This Row],[ONS Q1 2010-Q2 2010]],ONS2010Q2[[#All],[Cleaned text]:[Full Time Equivalent Q1 2010]],6,0),"-")</f>
        <v>2670</v>
      </c>
      <c r="AU65" s="602">
        <f>IFERROR(VLOOKUP(ONSCollation[[#This Row],[ONS Q2 2010-Q3 2010]],ONS2010Q3[[#All],[Cleaned text]:[FTE Q2 2010]],6,0),"-")</f>
        <v>2660</v>
      </c>
      <c r="AV65" s="602">
        <f>IFERROR(VLOOKUP(ONSCollation[[#This Row],[ONS Q4 2010-Q1 2011]],ONS2011Q1[[#All],[Cleaned text]:[Full Time Equivalent change Q4 2010-Q1 2011]],2,0),"-")</f>
        <v>2600</v>
      </c>
      <c r="AW65" s="602">
        <f>IFERROR(VLOOKUP(ONSCollation[[#This Row],[ONS Q3 2010-Q4 2010]],ONS2010Q4[[#All],[Cleaned text]:[Full Time Equivalent Q3 2010]],2,0),"-")</f>
        <v>2610</v>
      </c>
      <c r="AX65" s="602">
        <f>IFERROR(VLOOKUP(ONSCollation[[#This Row],[ONS Q3 2010-Q4 2010]],ONS2010Q4[[#All],[Cleaned text]:[Full Time Equivalent Q3 2010]],6,0),"-")</f>
        <v>2610</v>
      </c>
      <c r="AY65" s="602">
        <f>IFERROR(VLOOKUP(ONSCollation[[#This Row],[ONS Q1 2011-Q2 2011]],ONS2011Q2[[#All],[Dept detail / Agency]:[Full Time Equivalent]],3,0),"-")</f>
        <v>2570</v>
      </c>
      <c r="AZ65" s="602">
        <f>IFERROR(VLOOKUP(ONSCollation[[#This Row],[ONS Q2 2011-Q3 2011]],ONS2011Q3[[#All],[Cleaned text]:[Full Time Equivalent Q3 2011]],2,0),"-")</f>
        <v>2570</v>
      </c>
      <c r="BA65" s="602">
        <f>IFERROR(VLOOKUP(ONSCollation[[#This Row],[ONS Q3 2011-Q4 2011]],ONS2011Q4[[#All],[Cleaned text]:[Full Time Equivalent]],3,0),"-")</f>
        <v>2570</v>
      </c>
      <c r="BB65" s="602">
        <f>IFERROR(VLOOKUP(ONSCollation[[#This Row],[Dept detail / Agency]],ONS2012Q1[[Cleaned text]:[FTE Q1]],3,FALSE),"-")</f>
        <v>2570</v>
      </c>
      <c r="BC65" s="602">
        <f>IFERROR(VLOOKUP(ONSCollation[[#This Row],[Dept detail / Agency]],ONS2012Q2[[Cleaned name]:[FTE Q2 2012]],3,FALSE),"-")</f>
        <v>2540</v>
      </c>
      <c r="BD65" s="602">
        <f>IFERROR(VLOOKUP(ONSCollation[[#This Row],[Dept detail / Agency]],ONS2012Q3[[Cleaned name]:[FTE Q2 2012]],3,FALSE),"-")</f>
        <v>2520</v>
      </c>
      <c r="BE65" s="602">
        <f>IFERROR(VLOOKUP(ONSCollation[[#This Row],[Dept detail / Agency]],ONS2012Q4[[Cleaned name]:[FTE Q3 2012]],3,FALSE),"-")</f>
        <v>2490</v>
      </c>
      <c r="BF65" s="602">
        <f>IFERROR(VLOOKUP(ONSCollation[[#This Row],[Dept detail / Agency]],ONS2013Q1[[Cleaned name]:[FTE Q4 2012]],3,FALSE),"-")</f>
        <v>2440</v>
      </c>
      <c r="BG65" s="602">
        <f>IFERROR(VLOOKUP(ONSCollation[[#This Row],[Dept detail / Agency]],ONS2013Q2[[Cleaned name]:[FTE Q1 2013]],3,FALSE),"-")</f>
        <v>2380</v>
      </c>
      <c r="BH65" s="602">
        <f>IFERROR(VLOOKUP(ONSCollation[[#This Row],[Dept detail / Agency]],ONS2013Q3[[Cleaned name]:[FTE Q2 2013]],3,FALSE),"-")</f>
        <v>2310</v>
      </c>
      <c r="BI65" s="602">
        <f>IFERROR(VLOOKUP(ONSCollation[[#This Row],[Dept detail / Agency]],ONS2013Q3[[Cleaned name]:[FTE Q2 2013]],3,FALSE),"-")</f>
        <v>2310</v>
      </c>
      <c r="BJ65" s="604"/>
    </row>
    <row r="66" spans="1:62" x14ac:dyDescent="0.25">
      <c r="A66" s="531" t="s">
        <v>84</v>
      </c>
      <c r="B66" s="549" t="s">
        <v>456</v>
      </c>
      <c r="C66" s="531" t="s">
        <v>87</v>
      </c>
      <c r="D66" s="531" t="s">
        <v>87</v>
      </c>
      <c r="E66" s="531" t="s">
        <v>87</v>
      </c>
      <c r="F66" s="531" t="s">
        <v>87</v>
      </c>
      <c r="G66" s="531" t="s">
        <v>87</v>
      </c>
      <c r="H66" s="531" t="s">
        <v>87</v>
      </c>
      <c r="I66" s="531" t="s">
        <v>87</v>
      </c>
      <c r="J66" s="531" t="s">
        <v>87</v>
      </c>
      <c r="K66" s="531" t="s">
        <v>87</v>
      </c>
      <c r="L66" s="532" t="str">
        <f>VLOOKUP(TRIM(ONSCollation[[#This Row],[ONS Q3 2011-Q4 2011]]),ONS2012Q1[Cleaned text],1,0)</f>
        <v>Government Car and Despatch Agency</v>
      </c>
      <c r="M66" s="532" t="str">
        <f>ONSCollation[[#This Row],[ONS Q4 2011-Q1 2012]]</f>
        <v>Government Car and Despatch Agency</v>
      </c>
      <c r="N66" s="536" t="str">
        <f>ONSCollation[[#This Row],[ONS Q4 2011-Q1 2012]]</f>
        <v>Government Car and Despatch Agency</v>
      </c>
      <c r="O66" s="536" t="str">
        <f>ONSCollation[[#This Row],[Dept]]</f>
        <v>DfT</v>
      </c>
      <c r="P66" s="531" t="s">
        <v>902</v>
      </c>
      <c r="Q66" s="531" t="s">
        <v>832</v>
      </c>
      <c r="R66" s="531" t="s">
        <v>792</v>
      </c>
      <c r="S66" s="601">
        <f>IFERROR(VLOOKUP(ONSCollation[[#This Row],[ONS Q1 2009-Q2 2009]],ONS2009Q2[[#All],[Cleaned version of text detail]:[Full Time Equivalent Q1 2009]],8,0), "-")</f>
        <v>310</v>
      </c>
      <c r="T66" s="601">
        <f>IFERROR(VLOOKUP(ONSCollation[[#This Row],[ONS Q1 2009-Q2 2009]],ONS2009Q2[[#All],[Cleaned version of text detail]:[Full Time Equivalent Q1 2009]],4,0),"-")</f>
        <v>320</v>
      </c>
      <c r="U66" s="601">
        <f>IFERROR(VLOOKUP(ONSCollation[[#This Row],[ONS Q3 2009-Q4 2009]],ONS2009Q4[[#All],[Cleaned version of detail]:[Full Time Equivalent Q3 2009]],8,0),"-")</f>
        <v>320</v>
      </c>
      <c r="V66" s="601">
        <f>IFERROR(VLOOKUP(ONSCollation[[#This Row],[ONS Q3 2009-Q4 2009]],ONS2009Q4[[#All],[Cleaned version of detail]:[Full Time Equivalent Q3 2009]],4,0),"-")</f>
        <v>320</v>
      </c>
      <c r="W66" s="601">
        <f>IFERROR(VLOOKUP(ONSCollation[[#This Row],[ONS Q1 2010-Q2 2010]],ONS2010Q2[[#All],[Cleaned text]:[Full Time Equivalent Q1 2010]],8,0),"-")</f>
        <v>310</v>
      </c>
      <c r="X66" s="601">
        <f>IFERROR(VLOOKUP(ONSCollation[[#This Row],[ONS Q2 2010-Q3 2010]],ONS2010Q3[[#All],[Cleaned text]:[FTE Q2 2010]],8,0),"-")</f>
        <v>280</v>
      </c>
      <c r="Y66" s="601">
        <f>IFERROR(VLOOKUP(ONSCollation[[#This Row],[ONS Q3 2010-Q4 2010]],ONS2010Q4[[#All],[Cleaned text]:[Full Time Equivalent Q3 2010]],8,0),"-")</f>
        <v>270</v>
      </c>
      <c r="Z66" s="601">
        <f>IFERROR(VLOOKUP(ONSCollation[[#This Row],[ONS Q3 2010-Q4 2010]],ONS2010Q4[[#All],[Cleaned text]:[Full Time Equivalent Q3 2010]],4,0),"-")</f>
        <v>270</v>
      </c>
      <c r="AA66" s="601">
        <f>IFERROR(VLOOKUP(ONSCollation[[#This Row],[ONS Q4 2010-Q1 2011]],ONS2011Q1[[#All],[Cleaned text]:[Full Time Equivalent change Q4 2010-Q1 2011]],3,0),"-")</f>
        <v>280</v>
      </c>
      <c r="AB66" s="601">
        <f>IFERROR(VLOOKUP(ONSCollation[[#This Row],[ONS Q1 2011-Q2 2011]],ONS2011Q2[[#All],[Dept detail / Agency]:[Full Time Equivalent]],4,0),"-")</f>
        <v>210</v>
      </c>
      <c r="AC66" s="601">
        <f>IFERROR(VLOOKUP(ONSCollation[[#This Row],[ONS Q2 2011-Q3 2011]],ONS2011Q3[[#All],[Cleaned text]:[Full Time Equivalent Q3 2011]],3,0),"-")</f>
        <v>190</v>
      </c>
      <c r="AD66" s="601">
        <f>IFERROR(VLOOKUP(ONSCollation[[#This Row],[ONS Q3 2011-Q4 2011]],ONS2011Q4[[#All],[Cleaned text]:[Full Time Equivalent]],4,0),"-")</f>
        <v>170</v>
      </c>
      <c r="AE66" s="601">
        <f>IFERROR(VLOOKUP(ONSCollation[[#This Row],[Dept detail / Agency]],ONS2012Q1[[Cleaned text]:[FTE Q1]],4,FALSE),"-")</f>
        <v>170</v>
      </c>
      <c r="AF66" s="601">
        <f>IFERROR(VLOOKUP(ONSCollation[[#This Row],[Dept detail / Agency]],ONS2012Q2[[Cleaned name]:[FTE Q2 2012]],4,FALSE),"-")</f>
        <v>160</v>
      </c>
      <c r="AG66" s="601">
        <f>IFERROR(VLOOKUP(ONSCollation[[#This Row],[Dept detail / Agency]],ONS2012Q3[[Cleaned name]:[FTE Q2 2012]],4,FALSE),"-")</f>
        <v>90</v>
      </c>
      <c r="AH66" s="601">
        <f>IFERROR(VLOOKUP(ONSCollation[[#This Row],[Dept detail / Agency]],ONS2012Q4[[Cleaned name]:[FTE Q3 2012]],4,FALSE),"-")</f>
        <v>90</v>
      </c>
      <c r="AI66" s="601">
        <f>IFERROR(VLOOKUP(ONSCollation[[#This Row],[Dept detail / Agency]],ONS2013Q1[[Cleaned name]:[FTE Q4 2012]],4,FALSE),"-")</f>
        <v>80</v>
      </c>
      <c r="AJ66" s="601">
        <f>IFERROR(VLOOKUP(ONSCollation[[#This Row],[Dept detail / Agency]],ONS2013Q2[[Cleaned name]:[FTE Q1 2013]],4,FALSE),"-")</f>
        <v>0</v>
      </c>
      <c r="AK66" s="601" t="str">
        <f>IFERROR(VLOOKUP(ONSCollation[[#This Row],[Dept detail / Agency]],ONS2013Q3[[Cleaned name]:[FTE Q2 2013]],4,FALSE),"-")</f>
        <v>-</v>
      </c>
      <c r="AL66" s="601" t="str">
        <f>IFERROR(VLOOKUP(ONSCollation[[#This Row],[Dept detail / Agency]],ONS2013Q3[[Cleaned name]:[FTE Q2 2013]],6,FALSE),"-")</f>
        <v>-</v>
      </c>
      <c r="AM66" s="601" t="str">
        <f>IFERROR(VLOOKUP(ONSCollation[[#This Row],[Dept detail / Agency]],ONS2013Q4[[#All],[Cleaned name]:[FTE Q4 2013]],4,FALSE),"-")</f>
        <v>-</v>
      </c>
      <c r="AN66" s="601" t="str">
        <f>IFERROR(VLOOKUP(ONSCollation[[#This Row],[Dept detail / Agency]],ONS2013Q4[[Cleaned name]:[HC Q3 20132]],6,FALSE),"-")</f>
        <v>-</v>
      </c>
      <c r="AO66" s="601" t="e">
        <f>ONSCollation[[#This Row],[2013 Q3 - restated]]-ONSCollation[[#This Row],[2013 Q3 FTE]]</f>
        <v>#VALUE!</v>
      </c>
      <c r="AP66" s="602">
        <f>IFERROR(VLOOKUP(ONSCollation[[#This Row],[ONS Q1 2009-Q2 2009]],ONS2009Q2[[#All],[Cleaned version of text detail]:[Full Time Equivalent Q1 2009]],6,0),"-")</f>
        <v>320</v>
      </c>
      <c r="AQ66" s="602">
        <f>IFERROR(VLOOKUP(ONSCollation[[#This Row],[ONS Q1 2009-Q2 2009]],ONS2009Q2[[#All],[Cleaned version of text detail]:[Full Time Equivalent Q1 2009]],2,0),"-")</f>
        <v>330</v>
      </c>
      <c r="AR66" s="602">
        <f>IFERROR(VLOOKUP(ONSCollation[[#This Row],[ONS Q3 2009-Q4 2009]],ONS2009Q4[[#All],[Cleaned version of detail]:[Full Time Equivalent Q3 2009]],6,0),"-")</f>
        <v>320</v>
      </c>
      <c r="AS66" s="602">
        <f>IFERROR(VLOOKUP(ONSCollation[[#This Row],[ONS Q3 2009-Q4 2009]],ONS2009Q4[[#All],[Cleaned version of detail]:[Full Time Equivalent Q3 2009]],2,0),"-")</f>
        <v>340</v>
      </c>
      <c r="AT66" s="602">
        <f>IFERROR(VLOOKUP(ONSCollation[[#This Row],[ONS Q1 2010-Q2 2010]],ONS2010Q2[[#All],[Cleaned text]:[Full Time Equivalent Q1 2010]],6,0),"-")</f>
        <v>330</v>
      </c>
      <c r="AU66" s="602">
        <f>IFERROR(VLOOKUP(ONSCollation[[#This Row],[ONS Q2 2010-Q3 2010]],ONS2010Q3[[#All],[Cleaned text]:[FTE Q2 2010]],6,0),"-")</f>
        <v>290</v>
      </c>
      <c r="AV66" s="602">
        <f>IFERROR(VLOOKUP(ONSCollation[[#This Row],[ONS Q4 2010-Q1 2011]],ONS2011Q1[[#All],[Cleaned text]:[Full Time Equivalent change Q4 2010-Q1 2011]],2,0),"-")</f>
        <v>290</v>
      </c>
      <c r="AW66" s="602">
        <f>IFERROR(VLOOKUP(ONSCollation[[#This Row],[ONS Q3 2010-Q4 2010]],ONS2010Q4[[#All],[Cleaned text]:[Full Time Equivalent Q3 2010]],2,0),"-")</f>
        <v>280</v>
      </c>
      <c r="AX66" s="602">
        <f>IFERROR(VLOOKUP(ONSCollation[[#This Row],[ONS Q3 2010-Q4 2010]],ONS2010Q4[[#All],[Cleaned text]:[Full Time Equivalent Q3 2010]],6,0),"-")</f>
        <v>280</v>
      </c>
      <c r="AY66" s="602">
        <f>IFERROR(VLOOKUP(ONSCollation[[#This Row],[ONS Q1 2011-Q2 2011]],ONS2011Q2[[#All],[Dept detail / Agency]:[Full Time Equivalent]],3,0),"-")</f>
        <v>210</v>
      </c>
      <c r="AZ66" s="602">
        <f>IFERROR(VLOOKUP(ONSCollation[[#This Row],[ONS Q2 2011-Q3 2011]],ONS2011Q3[[#All],[Cleaned text]:[Full Time Equivalent Q3 2011]],2,0),"-")</f>
        <v>200</v>
      </c>
      <c r="BA66" s="602">
        <f>IFERROR(VLOOKUP(ONSCollation[[#This Row],[ONS Q3 2011-Q4 2011]],ONS2011Q4[[#All],[Cleaned text]:[Full Time Equivalent]],3,0),"-")</f>
        <v>180</v>
      </c>
      <c r="BB66" s="602">
        <f>IFERROR(VLOOKUP(ONSCollation[[#This Row],[Dept detail / Agency]],ONS2012Q1[[Cleaned text]:[FTE Q1]],3,FALSE),"-")</f>
        <v>180</v>
      </c>
      <c r="BC66" s="602">
        <f>IFERROR(VLOOKUP(ONSCollation[[#This Row],[Dept detail / Agency]],ONS2012Q2[[Cleaned name]:[FTE Q2 2012]],3,FALSE),"-")</f>
        <v>160</v>
      </c>
      <c r="BD66" s="602">
        <f>IFERROR(VLOOKUP(ONSCollation[[#This Row],[Dept detail / Agency]],ONS2012Q3[[Cleaned name]:[FTE Q2 2012]],3,FALSE),"-")</f>
        <v>100</v>
      </c>
      <c r="BE66" s="602">
        <f>IFERROR(VLOOKUP(ONSCollation[[#This Row],[Dept detail / Agency]],ONS2012Q4[[Cleaned name]:[FTE Q3 2012]],3,FALSE),"-")</f>
        <v>100</v>
      </c>
      <c r="BF66" s="602">
        <f>IFERROR(VLOOKUP(ONSCollation[[#This Row],[Dept detail / Agency]],ONS2013Q1[[Cleaned name]:[FTE Q4 2012]],3,FALSE),"-")</f>
        <v>90</v>
      </c>
      <c r="BG66" s="602">
        <f>IFERROR(VLOOKUP(ONSCollation[[#This Row],[Dept detail / Agency]],ONS2013Q2[[Cleaned name]:[FTE Q1 2013]],3,FALSE),"-")</f>
        <v>0</v>
      </c>
      <c r="BH66" s="602" t="str">
        <f>IFERROR(VLOOKUP(ONSCollation[[#This Row],[Dept detail / Agency]],ONS2013Q3[[Cleaned name]:[FTE Q2 2013]],3,FALSE),"-")</f>
        <v>-</v>
      </c>
      <c r="BI66" s="602" t="str">
        <f>IFERROR(VLOOKUP(ONSCollation[[#This Row],[Dept detail / Agency]],ONS2013Q3[[Cleaned name]:[FTE Q2 2013]],3,FALSE),"-")</f>
        <v>-</v>
      </c>
      <c r="BJ66" s="604"/>
    </row>
    <row r="67" spans="1:62" x14ac:dyDescent="0.25">
      <c r="A67" s="531" t="s">
        <v>84</v>
      </c>
      <c r="B67" s="549" t="s">
        <v>456</v>
      </c>
      <c r="C67" s="531" t="s">
        <v>88</v>
      </c>
      <c r="D67" s="531" t="s">
        <v>88</v>
      </c>
      <c r="E67" s="531" t="s">
        <v>88</v>
      </c>
      <c r="F67" s="531" t="s">
        <v>88</v>
      </c>
      <c r="G67" s="531" t="s">
        <v>88</v>
      </c>
      <c r="H67" s="531" t="s">
        <v>88</v>
      </c>
      <c r="I67" s="531" t="s">
        <v>88</v>
      </c>
      <c r="J67" s="531" t="s">
        <v>88</v>
      </c>
      <c r="K67" s="531" t="s">
        <v>88</v>
      </c>
      <c r="L67" s="532" t="str">
        <f>VLOOKUP(TRIM(ONSCollation[[#This Row],[ONS Q3 2011-Q4 2011]]),ONS2012Q1[Cleaned text],1,0)</f>
        <v>Highways Agency</v>
      </c>
      <c r="M67" s="532" t="str">
        <f>ONSCollation[[#This Row],[ONS Q4 2011-Q1 2012]]</f>
        <v>Highways Agency</v>
      </c>
      <c r="N67" s="536" t="str">
        <f>ONSCollation[[#This Row],[ONS Q4 2011-Q1 2012]]</f>
        <v>Highways Agency</v>
      </c>
      <c r="O67" s="536" t="str">
        <f>ONSCollation[[#This Row],[Dept]]</f>
        <v>DfT</v>
      </c>
      <c r="P67" s="531" t="s">
        <v>902</v>
      </c>
      <c r="Q67" s="531" t="s">
        <v>832</v>
      </c>
      <c r="R67" s="531" t="s">
        <v>792</v>
      </c>
      <c r="S67" s="601">
        <f>IFERROR(VLOOKUP(ONSCollation[[#This Row],[ONS Q1 2009-Q2 2009]],ONS2009Q2[[#All],[Cleaned version of text detail]:[Full Time Equivalent Q1 2009]],8,0), "-")</f>
        <v>3460</v>
      </c>
      <c r="T67" s="601">
        <f>IFERROR(VLOOKUP(ONSCollation[[#This Row],[ONS Q1 2009-Q2 2009]],ONS2009Q2[[#All],[Cleaned version of text detail]:[Full Time Equivalent Q1 2009]],4,0),"-")</f>
        <v>3450</v>
      </c>
      <c r="U67" s="601">
        <f>IFERROR(VLOOKUP(ONSCollation[[#This Row],[ONS Q3 2009-Q4 2009]],ONS2009Q4[[#All],[Cleaned version of detail]:[Full Time Equivalent Q3 2009]],8,0),"-")</f>
        <v>3660</v>
      </c>
      <c r="V67" s="601">
        <f>IFERROR(VLOOKUP(ONSCollation[[#This Row],[ONS Q3 2009-Q4 2009]],ONS2009Q4[[#All],[Cleaned version of detail]:[Full Time Equivalent Q3 2009]],4,0),"-")</f>
        <v>3690</v>
      </c>
      <c r="W67" s="601">
        <f>IFERROR(VLOOKUP(ONSCollation[[#This Row],[ONS Q1 2010-Q2 2010]],ONS2010Q2[[#All],[Cleaned text]:[Full Time Equivalent Q1 2010]],8,0),"-")</f>
        <v>3750</v>
      </c>
      <c r="X67" s="601">
        <f>IFERROR(VLOOKUP(ONSCollation[[#This Row],[ONS Q2 2010-Q3 2010]],ONS2010Q3[[#All],[Cleaned text]:[FTE Q2 2010]],8,0),"-")</f>
        <v>3750</v>
      </c>
      <c r="Y67" s="601">
        <f>IFERROR(VLOOKUP(ONSCollation[[#This Row],[ONS Q3 2010-Q4 2010]],ONS2010Q4[[#All],[Cleaned text]:[Full Time Equivalent Q3 2010]],8,0),"-")</f>
        <v>3720</v>
      </c>
      <c r="Z67" s="601">
        <f>IFERROR(VLOOKUP(ONSCollation[[#This Row],[ONS Q3 2010-Q4 2010]],ONS2010Q4[[#All],[Cleaned text]:[Full Time Equivalent Q3 2010]],4,0),"-")</f>
        <v>3660</v>
      </c>
      <c r="AA67" s="601">
        <f>IFERROR(VLOOKUP(ONSCollation[[#This Row],[ONS Q4 2010-Q1 2011]],ONS2011Q1[[#All],[Cleaned text]:[Full Time Equivalent change Q4 2010-Q1 2011]],3,0),"-")</f>
        <v>3550</v>
      </c>
      <c r="AB67" s="601">
        <f>IFERROR(VLOOKUP(ONSCollation[[#This Row],[ONS Q1 2011-Q2 2011]],ONS2011Q2[[#All],[Dept detail / Agency]:[Full Time Equivalent]],4,0),"-")</f>
        <v>3510</v>
      </c>
      <c r="AC67" s="601">
        <f>IFERROR(VLOOKUP(ONSCollation[[#This Row],[ONS Q2 2011-Q3 2011]],ONS2011Q3[[#All],[Cleaned text]:[Full Time Equivalent Q3 2011]],3,0),"-")</f>
        <v>3460</v>
      </c>
      <c r="AD67" s="601">
        <f>IFERROR(VLOOKUP(ONSCollation[[#This Row],[ONS Q3 2011-Q4 2011]],ONS2011Q4[[#All],[Cleaned text]:[Full Time Equivalent]],4,0),"-")</f>
        <v>3420</v>
      </c>
      <c r="AE67" s="601">
        <f>IFERROR(VLOOKUP(ONSCollation[[#This Row],[Dept detail / Agency]],ONS2012Q1[[Cleaned text]:[FTE Q1]],4,FALSE),"-")</f>
        <v>3390</v>
      </c>
      <c r="AF67" s="601">
        <f>IFERROR(VLOOKUP(ONSCollation[[#This Row],[Dept detail / Agency]],ONS2012Q2[[Cleaned name]:[FTE Q2 2012]],4,FALSE),"-")</f>
        <v>3340</v>
      </c>
      <c r="AG67" s="601">
        <f>IFERROR(VLOOKUP(ONSCollation[[#This Row],[Dept detail / Agency]],ONS2012Q3[[Cleaned name]:[FTE Q2 2012]],4,FALSE),"-")</f>
        <v>3300</v>
      </c>
      <c r="AH67" s="601">
        <f>IFERROR(VLOOKUP(ONSCollation[[#This Row],[Dept detail / Agency]],ONS2012Q4[[Cleaned name]:[FTE Q3 2012]],4,FALSE),"-")</f>
        <v>3250</v>
      </c>
      <c r="AI67" s="601">
        <f>IFERROR(VLOOKUP(ONSCollation[[#This Row],[Dept detail / Agency]],ONS2013Q1[[Cleaned name]:[FTE Q4 2012]],4,FALSE),"-")</f>
        <v>3220</v>
      </c>
      <c r="AJ67" s="601">
        <f>IFERROR(VLOOKUP(ONSCollation[[#This Row],[Dept detail / Agency]],ONS2013Q2[[Cleaned name]:[FTE Q1 2013]],4,FALSE),"-")</f>
        <v>3230</v>
      </c>
      <c r="AK67" s="601">
        <f>IFERROR(VLOOKUP(ONSCollation[[#This Row],[Dept detail / Agency]],ONS2013Q3[[Cleaned name]:[FTE Q2 2013]],4,FALSE),"-")</f>
        <v>3300</v>
      </c>
      <c r="AL67" s="601">
        <f>IFERROR(VLOOKUP(ONSCollation[[#This Row],[Dept detail / Agency]],ONS2013Q3[[Cleaned name]:[FTE Q2 2013]],6,FALSE),"-")</f>
        <v>3230</v>
      </c>
      <c r="AM67" s="601">
        <f>IFERROR(VLOOKUP(ONSCollation[[#This Row],[Dept detail / Agency]],ONS2013Q4[[#All],[Cleaned name]:[FTE Q4 2013]],4,FALSE),"-")</f>
        <v>3320</v>
      </c>
      <c r="AN67" s="601">
        <f>IFERROR(VLOOKUP(ONSCollation[[#This Row],[Dept detail / Agency]],ONS2013Q4[[Cleaned name]:[HC Q3 20132]],6,FALSE),"-")</f>
        <v>3300</v>
      </c>
      <c r="AO67" s="601">
        <f>ONSCollation[[#This Row],[2013 Q3 - restated]]-ONSCollation[[#This Row],[2013 Q3 FTE]]</f>
        <v>0</v>
      </c>
      <c r="AP67" s="602">
        <f>IFERROR(VLOOKUP(ONSCollation[[#This Row],[ONS Q1 2009-Q2 2009]],ONS2009Q2[[#All],[Cleaned version of text detail]:[Full Time Equivalent Q1 2009]],6,0),"-")</f>
        <v>3540</v>
      </c>
      <c r="AQ67" s="602">
        <f>IFERROR(VLOOKUP(ONSCollation[[#This Row],[ONS Q1 2009-Q2 2009]],ONS2009Q2[[#All],[Cleaned version of text detail]:[Full Time Equivalent Q1 2009]],2,0),"-")</f>
        <v>3520</v>
      </c>
      <c r="AR67" s="602">
        <f>IFERROR(VLOOKUP(ONSCollation[[#This Row],[ONS Q3 2009-Q4 2009]],ONS2009Q4[[#All],[Cleaned version of detail]:[Full Time Equivalent Q3 2009]],6,0),"-")</f>
        <v>3730</v>
      </c>
      <c r="AS67" s="602">
        <f>IFERROR(VLOOKUP(ONSCollation[[#This Row],[ONS Q3 2009-Q4 2009]],ONS2009Q4[[#All],[Cleaned version of detail]:[Full Time Equivalent Q3 2009]],2,0),"-")</f>
        <v>3780</v>
      </c>
      <c r="AT67" s="602">
        <f>IFERROR(VLOOKUP(ONSCollation[[#This Row],[ONS Q1 2010-Q2 2010]],ONS2010Q2[[#All],[Cleaned text]:[Full Time Equivalent Q1 2010]],6,0),"-")</f>
        <v>3830</v>
      </c>
      <c r="AU67" s="602">
        <f>IFERROR(VLOOKUP(ONSCollation[[#This Row],[ONS Q2 2010-Q3 2010]],ONS2010Q3[[#All],[Cleaned text]:[FTE Q2 2010]],6,0),"-")</f>
        <v>3840</v>
      </c>
      <c r="AV67" s="602">
        <f>IFERROR(VLOOKUP(ONSCollation[[#This Row],[ONS Q4 2010-Q1 2011]],ONS2011Q1[[#All],[Cleaned text]:[Full Time Equivalent change Q4 2010-Q1 2011]],2,0),"-")</f>
        <v>3630</v>
      </c>
      <c r="AW67" s="602">
        <f>IFERROR(VLOOKUP(ONSCollation[[#This Row],[ONS Q3 2010-Q4 2010]],ONS2010Q4[[#All],[Cleaned text]:[Full Time Equivalent Q3 2010]],2,0),"-")</f>
        <v>3760</v>
      </c>
      <c r="AX67" s="602">
        <f>IFERROR(VLOOKUP(ONSCollation[[#This Row],[ONS Q3 2010-Q4 2010]],ONS2010Q4[[#All],[Cleaned text]:[Full Time Equivalent Q3 2010]],6,0),"-")</f>
        <v>3810</v>
      </c>
      <c r="AY67" s="602">
        <f>IFERROR(VLOOKUP(ONSCollation[[#This Row],[ONS Q1 2011-Q2 2011]],ONS2011Q2[[#All],[Dept detail / Agency]:[Full Time Equivalent]],3,0),"-")</f>
        <v>3600</v>
      </c>
      <c r="AZ67" s="602">
        <f>IFERROR(VLOOKUP(ONSCollation[[#This Row],[ONS Q2 2011-Q3 2011]],ONS2011Q3[[#All],[Cleaned text]:[Full Time Equivalent Q3 2011]],2,0),"-")</f>
        <v>3560</v>
      </c>
      <c r="BA67" s="602">
        <f>IFERROR(VLOOKUP(ONSCollation[[#This Row],[ONS Q3 2011-Q4 2011]],ONS2011Q4[[#All],[Cleaned text]:[Full Time Equivalent]],3,0),"-")</f>
        <v>3520</v>
      </c>
      <c r="BB67" s="602">
        <f>IFERROR(VLOOKUP(ONSCollation[[#This Row],[Dept detail / Agency]],ONS2012Q1[[Cleaned text]:[FTE Q1]],3,FALSE),"-")</f>
        <v>3490</v>
      </c>
      <c r="BC67" s="602">
        <f>IFERROR(VLOOKUP(ONSCollation[[#This Row],[Dept detail / Agency]],ONS2012Q2[[Cleaned name]:[FTE Q2 2012]],3,FALSE),"-")</f>
        <v>3440</v>
      </c>
      <c r="BD67" s="602">
        <f>IFERROR(VLOOKUP(ONSCollation[[#This Row],[Dept detail / Agency]],ONS2012Q3[[Cleaned name]:[FTE Q2 2012]],3,FALSE),"-")</f>
        <v>3400</v>
      </c>
      <c r="BE67" s="602">
        <f>IFERROR(VLOOKUP(ONSCollation[[#This Row],[Dept detail / Agency]],ONS2012Q4[[Cleaned name]:[FTE Q3 2012]],3,FALSE),"-")</f>
        <v>3360</v>
      </c>
      <c r="BF67" s="602">
        <f>IFERROR(VLOOKUP(ONSCollation[[#This Row],[Dept detail / Agency]],ONS2013Q1[[Cleaned name]:[FTE Q4 2012]],3,FALSE),"-")</f>
        <v>3340</v>
      </c>
      <c r="BG67" s="602">
        <f>IFERROR(VLOOKUP(ONSCollation[[#This Row],[Dept detail / Agency]],ONS2013Q2[[Cleaned name]:[FTE Q1 2013]],3,FALSE),"-")</f>
        <v>3350</v>
      </c>
      <c r="BH67" s="602">
        <f>IFERROR(VLOOKUP(ONSCollation[[#This Row],[Dept detail / Agency]],ONS2013Q3[[Cleaned name]:[FTE Q2 2013]],3,FALSE),"-")</f>
        <v>3420</v>
      </c>
      <c r="BI67" s="602">
        <f>IFERROR(VLOOKUP(ONSCollation[[#This Row],[Dept detail / Agency]],ONS2013Q3[[Cleaned name]:[FTE Q2 2013]],3,FALSE),"-")</f>
        <v>3420</v>
      </c>
      <c r="BJ67" s="604"/>
    </row>
    <row r="68" spans="1:62" x14ac:dyDescent="0.25">
      <c r="A68" s="531" t="s">
        <v>84</v>
      </c>
      <c r="B68" s="549" t="s">
        <v>456</v>
      </c>
      <c r="C68" s="531" t="s">
        <v>89</v>
      </c>
      <c r="D68" s="531" t="s">
        <v>89</v>
      </c>
      <c r="E68" s="531" t="s">
        <v>89</v>
      </c>
      <c r="F68" s="531" t="s">
        <v>89</v>
      </c>
      <c r="G68" s="531" t="s">
        <v>89</v>
      </c>
      <c r="H68" s="531" t="s">
        <v>89</v>
      </c>
      <c r="I68" s="531" t="s">
        <v>89</v>
      </c>
      <c r="J68" s="531" t="s">
        <v>89</v>
      </c>
      <c r="K68" s="531" t="s">
        <v>89</v>
      </c>
      <c r="L68" s="532" t="str">
        <f>VLOOKUP(TRIM(ONSCollation[[#This Row],[ONS Q3 2011-Q4 2011]]),ONS2012Q1[Cleaned text],1,0)</f>
        <v>Maritime and Coastguard Agency</v>
      </c>
      <c r="M68" s="532" t="str">
        <f>ONSCollation[[#This Row],[ONS Q4 2011-Q1 2012]]</f>
        <v>Maritime and Coastguard Agency</v>
      </c>
      <c r="N68" s="536" t="str">
        <f>ONSCollation[[#This Row],[ONS Q4 2011-Q1 2012]]</f>
        <v>Maritime and Coastguard Agency</v>
      </c>
      <c r="O68" s="536" t="str">
        <f>ONSCollation[[#This Row],[Dept]]</f>
        <v>DfT</v>
      </c>
      <c r="P68" s="531" t="s">
        <v>902</v>
      </c>
      <c r="Q68" s="531" t="s">
        <v>832</v>
      </c>
      <c r="R68" s="531" t="s">
        <v>792</v>
      </c>
      <c r="S68" s="601">
        <f>IFERROR(VLOOKUP(ONSCollation[[#This Row],[ONS Q1 2009-Q2 2009]],ONS2009Q2[[#All],[Cleaned version of text detail]:[Full Time Equivalent Q1 2009]],8,0), "-")</f>
        <v>1150</v>
      </c>
      <c r="T68" s="601">
        <f>IFERROR(VLOOKUP(ONSCollation[[#This Row],[ONS Q1 2009-Q2 2009]],ONS2009Q2[[#All],[Cleaned version of text detail]:[Full Time Equivalent Q1 2009]],4,0),"-")</f>
        <v>1160</v>
      </c>
      <c r="U68" s="601">
        <f>IFERROR(VLOOKUP(ONSCollation[[#This Row],[ONS Q3 2009-Q4 2009]],ONS2009Q4[[#All],[Cleaned version of detail]:[Full Time Equivalent Q3 2009]],8,0),"-")</f>
        <v>1150</v>
      </c>
      <c r="V68" s="601">
        <f>IFERROR(VLOOKUP(ONSCollation[[#This Row],[ONS Q3 2009-Q4 2009]],ONS2009Q4[[#All],[Cleaned version of detail]:[Full Time Equivalent Q3 2009]],4,0),"-")</f>
        <v>1180</v>
      </c>
      <c r="W68" s="601">
        <f>IFERROR(VLOOKUP(ONSCollation[[#This Row],[ONS Q1 2010-Q2 2010]],ONS2010Q2[[#All],[Cleaned text]:[Full Time Equivalent Q1 2010]],8,0),"-")</f>
        <v>1180</v>
      </c>
      <c r="X68" s="601">
        <f>IFERROR(VLOOKUP(ONSCollation[[#This Row],[ONS Q2 2010-Q3 2010]],ONS2010Q3[[#All],[Cleaned text]:[FTE Q2 2010]],8,0),"-")</f>
        <v>1180</v>
      </c>
      <c r="Y68" s="601">
        <f>IFERROR(VLOOKUP(ONSCollation[[#This Row],[ONS Q3 2010-Q4 2010]],ONS2010Q4[[#All],[Cleaned text]:[Full Time Equivalent Q3 2010]],8,0),"-")</f>
        <v>1160</v>
      </c>
      <c r="Z68" s="601">
        <f>IFERROR(VLOOKUP(ONSCollation[[#This Row],[ONS Q3 2010-Q4 2010]],ONS2010Q4[[#All],[Cleaned text]:[Full Time Equivalent Q3 2010]],4,0),"-")</f>
        <v>1130</v>
      </c>
      <c r="AA68" s="601">
        <f>IFERROR(VLOOKUP(ONSCollation[[#This Row],[ONS Q4 2010-Q1 2011]],ONS2011Q1[[#All],[Cleaned text]:[Full Time Equivalent change Q4 2010-Q1 2011]],3,0),"-")</f>
        <v>1100</v>
      </c>
      <c r="AB68" s="601">
        <f>IFERROR(VLOOKUP(ONSCollation[[#This Row],[ONS Q1 2011-Q2 2011]],ONS2011Q2[[#All],[Dept detail / Agency]:[Full Time Equivalent]],4,0),"-")</f>
        <v>1090</v>
      </c>
      <c r="AC68" s="601">
        <f>IFERROR(VLOOKUP(ONSCollation[[#This Row],[ONS Q2 2011-Q3 2011]],ONS2011Q3[[#All],[Cleaned text]:[Full Time Equivalent Q3 2011]],3,0),"-")</f>
        <v>1080</v>
      </c>
      <c r="AD68" s="601">
        <f>IFERROR(VLOOKUP(ONSCollation[[#This Row],[ONS Q3 2011-Q4 2011]],ONS2011Q4[[#All],[Cleaned text]:[Full Time Equivalent]],4,0),"-")</f>
        <v>1070</v>
      </c>
      <c r="AE68" s="601">
        <f>IFERROR(VLOOKUP(ONSCollation[[#This Row],[Dept detail / Agency]],ONS2012Q1[[Cleaned text]:[FTE Q1]],4,FALSE),"-")</f>
        <v>1070</v>
      </c>
      <c r="AF68" s="601">
        <f>IFERROR(VLOOKUP(ONSCollation[[#This Row],[Dept detail / Agency]],ONS2012Q2[[Cleaned name]:[FTE Q2 2012]],4,FALSE),"-")</f>
        <v>1060</v>
      </c>
      <c r="AG68" s="601">
        <f>IFERROR(VLOOKUP(ONSCollation[[#This Row],[Dept detail / Agency]],ONS2012Q3[[Cleaned name]:[FTE Q2 2012]],4,FALSE),"-")</f>
        <v>1060</v>
      </c>
      <c r="AH68" s="601">
        <f>IFERROR(VLOOKUP(ONSCollation[[#This Row],[Dept detail / Agency]],ONS2012Q4[[Cleaned name]:[FTE Q3 2012]],4,FALSE),"-")</f>
        <v>1060</v>
      </c>
      <c r="AI68" s="601">
        <f>IFERROR(VLOOKUP(ONSCollation[[#This Row],[Dept detail / Agency]],ONS2013Q1[[Cleaned name]:[FTE Q4 2012]],4,FALSE),"-")</f>
        <v>1040</v>
      </c>
      <c r="AJ68" s="601">
        <f>IFERROR(VLOOKUP(ONSCollation[[#This Row],[Dept detail / Agency]],ONS2013Q2[[Cleaned name]:[FTE Q1 2013]],4,FALSE),"-")</f>
        <v>1000</v>
      </c>
      <c r="AK68" s="601">
        <f>IFERROR(VLOOKUP(ONSCollation[[#This Row],[Dept detail / Agency]],ONS2013Q3[[Cleaned name]:[FTE Q2 2013]],4,FALSE),"-")</f>
        <v>1010</v>
      </c>
      <c r="AL68" s="601">
        <f>IFERROR(VLOOKUP(ONSCollation[[#This Row],[Dept detail / Agency]],ONS2013Q3[[Cleaned name]:[FTE Q2 2013]],6,FALSE),"-")</f>
        <v>1000</v>
      </c>
      <c r="AM68" s="601">
        <f>IFERROR(VLOOKUP(ONSCollation[[#This Row],[Dept detail / Agency]],ONS2013Q4[[#All],[Cleaned name]:[FTE Q4 2013]],4,FALSE),"-")</f>
        <v>1000</v>
      </c>
      <c r="AN68" s="601">
        <f>IFERROR(VLOOKUP(ONSCollation[[#This Row],[Dept detail / Agency]],ONS2013Q4[[Cleaned name]:[HC Q3 20132]],6,FALSE),"-")</f>
        <v>1010</v>
      </c>
      <c r="AO68" s="601">
        <f>ONSCollation[[#This Row],[2013 Q3 - restated]]-ONSCollation[[#This Row],[2013 Q3 FTE]]</f>
        <v>0</v>
      </c>
      <c r="AP68" s="602">
        <f>IFERROR(VLOOKUP(ONSCollation[[#This Row],[ONS Q1 2009-Q2 2009]],ONS2009Q2[[#All],[Cleaned version of text detail]:[Full Time Equivalent Q1 2009]],6,0),"-")</f>
        <v>1190</v>
      </c>
      <c r="AQ68" s="602">
        <f>IFERROR(VLOOKUP(ONSCollation[[#This Row],[ONS Q1 2009-Q2 2009]],ONS2009Q2[[#All],[Cleaned version of text detail]:[Full Time Equivalent Q1 2009]],2,0),"-")</f>
        <v>1200</v>
      </c>
      <c r="AR68" s="602">
        <f>IFERROR(VLOOKUP(ONSCollation[[#This Row],[ONS Q3 2009-Q4 2009]],ONS2009Q4[[#All],[Cleaned version of detail]:[Full Time Equivalent Q3 2009]],6,0),"-")</f>
        <v>1200</v>
      </c>
      <c r="AS68" s="602">
        <f>IFERROR(VLOOKUP(ONSCollation[[#This Row],[ONS Q3 2009-Q4 2009]],ONS2009Q4[[#All],[Cleaned version of detail]:[Full Time Equivalent Q3 2009]],2,0),"-")</f>
        <v>1230</v>
      </c>
      <c r="AT68" s="602">
        <f>IFERROR(VLOOKUP(ONSCollation[[#This Row],[ONS Q1 2010-Q2 2010]],ONS2010Q2[[#All],[Cleaned text]:[Full Time Equivalent Q1 2010]],6,0),"-")</f>
        <v>1230</v>
      </c>
      <c r="AU68" s="602">
        <f>IFERROR(VLOOKUP(ONSCollation[[#This Row],[ONS Q2 2010-Q3 2010]],ONS2010Q3[[#All],[Cleaned text]:[FTE Q2 2010]],6,0),"-")</f>
        <v>1230</v>
      </c>
      <c r="AV68" s="602">
        <f>IFERROR(VLOOKUP(ONSCollation[[#This Row],[ONS Q4 2010-Q1 2011]],ONS2011Q1[[#All],[Cleaned text]:[Full Time Equivalent change Q4 2010-Q1 2011]],2,0),"-")</f>
        <v>1150</v>
      </c>
      <c r="AW68" s="602">
        <f>IFERROR(VLOOKUP(ONSCollation[[#This Row],[ONS Q3 2010-Q4 2010]],ONS2010Q4[[#All],[Cleaned text]:[Full Time Equivalent Q3 2010]],2,0),"-")</f>
        <v>1180</v>
      </c>
      <c r="AX68" s="602">
        <f>IFERROR(VLOOKUP(ONSCollation[[#This Row],[ONS Q3 2010-Q4 2010]],ONS2010Q4[[#All],[Cleaned text]:[Full Time Equivalent Q3 2010]],6,0),"-")</f>
        <v>1210</v>
      </c>
      <c r="AY68" s="602">
        <f>IFERROR(VLOOKUP(ONSCollation[[#This Row],[ONS Q1 2011-Q2 2011]],ONS2011Q2[[#All],[Dept detail / Agency]:[Full Time Equivalent]],3,0),"-")</f>
        <v>1130</v>
      </c>
      <c r="AZ68" s="602">
        <f>IFERROR(VLOOKUP(ONSCollation[[#This Row],[ONS Q2 2011-Q3 2011]],ONS2011Q3[[#All],[Cleaned text]:[Full Time Equivalent Q3 2011]],2,0),"-")</f>
        <v>1130</v>
      </c>
      <c r="BA68" s="602">
        <f>IFERROR(VLOOKUP(ONSCollation[[#This Row],[ONS Q3 2011-Q4 2011]],ONS2011Q4[[#All],[Cleaned text]:[Full Time Equivalent]],3,0),"-")</f>
        <v>1120</v>
      </c>
      <c r="BB68" s="602">
        <f>IFERROR(VLOOKUP(ONSCollation[[#This Row],[Dept detail / Agency]],ONS2012Q1[[Cleaned text]:[FTE Q1]],3,FALSE),"-")</f>
        <v>1120</v>
      </c>
      <c r="BC68" s="602">
        <f>IFERROR(VLOOKUP(ONSCollation[[#This Row],[Dept detail / Agency]],ONS2012Q2[[Cleaned name]:[FTE Q2 2012]],3,FALSE),"-")</f>
        <v>1120</v>
      </c>
      <c r="BD68" s="602">
        <f>IFERROR(VLOOKUP(ONSCollation[[#This Row],[Dept detail / Agency]],ONS2012Q3[[Cleaned name]:[FTE Q2 2012]],3,FALSE),"-")</f>
        <v>1120</v>
      </c>
      <c r="BE68" s="602">
        <f>IFERROR(VLOOKUP(ONSCollation[[#This Row],[Dept detail / Agency]],ONS2012Q4[[Cleaned name]:[FTE Q3 2012]],3,FALSE),"-")</f>
        <v>1120</v>
      </c>
      <c r="BF68" s="602">
        <f>IFERROR(VLOOKUP(ONSCollation[[#This Row],[Dept detail / Agency]],ONS2013Q1[[Cleaned name]:[FTE Q4 2012]],3,FALSE),"-")</f>
        <v>1090</v>
      </c>
      <c r="BG68" s="602">
        <f>IFERROR(VLOOKUP(ONSCollation[[#This Row],[Dept detail / Agency]],ONS2013Q2[[Cleaned name]:[FTE Q1 2013]],3,FALSE),"-")</f>
        <v>1050</v>
      </c>
      <c r="BH68" s="602">
        <f>IFERROR(VLOOKUP(ONSCollation[[#This Row],[Dept detail / Agency]],ONS2013Q3[[Cleaned name]:[FTE Q2 2013]],3,FALSE),"-")</f>
        <v>1060</v>
      </c>
      <c r="BI68" s="602">
        <f>IFERROR(VLOOKUP(ONSCollation[[#This Row],[Dept detail / Agency]],ONS2013Q3[[Cleaned name]:[FTE Q2 2013]],3,FALSE),"-")</f>
        <v>1060</v>
      </c>
      <c r="BJ68" s="604"/>
    </row>
    <row r="69" spans="1:62" x14ac:dyDescent="0.25">
      <c r="A69" s="531" t="s">
        <v>84</v>
      </c>
      <c r="B69" s="549" t="s">
        <v>456</v>
      </c>
      <c r="C69" s="531" t="s">
        <v>90</v>
      </c>
      <c r="D69" s="531" t="s">
        <v>90</v>
      </c>
      <c r="E69" s="531" t="s">
        <v>90</v>
      </c>
      <c r="F69" s="531" t="s">
        <v>90</v>
      </c>
      <c r="G69" s="531" t="s">
        <v>90</v>
      </c>
      <c r="H69" s="531" t="s">
        <v>90</v>
      </c>
      <c r="I69" s="531" t="s">
        <v>90</v>
      </c>
      <c r="J69" s="531" t="s">
        <v>90</v>
      </c>
      <c r="K69" s="531" t="s">
        <v>90</v>
      </c>
      <c r="L69" s="532" t="str">
        <f>VLOOKUP(TRIM(ONSCollation[[#This Row],[ONS Q3 2011-Q4 2011]]),ONS2012Q1[Cleaned text],1,0)</f>
        <v>Office of Rail Regulation</v>
      </c>
      <c r="M69" s="532" t="str">
        <f>ONSCollation[[#This Row],[ONS Q4 2011-Q1 2012]]</f>
        <v>Office of Rail Regulation</v>
      </c>
      <c r="N69" s="536" t="str">
        <f>ONSCollation[[#This Row],[ONS Q4 2011-Q1 2012]]</f>
        <v>Office of Rail Regulation</v>
      </c>
      <c r="O69" s="536" t="str">
        <f>ONSCollation[[#This Row],[Dept]]</f>
        <v>DfT</v>
      </c>
      <c r="P69" s="531" t="s">
        <v>902</v>
      </c>
      <c r="Q69" s="531" t="s">
        <v>832</v>
      </c>
      <c r="R69" s="531" t="s">
        <v>791</v>
      </c>
      <c r="S69" s="601">
        <f>IFERROR(VLOOKUP(ONSCollation[[#This Row],[ONS Q1 2009-Q2 2009]],ONS2009Q2[[#All],[Cleaned version of text detail]:[Full Time Equivalent Q1 2009]],8,0), "-")</f>
        <v>320</v>
      </c>
      <c r="T69" s="601">
        <f>IFERROR(VLOOKUP(ONSCollation[[#This Row],[ONS Q1 2009-Q2 2009]],ONS2009Q2[[#All],[Cleaned version of text detail]:[Full Time Equivalent Q1 2009]],4,0),"-")</f>
        <v>300</v>
      </c>
      <c r="U69" s="601">
        <f>IFERROR(VLOOKUP(ONSCollation[[#This Row],[ONS Q3 2009-Q4 2009]],ONS2009Q4[[#All],[Cleaned version of detail]:[Full Time Equivalent Q3 2009]],8,0),"-")</f>
        <v>300</v>
      </c>
      <c r="V69" s="601">
        <f>IFERROR(VLOOKUP(ONSCollation[[#This Row],[ONS Q3 2009-Q4 2009]],ONS2009Q4[[#All],[Cleaned version of detail]:[Full Time Equivalent Q3 2009]],4,0),"-")</f>
        <v>300</v>
      </c>
      <c r="W69" s="601">
        <f>IFERROR(VLOOKUP(ONSCollation[[#This Row],[ONS Q1 2010-Q2 2010]],ONS2010Q2[[#All],[Cleaned text]:[Full Time Equivalent Q1 2010]],8,0),"-")</f>
        <v>300</v>
      </c>
      <c r="X69" s="601">
        <f>IFERROR(VLOOKUP(ONSCollation[[#This Row],[ONS Q2 2010-Q3 2010]],ONS2010Q3[[#All],[Cleaned text]:[FTE Q2 2010]],8,0),"-")</f>
        <v>290</v>
      </c>
      <c r="Y69" s="601">
        <f>IFERROR(VLOOKUP(ONSCollation[[#This Row],[ONS Q3 2010-Q4 2010]],ONS2010Q4[[#All],[Cleaned text]:[Full Time Equivalent Q3 2010]],8,0),"-")</f>
        <v>290</v>
      </c>
      <c r="Z69" s="601">
        <f>IFERROR(VLOOKUP(ONSCollation[[#This Row],[ONS Q3 2010-Q4 2010]],ONS2010Q4[[#All],[Cleaned text]:[Full Time Equivalent Q3 2010]],4,0),"-")</f>
        <v>280</v>
      </c>
      <c r="AA69" s="601">
        <f>IFERROR(VLOOKUP(ONSCollation[[#This Row],[ONS Q4 2010-Q1 2011]],ONS2011Q1[[#All],[Cleaned text]:[Full Time Equivalent change Q4 2010-Q1 2011]],3,0),"-")</f>
        <v>270</v>
      </c>
      <c r="AB69" s="601">
        <f>IFERROR(VLOOKUP(ONSCollation[[#This Row],[ONS Q1 2011-Q2 2011]],ONS2011Q2[[#All],[Dept detail / Agency]:[Full Time Equivalent]],4,0),"-")</f>
        <v>280</v>
      </c>
      <c r="AC69" s="601">
        <f>IFERROR(VLOOKUP(ONSCollation[[#This Row],[ONS Q2 2011-Q3 2011]],ONS2011Q3[[#All],[Cleaned text]:[Full Time Equivalent Q3 2011]],3,0),"-")</f>
        <v>270</v>
      </c>
      <c r="AD69" s="601">
        <f>IFERROR(VLOOKUP(ONSCollation[[#This Row],[ONS Q3 2011-Q4 2011]],ONS2011Q4[[#All],[Cleaned text]:[Full Time Equivalent]],4,0),"-")</f>
        <v>270</v>
      </c>
      <c r="AE69" s="601">
        <f>IFERROR(VLOOKUP(ONSCollation[[#This Row],[Dept detail / Agency]],ONS2012Q1[[Cleaned text]:[FTE Q1]],4,FALSE),"-")</f>
        <v>270</v>
      </c>
      <c r="AF69" s="601">
        <f>IFERROR(VLOOKUP(ONSCollation[[#This Row],[Dept detail / Agency]],ONS2012Q2[[Cleaned name]:[FTE Q2 2012]],4,FALSE),"-")</f>
        <v>270</v>
      </c>
      <c r="AG69" s="601">
        <f>IFERROR(VLOOKUP(ONSCollation[[#This Row],[Dept detail / Agency]],ONS2012Q3[[Cleaned name]:[FTE Q2 2012]],4,FALSE),"-")</f>
        <v>270</v>
      </c>
      <c r="AH69" s="601">
        <f>IFERROR(VLOOKUP(ONSCollation[[#This Row],[Dept detail / Agency]],ONS2012Q4[[Cleaned name]:[FTE Q3 2012]],4,FALSE),"-")</f>
        <v>280</v>
      </c>
      <c r="AI69" s="601">
        <f>IFERROR(VLOOKUP(ONSCollation[[#This Row],[Dept detail / Agency]],ONS2013Q1[[Cleaned name]:[FTE Q4 2012]],4,FALSE),"-")</f>
        <v>280</v>
      </c>
      <c r="AJ69" s="601">
        <f>IFERROR(VLOOKUP(ONSCollation[[#This Row],[Dept detail / Agency]],ONS2013Q2[[Cleaned name]:[FTE Q1 2013]],4,FALSE),"-")</f>
        <v>270</v>
      </c>
      <c r="AK69" s="601">
        <f>IFERROR(VLOOKUP(ONSCollation[[#This Row],[Dept detail / Agency]],ONS2013Q3[[Cleaned name]:[FTE Q2 2013]],4,FALSE),"-")</f>
        <v>270</v>
      </c>
      <c r="AL69" s="601">
        <f>IFERROR(VLOOKUP(ONSCollation[[#This Row],[Dept detail / Agency]],ONS2013Q3[[Cleaned name]:[FTE Q2 2013]],6,FALSE),"-")</f>
        <v>270</v>
      </c>
      <c r="AM69" s="601">
        <f>IFERROR(VLOOKUP(ONSCollation[[#This Row],[Dept detail / Agency]],ONS2013Q4[[#All],[Cleaned name]:[FTE Q4 2013]],4,FALSE),"-")</f>
        <v>260</v>
      </c>
      <c r="AN69" s="601">
        <f>IFERROR(VLOOKUP(ONSCollation[[#This Row],[Dept detail / Agency]],ONS2013Q4[[Cleaned name]:[HC Q3 20132]],6,FALSE),"-")</f>
        <v>270</v>
      </c>
      <c r="AO69" s="601">
        <f>ONSCollation[[#This Row],[2013 Q3 - restated]]-ONSCollation[[#This Row],[2013 Q3 FTE]]</f>
        <v>0</v>
      </c>
      <c r="AP69" s="602">
        <f>IFERROR(VLOOKUP(ONSCollation[[#This Row],[ONS Q1 2009-Q2 2009]],ONS2009Q2[[#All],[Cleaned version of text detail]:[Full Time Equivalent Q1 2009]],6,0),"-")</f>
        <v>320</v>
      </c>
      <c r="AQ69" s="602">
        <f>IFERROR(VLOOKUP(ONSCollation[[#This Row],[ONS Q1 2009-Q2 2009]],ONS2009Q2[[#All],[Cleaned version of text detail]:[Full Time Equivalent Q1 2009]],2,0),"-")</f>
        <v>310</v>
      </c>
      <c r="AR69" s="602">
        <f>IFERROR(VLOOKUP(ONSCollation[[#This Row],[ONS Q3 2009-Q4 2009]],ONS2009Q4[[#All],[Cleaned version of detail]:[Full Time Equivalent Q3 2009]],6,0),"-")</f>
        <v>310</v>
      </c>
      <c r="AS69" s="602">
        <f>IFERROR(VLOOKUP(ONSCollation[[#This Row],[ONS Q3 2009-Q4 2009]],ONS2009Q4[[#All],[Cleaned version of detail]:[Full Time Equivalent Q3 2009]],2,0),"-")</f>
        <v>310</v>
      </c>
      <c r="AT69" s="602">
        <f>IFERROR(VLOOKUP(ONSCollation[[#This Row],[ONS Q1 2010-Q2 2010]],ONS2010Q2[[#All],[Cleaned text]:[Full Time Equivalent Q1 2010]],6,0),"-")</f>
        <v>300</v>
      </c>
      <c r="AU69" s="602">
        <f>IFERROR(VLOOKUP(ONSCollation[[#This Row],[ONS Q2 2010-Q3 2010]],ONS2010Q3[[#All],[Cleaned text]:[FTE Q2 2010]],6,0),"-")</f>
        <v>300</v>
      </c>
      <c r="AV69" s="602">
        <f>IFERROR(VLOOKUP(ONSCollation[[#This Row],[ONS Q4 2010-Q1 2011]],ONS2011Q1[[#All],[Cleaned text]:[Full Time Equivalent change Q4 2010-Q1 2011]],2,0),"-")</f>
        <v>280</v>
      </c>
      <c r="AW69" s="602">
        <f>IFERROR(VLOOKUP(ONSCollation[[#This Row],[ONS Q3 2010-Q4 2010]],ONS2010Q4[[#All],[Cleaned text]:[Full Time Equivalent Q3 2010]],2,0),"-")</f>
        <v>290</v>
      </c>
      <c r="AX69" s="602">
        <f>IFERROR(VLOOKUP(ONSCollation[[#This Row],[ONS Q3 2010-Q4 2010]],ONS2010Q4[[#All],[Cleaned text]:[Full Time Equivalent Q3 2010]],6,0),"-")</f>
        <v>300</v>
      </c>
      <c r="AY69" s="602">
        <f>IFERROR(VLOOKUP(ONSCollation[[#This Row],[ONS Q1 2011-Q2 2011]],ONS2011Q2[[#All],[Dept detail / Agency]:[Full Time Equivalent]],3,0),"-")</f>
        <v>290</v>
      </c>
      <c r="AZ69" s="602">
        <f>IFERROR(VLOOKUP(ONSCollation[[#This Row],[ONS Q2 2011-Q3 2011]],ONS2011Q3[[#All],[Cleaned text]:[Full Time Equivalent Q3 2011]],2,0),"-")</f>
        <v>280</v>
      </c>
      <c r="BA69" s="602">
        <f>IFERROR(VLOOKUP(ONSCollation[[#This Row],[ONS Q3 2011-Q4 2011]],ONS2011Q4[[#All],[Cleaned text]:[Full Time Equivalent]],3,0),"-")</f>
        <v>280</v>
      </c>
      <c r="BB69" s="602">
        <f>IFERROR(VLOOKUP(ONSCollation[[#This Row],[Dept detail / Agency]],ONS2012Q1[[Cleaned text]:[FTE Q1]],3,FALSE),"-")</f>
        <v>280</v>
      </c>
      <c r="BC69" s="602">
        <f>IFERROR(VLOOKUP(ONSCollation[[#This Row],[Dept detail / Agency]],ONS2012Q2[[Cleaned name]:[FTE Q2 2012]],3,FALSE),"-")</f>
        <v>280</v>
      </c>
      <c r="BD69" s="602">
        <f>IFERROR(VLOOKUP(ONSCollation[[#This Row],[Dept detail / Agency]],ONS2012Q3[[Cleaned name]:[FTE Q2 2012]],3,FALSE),"-")</f>
        <v>290</v>
      </c>
      <c r="BE69" s="602">
        <f>IFERROR(VLOOKUP(ONSCollation[[#This Row],[Dept detail / Agency]],ONS2012Q4[[Cleaned name]:[FTE Q3 2012]],3,FALSE),"-")</f>
        <v>300</v>
      </c>
      <c r="BF69" s="602">
        <f>IFERROR(VLOOKUP(ONSCollation[[#This Row],[Dept detail / Agency]],ONS2013Q1[[Cleaned name]:[FTE Q4 2012]],3,FALSE),"-")</f>
        <v>290</v>
      </c>
      <c r="BG69" s="602">
        <f>IFERROR(VLOOKUP(ONSCollation[[#This Row],[Dept detail / Agency]],ONS2013Q2[[Cleaned name]:[FTE Q1 2013]],3,FALSE),"-")</f>
        <v>290</v>
      </c>
      <c r="BH69" s="602">
        <f>IFERROR(VLOOKUP(ONSCollation[[#This Row],[Dept detail / Agency]],ONS2013Q3[[Cleaned name]:[FTE Q2 2013]],3,FALSE),"-")</f>
        <v>280</v>
      </c>
      <c r="BI69" s="602">
        <f>IFERROR(VLOOKUP(ONSCollation[[#This Row],[Dept detail / Agency]],ONS2013Q3[[Cleaned name]:[FTE Q2 2013]],3,FALSE),"-")</f>
        <v>280</v>
      </c>
      <c r="BJ69" s="604"/>
    </row>
    <row r="70" spans="1:62" x14ac:dyDescent="0.25">
      <c r="A70" s="531" t="s">
        <v>84</v>
      </c>
      <c r="B70" s="549" t="s">
        <v>456</v>
      </c>
      <c r="C70" s="531" t="s">
        <v>92</v>
      </c>
      <c r="D70" s="531" t="s">
        <v>92</v>
      </c>
      <c r="E70" s="531" t="s">
        <v>92</v>
      </c>
      <c r="F70" s="531" t="s">
        <v>92</v>
      </c>
      <c r="G70" s="531" t="s">
        <v>92</v>
      </c>
      <c r="H70" s="531" t="s">
        <v>92</v>
      </c>
      <c r="I70" s="531" t="s">
        <v>92</v>
      </c>
      <c r="J70" s="531" t="s">
        <v>92</v>
      </c>
      <c r="K70" s="531" t="s">
        <v>92</v>
      </c>
      <c r="L70" s="532" t="str">
        <f>VLOOKUP(TRIM(ONSCollation[[#This Row],[ONS Q3 2011-Q4 2011]]),ONS2012Q1[Cleaned text],1,0)</f>
        <v>Vehicle and Operator Services Agency</v>
      </c>
      <c r="M70" s="532" t="str">
        <f>ONSCollation[[#This Row],[ONS Q4 2011-Q1 2012]]</f>
        <v>Vehicle and Operator Services Agency</v>
      </c>
      <c r="N70" s="536" t="str">
        <f>ONSCollation[[#This Row],[ONS Q4 2011-Q1 2012]]</f>
        <v>Vehicle and Operator Services Agency</v>
      </c>
      <c r="O70" s="536" t="str">
        <f>ONSCollation[[#This Row],[Dept]]</f>
        <v>DfT</v>
      </c>
      <c r="P70" s="531" t="s">
        <v>902</v>
      </c>
      <c r="Q70" s="531" t="s">
        <v>832</v>
      </c>
      <c r="R70" s="531" t="s">
        <v>792</v>
      </c>
      <c r="S70" s="601">
        <f>IFERROR(VLOOKUP(ONSCollation[[#This Row],[ONS Q1 2009-Q2 2009]],ONS2009Q2[[#All],[Cleaned version of text detail]:[Full Time Equivalent Q1 2009]],8,0), "-")</f>
        <v>2640</v>
      </c>
      <c r="T70" s="601">
        <f>IFERROR(VLOOKUP(ONSCollation[[#This Row],[ONS Q1 2009-Q2 2009]],ONS2009Q2[[#All],[Cleaned version of text detail]:[Full Time Equivalent Q1 2009]],4,0),"-")</f>
        <v>2630</v>
      </c>
      <c r="U70" s="601">
        <f>IFERROR(VLOOKUP(ONSCollation[[#This Row],[ONS Q3 2009-Q4 2009]],ONS2009Q4[[#All],[Cleaned version of detail]:[Full Time Equivalent Q3 2009]],8,0),"-")</f>
        <v>2610</v>
      </c>
      <c r="V70" s="601">
        <f>IFERROR(VLOOKUP(ONSCollation[[#This Row],[ONS Q3 2009-Q4 2009]],ONS2009Q4[[#All],[Cleaned version of detail]:[Full Time Equivalent Q3 2009]],4,0),"-")</f>
        <v>2590</v>
      </c>
      <c r="W70" s="601">
        <f>IFERROR(VLOOKUP(ONSCollation[[#This Row],[ONS Q1 2010-Q2 2010]],ONS2010Q2[[#All],[Cleaned text]:[Full Time Equivalent Q1 2010]],8,0),"-")</f>
        <v>2450</v>
      </c>
      <c r="X70" s="601">
        <f>IFERROR(VLOOKUP(ONSCollation[[#This Row],[ONS Q2 2010-Q3 2010]],ONS2010Q3[[#All],[Cleaned text]:[FTE Q2 2010]],8,0),"-")</f>
        <v>2390</v>
      </c>
      <c r="Y70" s="601">
        <f>IFERROR(VLOOKUP(ONSCollation[[#This Row],[ONS Q3 2010-Q4 2010]],ONS2010Q4[[#All],[Cleaned text]:[Full Time Equivalent Q3 2010]],8,0),"-")</f>
        <v>2350</v>
      </c>
      <c r="Z70" s="601">
        <f>IFERROR(VLOOKUP(ONSCollation[[#This Row],[ONS Q3 2010-Q4 2010]],ONS2010Q4[[#All],[Cleaned text]:[Full Time Equivalent Q3 2010]],4,0),"-")</f>
        <v>2330</v>
      </c>
      <c r="AA70" s="601">
        <f>IFERROR(VLOOKUP(ONSCollation[[#This Row],[ONS Q4 2010-Q1 2011]],ONS2011Q1[[#All],[Cleaned text]:[Full Time Equivalent change Q4 2010-Q1 2011]],3,0),"-")</f>
        <v>2230</v>
      </c>
      <c r="AB70" s="601">
        <f>IFERROR(VLOOKUP(ONSCollation[[#This Row],[ONS Q1 2011-Q2 2011]],ONS2011Q2[[#All],[Dept detail / Agency]:[Full Time Equivalent]],4,0),"-")</f>
        <v>2210</v>
      </c>
      <c r="AC70" s="601">
        <f>IFERROR(VLOOKUP(ONSCollation[[#This Row],[ONS Q2 2011-Q3 2011]],ONS2011Q3[[#All],[Cleaned text]:[Full Time Equivalent Q3 2011]],3,0),"-")</f>
        <v>2160</v>
      </c>
      <c r="AD70" s="601">
        <f>IFERROR(VLOOKUP(ONSCollation[[#This Row],[ONS Q3 2011-Q4 2011]],ONS2011Q4[[#All],[Cleaned text]:[Full Time Equivalent]],4,0),"-")</f>
        <v>2150</v>
      </c>
      <c r="AE70" s="601">
        <f>IFERROR(VLOOKUP(ONSCollation[[#This Row],[Dept detail / Agency]],ONS2012Q1[[Cleaned text]:[FTE Q1]],4,FALSE),"-")</f>
        <v>2130</v>
      </c>
      <c r="AF70" s="601">
        <f>IFERROR(VLOOKUP(ONSCollation[[#This Row],[Dept detail / Agency]],ONS2012Q2[[Cleaned name]:[FTE Q2 2012]],4,FALSE),"-")</f>
        <v>2150</v>
      </c>
      <c r="AG70" s="601">
        <f>IFERROR(VLOOKUP(ONSCollation[[#This Row],[Dept detail / Agency]],ONS2012Q3[[Cleaned name]:[FTE Q2 2012]],4,FALSE),"-")</f>
        <v>2160</v>
      </c>
      <c r="AH70" s="601">
        <f>IFERROR(VLOOKUP(ONSCollation[[#This Row],[Dept detail / Agency]],ONS2012Q4[[Cleaned name]:[FTE Q3 2012]],4,FALSE),"-")</f>
        <v>2170</v>
      </c>
      <c r="AI70" s="601">
        <f>IFERROR(VLOOKUP(ONSCollation[[#This Row],[Dept detail / Agency]],ONS2013Q1[[Cleaned name]:[FTE Q4 2012]],4,FALSE),"-")</f>
        <v>2180</v>
      </c>
      <c r="AJ70" s="601">
        <f>IFERROR(VLOOKUP(ONSCollation[[#This Row],[Dept detail / Agency]],ONS2013Q2[[Cleaned name]:[FTE Q1 2013]],4,FALSE),"-")</f>
        <v>2190</v>
      </c>
      <c r="AK70" s="601">
        <f>IFERROR(VLOOKUP(ONSCollation[[#This Row],[Dept detail / Agency]],ONS2013Q3[[Cleaned name]:[FTE Q2 2013]],4,FALSE),"-")</f>
        <v>2200</v>
      </c>
      <c r="AL70" s="601">
        <f>IFERROR(VLOOKUP(ONSCollation[[#This Row],[Dept detail / Agency]],ONS2013Q3[[Cleaned name]:[FTE Q2 2013]],6,FALSE),"-")</f>
        <v>2190</v>
      </c>
      <c r="AM70" s="601">
        <f>IFERROR(VLOOKUP(ONSCollation[[#This Row],[Dept detail / Agency]],ONS2013Q4[[#All],[Cleaned name]:[FTE Q4 2013]],4,FALSE),"-")</f>
        <v>2200</v>
      </c>
      <c r="AN70" s="601">
        <f>IFERROR(VLOOKUP(ONSCollation[[#This Row],[Dept detail / Agency]],ONS2013Q4[[Cleaned name]:[HC Q3 20132]],6,FALSE),"-")</f>
        <v>2200</v>
      </c>
      <c r="AO70" s="601">
        <f>ONSCollation[[#This Row],[2013 Q3 - restated]]-ONSCollation[[#This Row],[2013 Q3 FTE]]</f>
        <v>0</v>
      </c>
      <c r="AP70" s="602">
        <f>IFERROR(VLOOKUP(ONSCollation[[#This Row],[ONS Q1 2009-Q2 2009]],ONS2009Q2[[#All],[Cleaned version of text detail]:[Full Time Equivalent Q1 2009]],6,0),"-")</f>
        <v>2730</v>
      </c>
      <c r="AQ70" s="602">
        <f>IFERROR(VLOOKUP(ONSCollation[[#This Row],[ONS Q1 2009-Q2 2009]],ONS2009Q2[[#All],[Cleaned version of text detail]:[Full Time Equivalent Q1 2009]],2,0),"-")</f>
        <v>2720</v>
      </c>
      <c r="AR70" s="602">
        <f>IFERROR(VLOOKUP(ONSCollation[[#This Row],[ONS Q3 2009-Q4 2009]],ONS2009Q4[[#All],[Cleaned version of detail]:[Full Time Equivalent Q3 2009]],6,0),"-")</f>
        <v>2700</v>
      </c>
      <c r="AS70" s="602">
        <f>IFERROR(VLOOKUP(ONSCollation[[#This Row],[ONS Q3 2009-Q4 2009]],ONS2009Q4[[#All],[Cleaned version of detail]:[Full Time Equivalent Q3 2009]],2,0),"-")</f>
        <v>2680</v>
      </c>
      <c r="AT70" s="602">
        <f>IFERROR(VLOOKUP(ONSCollation[[#This Row],[ONS Q1 2010-Q2 2010]],ONS2010Q2[[#All],[Cleaned text]:[Full Time Equivalent Q1 2010]],6,0),"-")</f>
        <v>2530</v>
      </c>
      <c r="AU70" s="602">
        <f>IFERROR(VLOOKUP(ONSCollation[[#This Row],[ONS Q2 2010-Q3 2010]],ONS2010Q3[[#All],[Cleaned text]:[FTE Q2 2010]],6,0),"-")</f>
        <v>2480</v>
      </c>
      <c r="AV70" s="602">
        <f>IFERROR(VLOOKUP(ONSCollation[[#This Row],[ONS Q4 2010-Q1 2011]],ONS2011Q1[[#All],[Cleaned text]:[Full Time Equivalent change Q4 2010-Q1 2011]],2,0),"-")</f>
        <v>2310</v>
      </c>
      <c r="AW70" s="602">
        <f>IFERROR(VLOOKUP(ONSCollation[[#This Row],[ONS Q3 2010-Q4 2010]],ONS2010Q4[[#All],[Cleaned text]:[Full Time Equivalent Q3 2010]],2,0),"-")</f>
        <v>2420</v>
      </c>
      <c r="AX70" s="602">
        <f>IFERROR(VLOOKUP(ONSCollation[[#This Row],[ONS Q3 2010-Q4 2010]],ONS2010Q4[[#All],[Cleaned text]:[Full Time Equivalent Q3 2010]],6,0),"-")</f>
        <v>2430</v>
      </c>
      <c r="AY70" s="602">
        <f>IFERROR(VLOOKUP(ONSCollation[[#This Row],[ONS Q1 2011-Q2 2011]],ONS2011Q2[[#All],[Dept detail / Agency]:[Full Time Equivalent]],3,0),"-")</f>
        <v>2280</v>
      </c>
      <c r="AZ70" s="602">
        <f>IFERROR(VLOOKUP(ONSCollation[[#This Row],[ONS Q2 2011-Q3 2011]],ONS2011Q3[[#All],[Cleaned text]:[Full Time Equivalent Q3 2011]],2,0),"-")</f>
        <v>2240</v>
      </c>
      <c r="BA70" s="602">
        <f>IFERROR(VLOOKUP(ONSCollation[[#This Row],[ONS Q3 2011-Q4 2011]],ONS2011Q4[[#All],[Cleaned text]:[Full Time Equivalent]],3,0),"-")</f>
        <v>2230</v>
      </c>
      <c r="BB70" s="602">
        <f>IFERROR(VLOOKUP(ONSCollation[[#This Row],[Dept detail / Agency]],ONS2012Q1[[Cleaned text]:[FTE Q1]],3,FALSE),"-")</f>
        <v>2210</v>
      </c>
      <c r="BC70" s="602">
        <f>IFERROR(VLOOKUP(ONSCollation[[#This Row],[Dept detail / Agency]],ONS2012Q2[[Cleaned name]:[FTE Q2 2012]],3,FALSE),"-")</f>
        <v>2240</v>
      </c>
      <c r="BD70" s="602">
        <f>IFERROR(VLOOKUP(ONSCollation[[#This Row],[Dept detail / Agency]],ONS2012Q3[[Cleaned name]:[FTE Q2 2012]],3,FALSE),"-")</f>
        <v>2250</v>
      </c>
      <c r="BE70" s="602">
        <f>IFERROR(VLOOKUP(ONSCollation[[#This Row],[Dept detail / Agency]],ONS2012Q4[[Cleaned name]:[FTE Q3 2012]],3,FALSE),"-")</f>
        <v>2250</v>
      </c>
      <c r="BF70" s="602">
        <f>IFERROR(VLOOKUP(ONSCollation[[#This Row],[Dept detail / Agency]],ONS2013Q1[[Cleaned name]:[FTE Q4 2012]],3,FALSE),"-")</f>
        <v>2270</v>
      </c>
      <c r="BG70" s="602">
        <f>IFERROR(VLOOKUP(ONSCollation[[#This Row],[Dept detail / Agency]],ONS2013Q2[[Cleaned name]:[FTE Q1 2013]],3,FALSE),"-")</f>
        <v>2280</v>
      </c>
      <c r="BH70" s="602">
        <f>IFERROR(VLOOKUP(ONSCollation[[#This Row],[Dept detail / Agency]],ONS2013Q3[[Cleaned name]:[FTE Q2 2013]],3,FALSE),"-")</f>
        <v>2290</v>
      </c>
      <c r="BI70" s="602">
        <f>IFERROR(VLOOKUP(ONSCollation[[#This Row],[Dept detail / Agency]],ONS2013Q3[[Cleaned name]:[FTE Q2 2013]],3,FALSE),"-")</f>
        <v>2290</v>
      </c>
      <c r="BJ70" s="604"/>
    </row>
    <row r="71" spans="1:62" x14ac:dyDescent="0.25">
      <c r="A71" s="531" t="s">
        <v>84</v>
      </c>
      <c r="B71" s="549" t="s">
        <v>456</v>
      </c>
      <c r="C71" s="531" t="s">
        <v>91</v>
      </c>
      <c r="D71" s="531" t="s">
        <v>91</v>
      </c>
      <c r="E71" s="531" t="s">
        <v>91</v>
      </c>
      <c r="F71" s="531" t="s">
        <v>91</v>
      </c>
      <c r="G71" s="531" t="s">
        <v>91</v>
      </c>
      <c r="H71" s="531" t="s">
        <v>91</v>
      </c>
      <c r="I71" s="531" t="s">
        <v>91</v>
      </c>
      <c r="J71" s="531" t="s">
        <v>91</v>
      </c>
      <c r="K71" s="531" t="s">
        <v>91</v>
      </c>
      <c r="L71" s="532" t="str">
        <f>VLOOKUP(TRIM(ONSCollation[[#This Row],[ONS Q3 2011-Q4 2011]]),ONS2012Q1[Cleaned text],1,0)</f>
        <v>Vehicle Certification Agency</v>
      </c>
      <c r="M71" s="532" t="str">
        <f>ONSCollation[[#This Row],[ONS Q4 2011-Q1 2012]]</f>
        <v>Vehicle Certification Agency</v>
      </c>
      <c r="N71" s="536" t="str">
        <f>ONSCollation[[#This Row],[ONS Q4 2011-Q1 2012]]</f>
        <v>Vehicle Certification Agency</v>
      </c>
      <c r="O71" s="536" t="str">
        <f>ONSCollation[[#This Row],[Dept]]</f>
        <v>DfT</v>
      </c>
      <c r="P71" s="531" t="s">
        <v>902</v>
      </c>
      <c r="Q71" s="531" t="s">
        <v>832</v>
      </c>
      <c r="R71" s="531" t="s">
        <v>792</v>
      </c>
      <c r="S71" s="601">
        <f>IFERROR(VLOOKUP(ONSCollation[[#This Row],[ONS Q1 2009-Q2 2009]],ONS2009Q2[[#All],[Cleaned version of text detail]:[Full Time Equivalent Q1 2009]],8,0), "-")</f>
        <v>140</v>
      </c>
      <c r="T71" s="601">
        <f>IFERROR(VLOOKUP(ONSCollation[[#This Row],[ONS Q1 2009-Q2 2009]],ONS2009Q2[[#All],[Cleaned version of text detail]:[Full Time Equivalent Q1 2009]],4,0),"-")</f>
        <v>150</v>
      </c>
      <c r="U71" s="601">
        <f>IFERROR(VLOOKUP(ONSCollation[[#This Row],[ONS Q3 2009-Q4 2009]],ONS2009Q4[[#All],[Cleaned version of detail]:[Full Time Equivalent Q3 2009]],8,0),"-")</f>
        <v>140</v>
      </c>
      <c r="V71" s="601">
        <f>IFERROR(VLOOKUP(ONSCollation[[#This Row],[ONS Q3 2009-Q4 2009]],ONS2009Q4[[#All],[Cleaned version of detail]:[Full Time Equivalent Q3 2009]],4,0),"-")</f>
        <v>140</v>
      </c>
      <c r="W71" s="601">
        <f>IFERROR(VLOOKUP(ONSCollation[[#This Row],[ONS Q1 2010-Q2 2010]],ONS2010Q2[[#All],[Cleaned text]:[Full Time Equivalent Q1 2010]],8,0),"-")</f>
        <v>140</v>
      </c>
      <c r="X71" s="601">
        <f>IFERROR(VLOOKUP(ONSCollation[[#This Row],[ONS Q2 2010-Q3 2010]],ONS2010Q3[[#All],[Cleaned text]:[FTE Q2 2010]],8,0),"-")</f>
        <v>140</v>
      </c>
      <c r="Y71" s="601">
        <f>IFERROR(VLOOKUP(ONSCollation[[#This Row],[ONS Q3 2010-Q4 2010]],ONS2010Q4[[#All],[Cleaned text]:[Full Time Equivalent Q3 2010]],8,0),"-")</f>
        <v>140</v>
      </c>
      <c r="Z71" s="601">
        <f>IFERROR(VLOOKUP(ONSCollation[[#This Row],[ONS Q3 2010-Q4 2010]],ONS2010Q4[[#All],[Cleaned text]:[Full Time Equivalent Q3 2010]],4,0),"-")</f>
        <v>140</v>
      </c>
      <c r="AA71" s="601">
        <f>IFERROR(VLOOKUP(ONSCollation[[#This Row],[ONS Q4 2010-Q1 2011]],ONS2011Q1[[#All],[Cleaned text]:[Full Time Equivalent change Q4 2010-Q1 2011]],3,0),"-")</f>
        <v>140</v>
      </c>
      <c r="AB71" s="601">
        <f>IFERROR(VLOOKUP(ONSCollation[[#This Row],[ONS Q1 2011-Q2 2011]],ONS2011Q2[[#All],[Dept detail / Agency]:[Full Time Equivalent]],4,0),"-")</f>
        <v>140</v>
      </c>
      <c r="AC71" s="601">
        <f>IFERROR(VLOOKUP(ONSCollation[[#This Row],[ONS Q2 2011-Q3 2011]],ONS2011Q3[[#All],[Cleaned text]:[Full Time Equivalent Q3 2011]],3,0),"-")</f>
        <v>150</v>
      </c>
      <c r="AD71" s="601">
        <f>IFERROR(VLOOKUP(ONSCollation[[#This Row],[ONS Q3 2011-Q4 2011]],ONS2011Q4[[#All],[Cleaned text]:[Full Time Equivalent]],4,0),"-")</f>
        <v>140</v>
      </c>
      <c r="AE71" s="601">
        <f>IFERROR(VLOOKUP(ONSCollation[[#This Row],[Dept detail / Agency]],ONS2012Q1[[Cleaned text]:[FTE Q1]],4,FALSE),"-")</f>
        <v>150</v>
      </c>
      <c r="AF71" s="601">
        <f>IFERROR(VLOOKUP(ONSCollation[[#This Row],[Dept detail / Agency]],ONS2012Q2[[Cleaned name]:[FTE Q2 2012]],4,FALSE),"-")</f>
        <v>150</v>
      </c>
      <c r="AG71" s="601">
        <f>IFERROR(VLOOKUP(ONSCollation[[#This Row],[Dept detail / Agency]],ONS2012Q3[[Cleaned name]:[FTE Q2 2012]],4,FALSE),"-")</f>
        <v>150</v>
      </c>
      <c r="AH71" s="601">
        <f>IFERROR(VLOOKUP(ONSCollation[[#This Row],[Dept detail / Agency]],ONS2012Q4[[Cleaned name]:[FTE Q3 2012]],4,FALSE),"-")</f>
        <v>150</v>
      </c>
      <c r="AI71" s="601">
        <f>IFERROR(VLOOKUP(ONSCollation[[#This Row],[Dept detail / Agency]],ONS2013Q1[[Cleaned name]:[FTE Q4 2012]],4,FALSE),"-")</f>
        <v>150</v>
      </c>
      <c r="AJ71" s="601">
        <f>IFERROR(VLOOKUP(ONSCollation[[#This Row],[Dept detail / Agency]],ONS2013Q2[[Cleaned name]:[FTE Q1 2013]],4,FALSE),"-")</f>
        <v>150</v>
      </c>
      <c r="AK71" s="601">
        <f>IFERROR(VLOOKUP(ONSCollation[[#This Row],[Dept detail / Agency]],ONS2013Q3[[Cleaned name]:[FTE Q2 2013]],4,FALSE),"-")</f>
        <v>150</v>
      </c>
      <c r="AL71" s="601">
        <f>IFERROR(VLOOKUP(ONSCollation[[#This Row],[Dept detail / Agency]],ONS2013Q3[[Cleaned name]:[FTE Q2 2013]],6,FALSE),"-")</f>
        <v>150</v>
      </c>
      <c r="AM71" s="601">
        <f>IFERROR(VLOOKUP(ONSCollation[[#This Row],[Dept detail / Agency]],ONS2013Q4[[#All],[Cleaned name]:[FTE Q4 2013]],4,FALSE),"-")</f>
        <v>150</v>
      </c>
      <c r="AN71" s="601">
        <f>IFERROR(VLOOKUP(ONSCollation[[#This Row],[Dept detail / Agency]],ONS2013Q4[[Cleaned name]:[HC Q3 20132]],6,FALSE),"-")</f>
        <v>150</v>
      </c>
      <c r="AO71" s="601">
        <f>ONSCollation[[#This Row],[2013 Q3 - restated]]-ONSCollation[[#This Row],[2013 Q3 FTE]]</f>
        <v>0</v>
      </c>
      <c r="AP71" s="602">
        <f>IFERROR(VLOOKUP(ONSCollation[[#This Row],[ONS Q1 2009-Q2 2009]],ONS2009Q2[[#All],[Cleaned version of text detail]:[Full Time Equivalent Q1 2009]],6,0),"-")</f>
        <v>140</v>
      </c>
      <c r="AQ71" s="602">
        <f>IFERROR(VLOOKUP(ONSCollation[[#This Row],[ONS Q1 2009-Q2 2009]],ONS2009Q2[[#All],[Cleaned version of text detail]:[Full Time Equivalent Q1 2009]],2,0),"-")</f>
        <v>150</v>
      </c>
      <c r="AR71" s="602">
        <f>IFERROR(VLOOKUP(ONSCollation[[#This Row],[ONS Q3 2009-Q4 2009]],ONS2009Q4[[#All],[Cleaned version of detail]:[Full Time Equivalent Q3 2009]],6,0),"-")</f>
        <v>150</v>
      </c>
      <c r="AS71" s="602">
        <f>IFERROR(VLOOKUP(ONSCollation[[#This Row],[ONS Q3 2009-Q4 2009]],ONS2009Q4[[#All],[Cleaned version of detail]:[Full Time Equivalent Q3 2009]],2,0),"-")</f>
        <v>140</v>
      </c>
      <c r="AT71" s="602">
        <f>IFERROR(VLOOKUP(ONSCollation[[#This Row],[ONS Q1 2010-Q2 2010]],ONS2010Q2[[#All],[Cleaned text]:[Full Time Equivalent Q1 2010]],6,0),"-")</f>
        <v>150</v>
      </c>
      <c r="AU71" s="602">
        <f>IFERROR(VLOOKUP(ONSCollation[[#This Row],[ONS Q2 2010-Q3 2010]],ONS2010Q3[[#All],[Cleaned text]:[FTE Q2 2010]],6,0),"-")</f>
        <v>150</v>
      </c>
      <c r="AV71" s="602">
        <f>IFERROR(VLOOKUP(ONSCollation[[#This Row],[ONS Q4 2010-Q1 2011]],ONS2011Q1[[#All],[Cleaned text]:[Full Time Equivalent change Q4 2010-Q1 2011]],2,0),"-")</f>
        <v>150</v>
      </c>
      <c r="AW71" s="602">
        <f>IFERROR(VLOOKUP(ONSCollation[[#This Row],[ONS Q3 2010-Q4 2010]],ONS2010Q4[[#All],[Cleaned text]:[Full Time Equivalent Q3 2010]],2,0),"-")</f>
        <v>150</v>
      </c>
      <c r="AX71" s="602">
        <f>IFERROR(VLOOKUP(ONSCollation[[#This Row],[ONS Q3 2010-Q4 2010]],ONS2010Q4[[#All],[Cleaned text]:[Full Time Equivalent Q3 2010]],6,0),"-")</f>
        <v>150</v>
      </c>
      <c r="AY71" s="602">
        <f>IFERROR(VLOOKUP(ONSCollation[[#This Row],[ONS Q1 2011-Q2 2011]],ONS2011Q2[[#All],[Dept detail / Agency]:[Full Time Equivalent]],3,0),"-")</f>
        <v>150</v>
      </c>
      <c r="AZ71" s="602">
        <f>IFERROR(VLOOKUP(ONSCollation[[#This Row],[ONS Q2 2011-Q3 2011]],ONS2011Q3[[#All],[Cleaned text]:[Full Time Equivalent Q3 2011]],2,0),"-")</f>
        <v>150</v>
      </c>
      <c r="BA71" s="602">
        <f>IFERROR(VLOOKUP(ONSCollation[[#This Row],[ONS Q3 2011-Q4 2011]],ONS2011Q4[[#All],[Cleaned text]:[Full Time Equivalent]],3,0),"-")</f>
        <v>150</v>
      </c>
      <c r="BB71" s="602">
        <f>IFERROR(VLOOKUP(ONSCollation[[#This Row],[Dept detail / Agency]],ONS2012Q1[[Cleaned text]:[FTE Q1]],3,FALSE),"-")</f>
        <v>160</v>
      </c>
      <c r="BC71" s="602">
        <f>IFERROR(VLOOKUP(ONSCollation[[#This Row],[Dept detail / Agency]],ONS2012Q2[[Cleaned name]:[FTE Q2 2012]],3,FALSE),"-")</f>
        <v>160</v>
      </c>
      <c r="BD71" s="602">
        <f>IFERROR(VLOOKUP(ONSCollation[[#This Row],[Dept detail / Agency]],ONS2012Q3[[Cleaned name]:[FTE Q2 2012]],3,FALSE),"-")</f>
        <v>160</v>
      </c>
      <c r="BE71" s="602">
        <f>IFERROR(VLOOKUP(ONSCollation[[#This Row],[Dept detail / Agency]],ONS2012Q4[[Cleaned name]:[FTE Q3 2012]],3,FALSE),"-")</f>
        <v>160</v>
      </c>
      <c r="BF71" s="602">
        <f>IFERROR(VLOOKUP(ONSCollation[[#This Row],[Dept detail / Agency]],ONS2013Q1[[Cleaned name]:[FTE Q4 2012]],3,FALSE),"-")</f>
        <v>160</v>
      </c>
      <c r="BG71" s="602">
        <f>IFERROR(VLOOKUP(ONSCollation[[#This Row],[Dept detail / Agency]],ONS2013Q2[[Cleaned name]:[FTE Q1 2013]],3,FALSE),"-")</f>
        <v>160</v>
      </c>
      <c r="BH71" s="602">
        <f>IFERROR(VLOOKUP(ONSCollation[[#This Row],[Dept detail / Agency]],ONS2013Q3[[Cleaned name]:[FTE Q2 2013]],3,FALSE),"-")</f>
        <v>160</v>
      </c>
      <c r="BI71" s="602">
        <f>IFERROR(VLOOKUP(ONSCollation[[#This Row],[Dept detail / Agency]],ONS2013Q3[[Cleaned name]:[FTE Q2 2013]],3,FALSE),"-")</f>
        <v>160</v>
      </c>
      <c r="BJ71" s="604"/>
    </row>
    <row r="72" spans="1:62" x14ac:dyDescent="0.25">
      <c r="A72" s="531" t="s">
        <v>61</v>
      </c>
      <c r="B72" s="549" t="s">
        <v>452</v>
      </c>
      <c r="C72" s="531" t="s">
        <v>62</v>
      </c>
      <c r="D72" s="531" t="s">
        <v>62</v>
      </c>
      <c r="E72" s="531" t="s">
        <v>62</v>
      </c>
      <c r="F72" s="531" t="s">
        <v>62</v>
      </c>
      <c r="G72" s="531" t="s">
        <v>62</v>
      </c>
      <c r="H72" s="531" t="s">
        <v>62</v>
      </c>
      <c r="I72" s="531" t="s">
        <v>62</v>
      </c>
      <c r="J72" s="531" t="s">
        <v>62</v>
      </c>
      <c r="K72" s="531" t="s">
        <v>62</v>
      </c>
      <c r="L72" s="532" t="str">
        <f>VLOOKUP(TRIM(ONSCollation[[#This Row],[ONS Q3 2011-Q4 2011]]),ONS2012Q1[Cleaned text],1,0)</f>
        <v>Department of Health (excl agencies)</v>
      </c>
      <c r="M72" s="532" t="str">
        <f>ONSCollation[[#This Row],[ONS Q4 2011-Q1 2012]]</f>
        <v>Department of Health (excl agencies)</v>
      </c>
      <c r="N72" s="536" t="str">
        <f>ONSCollation[[#This Row],[ONS Q4 2011-Q1 2012]]</f>
        <v>Department of Health (excl agencies)</v>
      </c>
      <c r="O72" s="536" t="str">
        <f>ONSCollation[[#This Row],[Dept]]</f>
        <v>DH</v>
      </c>
      <c r="P72" s="531" t="s">
        <v>760</v>
      </c>
      <c r="Q72" s="531" t="s">
        <v>832</v>
      </c>
      <c r="R72" s="531" t="s">
        <v>790</v>
      </c>
      <c r="S72" s="601">
        <f>IFERROR(VLOOKUP(ONSCollation[[#This Row],[ONS Q1 2009-Q2 2009]],ONS2009Q2[[#All],[Cleaned version of text detail]:[Full Time Equivalent Q1 2009]],8,0), "-")</f>
        <v>2260</v>
      </c>
      <c r="T72" s="601">
        <f>IFERROR(VLOOKUP(ONSCollation[[#This Row],[ONS Q1 2009-Q2 2009]],ONS2009Q2[[#All],[Cleaned version of text detail]:[Full Time Equivalent Q1 2009]],4,0),"-")</f>
        <v>2240</v>
      </c>
      <c r="U72" s="601">
        <f>IFERROR(VLOOKUP(ONSCollation[[#This Row],[ONS Q3 2009-Q4 2009]],ONS2009Q4[[#All],[Cleaned version of detail]:[Full Time Equivalent Q3 2009]],8,0),"-")</f>
        <v>2330</v>
      </c>
      <c r="V72" s="601">
        <f>IFERROR(VLOOKUP(ONSCollation[[#This Row],[ONS Q3 2009-Q4 2009]],ONS2009Q4[[#All],[Cleaned version of detail]:[Full Time Equivalent Q3 2009]],4,0),"-")</f>
        <v>2360</v>
      </c>
      <c r="W72" s="601">
        <f>IFERROR(VLOOKUP(ONSCollation[[#This Row],[ONS Q1 2010-Q2 2010]],ONS2010Q2[[#All],[Cleaned text]:[Full Time Equivalent Q1 2010]],8,0),"-")</f>
        <v>2630</v>
      </c>
      <c r="X72" s="601">
        <f>IFERROR(VLOOKUP(ONSCollation[[#This Row],[ONS Q2 2010-Q3 2010]],ONS2010Q3[[#All],[Cleaned text]:[FTE Q2 2010]],8,0),"-")</f>
        <v>2600</v>
      </c>
      <c r="Y72" s="601">
        <f>IFERROR(VLOOKUP(ONSCollation[[#This Row],[ONS Q3 2010-Q4 2010]],ONS2010Q4[[#All],[Cleaned text]:[Full Time Equivalent Q3 2010]],8,0),"-")</f>
        <v>2540</v>
      </c>
      <c r="Z72" s="601">
        <f>IFERROR(VLOOKUP(ONSCollation[[#This Row],[ONS Q3 2010-Q4 2010]],ONS2010Q4[[#All],[Cleaned text]:[Full Time Equivalent Q3 2010]],4,0),"-")</f>
        <v>2570</v>
      </c>
      <c r="AA72" s="601">
        <f>IFERROR(VLOOKUP(ONSCollation[[#This Row],[ONS Q4 2010-Q1 2011]],ONS2011Q1[[#All],[Cleaned text]:[Full Time Equivalent change Q4 2010-Q1 2011]],3,0),"-")</f>
        <v>2560</v>
      </c>
      <c r="AB72" s="601">
        <f>IFERROR(VLOOKUP(ONSCollation[[#This Row],[ONS Q1 2011-Q2 2011]],ONS2011Q2[[#All],[Dept detail / Agency]:[Full Time Equivalent]],4,0),"-")</f>
        <v>2390</v>
      </c>
      <c r="AC72" s="601">
        <f>IFERROR(VLOOKUP(ONSCollation[[#This Row],[ONS Q2 2011-Q3 2011]],ONS2011Q3[[#All],[Cleaned text]:[Full Time Equivalent Q3 2011]],3,0),"-")</f>
        <v>2370</v>
      </c>
      <c r="AD72" s="601">
        <f>IFERROR(VLOOKUP(ONSCollation[[#This Row],[ONS Q3 2011-Q4 2011]],ONS2011Q4[[#All],[Cleaned text]:[Full Time Equivalent]],4,0),"-")</f>
        <v>2330</v>
      </c>
      <c r="AE72" s="601">
        <f>IFERROR(VLOOKUP(ONSCollation[[#This Row],[Dept detail / Agency]],ONS2012Q1[[Cleaned text]:[FTE Q1]],4,FALSE),"-")</f>
        <v>2290</v>
      </c>
      <c r="AF72" s="601">
        <f>IFERROR(VLOOKUP(ONSCollation[[#This Row],[Dept detail / Agency]],ONS2012Q2[[Cleaned name]:[FTE Q2 2012]],4,FALSE),"-")</f>
        <v>2270</v>
      </c>
      <c r="AG72" s="601">
        <f>IFERROR(VLOOKUP(ONSCollation[[#This Row],[Dept detail / Agency]],ONS2012Q3[[Cleaned name]:[FTE Q2 2012]],4,FALSE),"-")</f>
        <v>2260</v>
      </c>
      <c r="AH72" s="601">
        <f>IFERROR(VLOOKUP(ONSCollation[[#This Row],[Dept detail / Agency]],ONS2012Q4[[Cleaned name]:[FTE Q3 2012]],4,FALSE),"-")</f>
        <v>2240</v>
      </c>
      <c r="AI72" s="601">
        <f>IFERROR(VLOOKUP(ONSCollation[[#This Row],[Dept detail / Agency]],ONS2013Q1[[Cleaned name]:[FTE Q4 2012]],4,FALSE),"-")</f>
        <v>2200</v>
      </c>
      <c r="AJ72" s="601">
        <f>IFERROR(VLOOKUP(ONSCollation[[#This Row],[Dept detail / Agency]],ONS2013Q2[[Cleaned name]:[FTE Q1 2013]],4,FALSE),"-")</f>
        <v>1870</v>
      </c>
      <c r="AK72" s="601">
        <f>IFERROR(VLOOKUP(ONSCollation[[#This Row],[Dept detail / Agency]],ONS2013Q3[[Cleaned name]:[FTE Q2 2013]],4,FALSE),"-")</f>
        <v>1850</v>
      </c>
      <c r="AL72" s="601">
        <f>IFERROR(VLOOKUP(ONSCollation[[#This Row],[Dept detail / Agency]],ONS2013Q3[[Cleaned name]:[FTE Q2 2013]],6,FALSE),"-")</f>
        <v>1870</v>
      </c>
      <c r="AM72" s="601">
        <f>IFERROR(VLOOKUP(ONSCollation[[#This Row],[Dept detail / Agency]],ONS2013Q4[[#All],[Cleaned name]:[FTE Q4 2013]],4,FALSE),"-")</f>
        <v>1840</v>
      </c>
      <c r="AN72" s="601">
        <f>IFERROR(VLOOKUP(ONSCollation[[#This Row],[Dept detail / Agency]],ONS2013Q4[[Cleaned name]:[HC Q3 20132]],6,FALSE),"-")</f>
        <v>1850</v>
      </c>
      <c r="AO72" s="601">
        <f>ONSCollation[[#This Row],[2013 Q3 - restated]]-ONSCollation[[#This Row],[2013 Q3 FTE]]</f>
        <v>0</v>
      </c>
      <c r="AP72" s="602">
        <f>IFERROR(VLOOKUP(ONSCollation[[#This Row],[ONS Q1 2009-Q2 2009]],ONS2009Q2[[#All],[Cleaned version of text detail]:[Full Time Equivalent Q1 2009]],6,0),"-")</f>
        <v>2320</v>
      </c>
      <c r="AQ72" s="602">
        <f>IFERROR(VLOOKUP(ONSCollation[[#This Row],[ONS Q1 2009-Q2 2009]],ONS2009Q2[[#All],[Cleaned version of text detail]:[Full Time Equivalent Q1 2009]],2,0),"-")</f>
        <v>2290</v>
      </c>
      <c r="AR72" s="602">
        <f>IFERROR(VLOOKUP(ONSCollation[[#This Row],[ONS Q3 2009-Q4 2009]],ONS2009Q4[[#All],[Cleaned version of detail]:[Full Time Equivalent Q3 2009]],6,0),"-")</f>
        <v>2390</v>
      </c>
      <c r="AS72" s="602">
        <f>IFERROR(VLOOKUP(ONSCollation[[#This Row],[ONS Q3 2009-Q4 2009]],ONS2009Q4[[#All],[Cleaned version of detail]:[Full Time Equivalent Q3 2009]],2,0),"-")</f>
        <v>2420</v>
      </c>
      <c r="AT72" s="602">
        <f>IFERROR(VLOOKUP(ONSCollation[[#This Row],[ONS Q1 2010-Q2 2010]],ONS2010Q2[[#All],[Cleaned text]:[Full Time Equivalent Q1 2010]],6,0),"-")</f>
        <v>2710</v>
      </c>
      <c r="AU72" s="602">
        <f>IFERROR(VLOOKUP(ONSCollation[[#This Row],[ONS Q2 2010-Q3 2010]],ONS2010Q3[[#All],[Cleaned text]:[FTE Q2 2010]],6,0),"-")</f>
        <v>2680</v>
      </c>
      <c r="AV72" s="602">
        <f>IFERROR(VLOOKUP(ONSCollation[[#This Row],[ONS Q4 2010-Q1 2011]],ONS2011Q1[[#All],[Cleaned text]:[Full Time Equivalent change Q4 2010-Q1 2011]],2,0),"-")</f>
        <v>2640</v>
      </c>
      <c r="AW72" s="602">
        <f>IFERROR(VLOOKUP(ONSCollation[[#This Row],[ONS Q3 2010-Q4 2010]],ONS2010Q4[[#All],[Cleaned text]:[Full Time Equivalent Q3 2010]],2,0),"-")</f>
        <v>2660</v>
      </c>
      <c r="AX72" s="602">
        <f>IFERROR(VLOOKUP(ONSCollation[[#This Row],[ONS Q3 2010-Q4 2010]],ONS2010Q4[[#All],[Cleaned text]:[Full Time Equivalent Q3 2010]],6,0),"-")</f>
        <v>2620</v>
      </c>
      <c r="AY72" s="602">
        <f>IFERROR(VLOOKUP(ONSCollation[[#This Row],[ONS Q1 2011-Q2 2011]],ONS2011Q2[[#All],[Dept detail / Agency]:[Full Time Equivalent]],3,0),"-")</f>
        <v>2470</v>
      </c>
      <c r="AZ72" s="602">
        <f>IFERROR(VLOOKUP(ONSCollation[[#This Row],[ONS Q2 2011-Q3 2011]],ONS2011Q3[[#All],[Cleaned text]:[Full Time Equivalent Q3 2011]],2,0),"-")</f>
        <v>2450</v>
      </c>
      <c r="BA72" s="602">
        <f>IFERROR(VLOOKUP(ONSCollation[[#This Row],[ONS Q3 2011-Q4 2011]],ONS2011Q4[[#All],[Cleaned text]:[Full Time Equivalent]],3,0),"-")</f>
        <v>2410</v>
      </c>
      <c r="BB72" s="602">
        <f>IFERROR(VLOOKUP(ONSCollation[[#This Row],[Dept detail / Agency]],ONS2012Q1[[Cleaned text]:[FTE Q1]],3,FALSE),"-")</f>
        <v>2370</v>
      </c>
      <c r="BC72" s="602">
        <f>IFERROR(VLOOKUP(ONSCollation[[#This Row],[Dept detail / Agency]],ONS2012Q2[[Cleaned name]:[FTE Q2 2012]],3,FALSE),"-")</f>
        <v>2350</v>
      </c>
      <c r="BD72" s="602">
        <f>IFERROR(VLOOKUP(ONSCollation[[#This Row],[Dept detail / Agency]],ONS2012Q3[[Cleaned name]:[FTE Q2 2012]],3,FALSE),"-")</f>
        <v>2340</v>
      </c>
      <c r="BE72" s="602">
        <f>IFERROR(VLOOKUP(ONSCollation[[#This Row],[Dept detail / Agency]],ONS2012Q4[[Cleaned name]:[FTE Q3 2012]],3,FALSE),"-")</f>
        <v>2330</v>
      </c>
      <c r="BF72" s="602">
        <f>IFERROR(VLOOKUP(ONSCollation[[#This Row],[Dept detail / Agency]],ONS2013Q1[[Cleaned name]:[FTE Q4 2012]],3,FALSE),"-")</f>
        <v>2280</v>
      </c>
      <c r="BG72" s="602">
        <f>IFERROR(VLOOKUP(ONSCollation[[#This Row],[Dept detail / Agency]],ONS2013Q2[[Cleaned name]:[FTE Q1 2013]],3,FALSE),"-")</f>
        <v>1940</v>
      </c>
      <c r="BH72" s="602">
        <f>IFERROR(VLOOKUP(ONSCollation[[#This Row],[Dept detail / Agency]],ONS2013Q3[[Cleaned name]:[FTE Q2 2013]],3,FALSE),"-")</f>
        <v>1930</v>
      </c>
      <c r="BI72" s="602">
        <f>IFERROR(VLOOKUP(ONSCollation[[#This Row],[Dept detail / Agency]],ONS2013Q3[[Cleaned name]:[FTE Q2 2013]],3,FALSE),"-")</f>
        <v>1930</v>
      </c>
      <c r="BJ72" s="604"/>
    </row>
    <row r="73" spans="1:62" x14ac:dyDescent="0.25">
      <c r="A73" s="531" t="s">
        <v>61</v>
      </c>
      <c r="B73" s="549" t="s">
        <v>452</v>
      </c>
      <c r="C73" s="531" t="s">
        <v>63</v>
      </c>
      <c r="D73" s="531" t="s">
        <v>63</v>
      </c>
      <c r="E73" s="531" t="s">
        <v>63</v>
      </c>
      <c r="F73" s="531" t="s">
        <v>63</v>
      </c>
      <c r="G73" s="531" t="s">
        <v>63</v>
      </c>
      <c r="H73" s="531" t="s">
        <v>63</v>
      </c>
      <c r="I73" s="531" t="s">
        <v>63</v>
      </c>
      <c r="J73" s="531" t="s">
        <v>63</v>
      </c>
      <c r="K73" s="531" t="s">
        <v>63</v>
      </c>
      <c r="L73" s="532" t="str">
        <f>VLOOKUP(TRIM(ONSCollation[[#This Row],[ONS Q3 2011-Q4 2011]]),ONS2012Q1[Cleaned text],1,0)</f>
        <v>Food Standards Agency</v>
      </c>
      <c r="M73" s="532" t="str">
        <f>ONSCollation[[#This Row],[ONS Q4 2011-Q1 2012]]</f>
        <v>Food Standards Agency</v>
      </c>
      <c r="N73" s="536" t="str">
        <f>ONSCollation[[#This Row],[ONS Q4 2011-Q1 2012]]</f>
        <v>Food Standards Agency</v>
      </c>
      <c r="O73" s="536" t="str">
        <f>ONSCollation[[#This Row],[Dept]]</f>
        <v>DH</v>
      </c>
      <c r="P73" s="531" t="s">
        <v>902</v>
      </c>
      <c r="Q73" s="531" t="s">
        <v>832</v>
      </c>
      <c r="R73" s="531" t="s">
        <v>791</v>
      </c>
      <c r="S73" s="601">
        <f>IFERROR(VLOOKUP(ONSCollation[[#This Row],[ONS Q1 2009-Q2 2009]],ONS2009Q2[[#All],[Cleaned version of text detail]:[Full Time Equivalent Q1 2009]],8,0), "-")</f>
        <v>750</v>
      </c>
      <c r="T73" s="601">
        <f>IFERROR(VLOOKUP(ONSCollation[[#This Row],[ONS Q1 2009-Q2 2009]],ONS2009Q2[[#All],[Cleaned version of text detail]:[Full Time Equivalent Q1 2009]],4,0),"-")</f>
        <v>730</v>
      </c>
      <c r="U73" s="601">
        <f>IFERROR(VLOOKUP(ONSCollation[[#This Row],[ONS Q3 2009-Q4 2009]],ONS2009Q4[[#All],[Cleaned version of detail]:[Full Time Equivalent Q3 2009]],8,0),"-")</f>
        <v>720</v>
      </c>
      <c r="V73" s="601">
        <f>IFERROR(VLOOKUP(ONSCollation[[#This Row],[ONS Q3 2009-Q4 2009]],ONS2009Q4[[#All],[Cleaned version of detail]:[Full Time Equivalent Q3 2009]],4,0),"-")</f>
        <v>710</v>
      </c>
      <c r="W73" s="601">
        <f>IFERROR(VLOOKUP(ONSCollation[[#This Row],[ONS Q1 2010-Q2 2010]],ONS2010Q2[[#All],[Cleaned text]:[Full Time Equivalent Q1 2010]],8,0),"-")</f>
        <v>700</v>
      </c>
      <c r="X73" s="601">
        <f>IFERROR(VLOOKUP(ONSCollation[[#This Row],[ONS Q2 2010-Q3 2010]],ONS2010Q3[[#All],[Cleaned text]:[FTE Q2 2010]],8,0),"-")</f>
        <v>1540</v>
      </c>
      <c r="Y73" s="601">
        <f>IFERROR(VLOOKUP(ONSCollation[[#This Row],[ONS Q3 2010-Q4 2010]],ONS2010Q4[[#All],[Cleaned text]:[Full Time Equivalent Q3 2010]],8,0),"-")</f>
        <v>1420</v>
      </c>
      <c r="Z73" s="601">
        <f>IFERROR(VLOOKUP(ONSCollation[[#This Row],[ONS Q3 2010-Q4 2010]],ONS2010Q4[[#All],[Cleaned text]:[Full Time Equivalent Q3 2010]],4,0),"-")</f>
        <v>1360</v>
      </c>
      <c r="AA73" s="601">
        <f>IFERROR(VLOOKUP(ONSCollation[[#This Row],[ONS Q4 2010-Q1 2011]],ONS2011Q1[[#All],[Cleaned text]:[Full Time Equivalent change Q4 2010-Q1 2011]],3,0),"-")</f>
        <v>1340</v>
      </c>
      <c r="AB73" s="601">
        <f>IFERROR(VLOOKUP(ONSCollation[[#This Row],[ONS Q1 2011-Q2 2011]],ONS2011Q2[[#All],[Dept detail / Agency]:[Full Time Equivalent]],4,0),"-")</f>
        <v>1350</v>
      </c>
      <c r="AC73" s="601">
        <f>IFERROR(VLOOKUP(ONSCollation[[#This Row],[ONS Q2 2011-Q3 2011]],ONS2011Q3[[#All],[Cleaned text]:[Full Time Equivalent Q3 2011]],3,0),"-")</f>
        <v>1340</v>
      </c>
      <c r="AD73" s="601">
        <f>IFERROR(VLOOKUP(ONSCollation[[#This Row],[ONS Q3 2011-Q4 2011]],ONS2011Q4[[#All],[Cleaned text]:[Full Time Equivalent]],4,0),"-")</f>
        <v>1350</v>
      </c>
      <c r="AE73" s="601">
        <f>IFERROR(VLOOKUP(ONSCollation[[#This Row],[Dept detail / Agency]],ONS2012Q1[[Cleaned text]:[FTE Q1]],4,FALSE),"-")</f>
        <v>1300</v>
      </c>
      <c r="AF73" s="601">
        <f>IFERROR(VLOOKUP(ONSCollation[[#This Row],[Dept detail / Agency]],ONS2012Q2[[Cleaned name]:[FTE Q2 2012]],4,FALSE),"-")</f>
        <v>1310</v>
      </c>
      <c r="AG73" s="601">
        <f>IFERROR(VLOOKUP(ONSCollation[[#This Row],[Dept detail / Agency]],ONS2012Q3[[Cleaned name]:[FTE Q2 2012]],4,FALSE),"-")</f>
        <v>1300</v>
      </c>
      <c r="AH73" s="601">
        <f>IFERROR(VLOOKUP(ONSCollation[[#This Row],[Dept detail / Agency]],ONS2012Q4[[Cleaned name]:[FTE Q3 2012]],4,FALSE),"-")</f>
        <v>1290</v>
      </c>
      <c r="AI73" s="601">
        <f>IFERROR(VLOOKUP(ONSCollation[[#This Row],[Dept detail / Agency]],ONS2013Q1[[Cleaned name]:[FTE Q4 2012]],4,FALSE),"-")</f>
        <v>1290</v>
      </c>
      <c r="AJ73" s="601">
        <f>IFERROR(VLOOKUP(ONSCollation[[#This Row],[Dept detail / Agency]],ONS2013Q2[[Cleaned name]:[FTE Q1 2013]],4,FALSE),"-")</f>
        <v>1280</v>
      </c>
      <c r="AK73" s="601">
        <f>IFERROR(VLOOKUP(ONSCollation[[#This Row],[Dept detail / Agency]],ONS2013Q3[[Cleaned name]:[FTE Q2 2013]],4,FALSE),"-")</f>
        <v>1270</v>
      </c>
      <c r="AL73" s="601">
        <f>IFERROR(VLOOKUP(ONSCollation[[#This Row],[Dept detail / Agency]],ONS2013Q3[[Cleaned name]:[FTE Q2 2013]],6,FALSE),"-")</f>
        <v>1280</v>
      </c>
      <c r="AM73" s="601">
        <f>IFERROR(VLOOKUP(ONSCollation[[#This Row],[Dept detail / Agency]],ONS2013Q4[[#All],[Cleaned name]:[FTE Q4 2013]],4,FALSE),"-")</f>
        <v>1260</v>
      </c>
      <c r="AN73" s="601">
        <f>IFERROR(VLOOKUP(ONSCollation[[#This Row],[Dept detail / Agency]],ONS2013Q4[[Cleaned name]:[HC Q3 20132]],6,FALSE),"-")</f>
        <v>1270</v>
      </c>
      <c r="AO73" s="601">
        <f>ONSCollation[[#This Row],[2013 Q3 - restated]]-ONSCollation[[#This Row],[2013 Q3 FTE]]</f>
        <v>0</v>
      </c>
      <c r="AP73" s="602">
        <f>IFERROR(VLOOKUP(ONSCollation[[#This Row],[ONS Q1 2009-Q2 2009]],ONS2009Q2[[#All],[Cleaned version of text detail]:[Full Time Equivalent Q1 2009]],6,0),"-")</f>
        <v>780</v>
      </c>
      <c r="AQ73" s="602">
        <f>IFERROR(VLOOKUP(ONSCollation[[#This Row],[ONS Q1 2009-Q2 2009]],ONS2009Q2[[#All],[Cleaned version of text detail]:[Full Time Equivalent Q1 2009]],2,0),"-")</f>
        <v>760</v>
      </c>
      <c r="AR73" s="602">
        <f>IFERROR(VLOOKUP(ONSCollation[[#This Row],[ONS Q3 2009-Q4 2009]],ONS2009Q4[[#All],[Cleaned version of detail]:[Full Time Equivalent Q3 2009]],6,0),"-")</f>
        <v>740</v>
      </c>
      <c r="AS73" s="602">
        <f>IFERROR(VLOOKUP(ONSCollation[[#This Row],[ONS Q3 2009-Q4 2009]],ONS2009Q4[[#All],[Cleaned version of detail]:[Full Time Equivalent Q3 2009]],2,0),"-")</f>
        <v>740</v>
      </c>
      <c r="AT73" s="602">
        <f>IFERROR(VLOOKUP(ONSCollation[[#This Row],[ONS Q1 2010-Q2 2010]],ONS2010Q2[[#All],[Cleaned text]:[Full Time Equivalent Q1 2010]],6,0),"-")</f>
        <v>720</v>
      </c>
      <c r="AU73" s="602">
        <f>IFERROR(VLOOKUP(ONSCollation[[#This Row],[ONS Q2 2010-Q3 2010]],ONS2010Q3[[#All],[Cleaned text]:[FTE Q2 2010]],6,0),"-")</f>
        <v>1580</v>
      </c>
      <c r="AV73" s="602">
        <f>IFERROR(VLOOKUP(ONSCollation[[#This Row],[ONS Q4 2010-Q1 2011]],ONS2011Q1[[#All],[Cleaned text]:[Full Time Equivalent change Q4 2010-Q1 2011]],2,0),"-")</f>
        <v>1390</v>
      </c>
      <c r="AW73" s="602">
        <f>IFERROR(VLOOKUP(ONSCollation[[#This Row],[ONS Q3 2010-Q4 2010]],ONS2010Q4[[#All],[Cleaned text]:[Full Time Equivalent Q3 2010]],2,0),"-")</f>
        <v>1400</v>
      </c>
      <c r="AX73" s="602">
        <f>IFERROR(VLOOKUP(ONSCollation[[#This Row],[ONS Q3 2010-Q4 2010]],ONS2010Q4[[#All],[Cleaned text]:[Full Time Equivalent Q3 2010]],6,0),"-")</f>
        <v>1460</v>
      </c>
      <c r="AY73" s="602">
        <f>IFERROR(VLOOKUP(ONSCollation[[#This Row],[ONS Q1 2011-Q2 2011]],ONS2011Q2[[#All],[Dept detail / Agency]:[Full Time Equivalent]],3,0),"-")</f>
        <v>1380</v>
      </c>
      <c r="AZ73" s="602">
        <f>IFERROR(VLOOKUP(ONSCollation[[#This Row],[ONS Q2 2011-Q3 2011]],ONS2011Q3[[#All],[Cleaned text]:[Full Time Equivalent Q3 2011]],2,0),"-")</f>
        <v>1370</v>
      </c>
      <c r="BA73" s="602">
        <f>IFERROR(VLOOKUP(ONSCollation[[#This Row],[ONS Q3 2011-Q4 2011]],ONS2011Q4[[#All],[Cleaned text]:[Full Time Equivalent]],3,0),"-")</f>
        <v>1380</v>
      </c>
      <c r="BB73" s="602">
        <f>IFERROR(VLOOKUP(ONSCollation[[#This Row],[Dept detail / Agency]],ONS2012Q1[[Cleaned text]:[FTE Q1]],3,FALSE),"-")</f>
        <v>1330</v>
      </c>
      <c r="BC73" s="602">
        <f>IFERROR(VLOOKUP(ONSCollation[[#This Row],[Dept detail / Agency]],ONS2012Q2[[Cleaned name]:[FTE Q2 2012]],3,FALSE),"-")</f>
        <v>1340</v>
      </c>
      <c r="BD73" s="602">
        <f>IFERROR(VLOOKUP(ONSCollation[[#This Row],[Dept detail / Agency]],ONS2012Q3[[Cleaned name]:[FTE Q2 2012]],3,FALSE),"-")</f>
        <v>1330</v>
      </c>
      <c r="BE73" s="602">
        <f>IFERROR(VLOOKUP(ONSCollation[[#This Row],[Dept detail / Agency]],ONS2012Q4[[Cleaned name]:[FTE Q3 2012]],3,FALSE),"-")</f>
        <v>1320</v>
      </c>
      <c r="BF73" s="602">
        <f>IFERROR(VLOOKUP(ONSCollation[[#This Row],[Dept detail / Agency]],ONS2013Q1[[Cleaned name]:[FTE Q4 2012]],3,FALSE),"-")</f>
        <v>1320</v>
      </c>
      <c r="BG73" s="602">
        <f>IFERROR(VLOOKUP(ONSCollation[[#This Row],[Dept detail / Agency]],ONS2013Q2[[Cleaned name]:[FTE Q1 2013]],3,FALSE),"-")</f>
        <v>1310</v>
      </c>
      <c r="BH73" s="602">
        <f>IFERROR(VLOOKUP(ONSCollation[[#This Row],[Dept detail / Agency]],ONS2013Q3[[Cleaned name]:[FTE Q2 2013]],3,FALSE),"-")</f>
        <v>1300</v>
      </c>
      <c r="BI73" s="602">
        <f>IFERROR(VLOOKUP(ONSCollation[[#This Row],[Dept detail / Agency]],ONS2013Q3[[Cleaned name]:[FTE Q2 2013]],3,FALSE),"-")</f>
        <v>1300</v>
      </c>
      <c r="BJ73" s="604"/>
    </row>
    <row r="74" spans="1:62" x14ac:dyDescent="0.25">
      <c r="A74" s="531" t="s">
        <v>61</v>
      </c>
      <c r="B74" s="549" t="s">
        <v>452</v>
      </c>
      <c r="C74" s="531" t="s">
        <v>64</v>
      </c>
      <c r="D74" s="531" t="s">
        <v>64</v>
      </c>
      <c r="E74" s="531" t="s">
        <v>64</v>
      </c>
      <c r="F74" s="531" t="s">
        <v>64</v>
      </c>
      <c r="G74" s="531" t="s">
        <v>64</v>
      </c>
      <c r="H74" s="531" t="s">
        <v>64</v>
      </c>
      <c r="I74" s="531" t="s">
        <v>64</v>
      </c>
      <c r="J74" s="531" t="s">
        <v>64</v>
      </c>
      <c r="K74" s="531" t="s">
        <v>64</v>
      </c>
      <c r="L74" s="531" t="s">
        <v>64</v>
      </c>
      <c r="M74" s="532" t="str">
        <f>ONSCollation[[#This Row],[ONS Q4 2011-Q1 2012]]</f>
        <v>Meat Hygiene Service</v>
      </c>
      <c r="N74" s="536" t="str">
        <f>ONSCollation[[#This Row],[ONS Q4 2011-Q1 2012]]</f>
        <v>Meat Hygiene Service</v>
      </c>
      <c r="O74" s="536" t="str">
        <f>ONSCollation[[#This Row],[Dept]]</f>
        <v>DH</v>
      </c>
      <c r="P74" s="531" t="s">
        <v>902</v>
      </c>
      <c r="Q74" s="531" t="s">
        <v>832</v>
      </c>
      <c r="R74" s="540" t="s">
        <v>792</v>
      </c>
      <c r="S74" s="601">
        <f>IFERROR(VLOOKUP(ONSCollation[[#This Row],[ONS Q1 2009-Q2 2009]],ONS2009Q2[[#All],[Cleaned version of text detail]:[Full Time Equivalent Q1 2009]],8,0), "-")</f>
        <v>1000</v>
      </c>
      <c r="T74" s="601">
        <f>IFERROR(VLOOKUP(ONSCollation[[#This Row],[ONS Q1 2009-Q2 2009]],ONS2009Q2[[#All],[Cleaned version of text detail]:[Full Time Equivalent Q1 2009]],4,0),"-")</f>
        <v>980</v>
      </c>
      <c r="U74" s="601">
        <f>IFERROR(VLOOKUP(ONSCollation[[#This Row],[ONS Q3 2009-Q4 2009]],ONS2009Q4[[#All],[Cleaned version of detail]:[Full Time Equivalent Q3 2009]],8,0),"-")</f>
        <v>960</v>
      </c>
      <c r="V74" s="601">
        <f>IFERROR(VLOOKUP(ONSCollation[[#This Row],[ONS Q3 2009-Q4 2009]],ONS2009Q4[[#All],[Cleaned version of detail]:[Full Time Equivalent Q3 2009]],4,0),"-")</f>
        <v>920</v>
      </c>
      <c r="W74" s="601">
        <f>IFERROR(VLOOKUP(ONSCollation[[#This Row],[ONS Q1 2010-Q2 2010]],ONS2010Q2[[#All],[Cleaned text]:[Full Time Equivalent Q1 2010]],8,0),"-")</f>
        <v>870</v>
      </c>
      <c r="X74" s="601" t="str">
        <f>IFERROR(VLOOKUP(ONSCollation[[#This Row],[ONS Q2 2010-Q3 2010]],ONS2010Q3[[#All],[Cleaned text]:[FTE Q2 2010]],8,0),"-")</f>
        <v>-</v>
      </c>
      <c r="Y74" s="601" t="str">
        <f>IFERROR(VLOOKUP(ONSCollation[[#This Row],[ONS Q3 2010-Q4 2010]],ONS2010Q4[[#All],[Cleaned text]:[Full Time Equivalent Q3 2010]],8,0),"-")</f>
        <v>-</v>
      </c>
      <c r="Z74" s="601" t="str">
        <f>IFERROR(VLOOKUP(ONSCollation[[#This Row],[ONS Q3 2010-Q4 2010]],ONS2010Q4[[#All],[Cleaned text]:[Full Time Equivalent Q3 2010]],4,0),"-")</f>
        <v>-</v>
      </c>
      <c r="AA74" s="601" t="str">
        <f>IFERROR(VLOOKUP(ONSCollation[[#This Row],[ONS Q4 2010-Q1 2011]],ONS2011Q1[[#All],[Cleaned text]:[Full Time Equivalent change Q4 2010-Q1 2011]],3,0),"-")</f>
        <v>-</v>
      </c>
      <c r="AB74" s="601" t="str">
        <f>IFERROR(VLOOKUP(ONSCollation[[#This Row],[ONS Q1 2011-Q2 2011]],ONS2011Q2[[#All],[Dept detail / Agency]:[Full Time Equivalent]],4,0),"-")</f>
        <v>-</v>
      </c>
      <c r="AC74" s="601" t="str">
        <f>IFERROR(VLOOKUP(ONSCollation[[#This Row],[ONS Q2 2011-Q3 2011]],ONS2011Q3[[#All],[Cleaned text]:[Full Time Equivalent Q3 2011]],3,0),"-")</f>
        <v>-</v>
      </c>
      <c r="AD74" s="601" t="str">
        <f>IFERROR(VLOOKUP(ONSCollation[[#This Row],[ONS Q3 2011-Q4 2011]],ONS2011Q4[[#All],[Cleaned text]:[Full Time Equivalent]],4,0),"-")</f>
        <v>-</v>
      </c>
      <c r="AE74" s="601" t="str">
        <f>IFERROR(VLOOKUP(ONSCollation[[#This Row],[Dept detail / Agency]],ONS2012Q1[[Cleaned text]:[FTE Q1]],4,FALSE),"-")</f>
        <v>-</v>
      </c>
      <c r="AF74" s="601" t="str">
        <f>IFERROR(VLOOKUP(ONSCollation[[#This Row],[Dept detail / Agency]],ONS2012Q2[[Cleaned name]:[FTE Q2 2012]],4,FALSE),"-")</f>
        <v>-</v>
      </c>
      <c r="AG74" s="601" t="str">
        <f>IFERROR(VLOOKUP(ONSCollation[[#This Row],[Dept detail / Agency]],ONS2012Q3[[Cleaned name]:[FTE Q2 2012]],4,FALSE),"-")</f>
        <v>-</v>
      </c>
      <c r="AH74" s="601" t="str">
        <f>IFERROR(VLOOKUP(ONSCollation[[#This Row],[Dept detail / Agency]],ONS2012Q4[[Cleaned name]:[FTE Q3 2012]],4,FALSE),"-")</f>
        <v>-</v>
      </c>
      <c r="AI74" s="601" t="str">
        <f>IFERROR(VLOOKUP(ONSCollation[[#This Row],[Dept detail / Agency]],ONS2013Q1[[Cleaned name]:[FTE Q4 2012]],4,FALSE),"-")</f>
        <v>-</v>
      </c>
      <c r="AJ74" s="601" t="str">
        <f>IFERROR(VLOOKUP(ONSCollation[[#This Row],[Dept detail / Agency]],ONS2013Q2[[Cleaned name]:[FTE Q1 2013]],4,FALSE),"-")</f>
        <v>-</v>
      </c>
      <c r="AK74" s="601" t="str">
        <f>IFERROR(VLOOKUP(ONSCollation[[#This Row],[Dept detail / Agency]],ONS2013Q3[[Cleaned name]:[FTE Q2 2013]],4,FALSE),"-")</f>
        <v>-</v>
      </c>
      <c r="AL74" s="601" t="str">
        <f>IFERROR(VLOOKUP(ONSCollation[[#This Row],[Dept detail / Agency]],ONS2013Q3[[Cleaned name]:[FTE Q2 2013]],6,FALSE),"-")</f>
        <v>-</v>
      </c>
      <c r="AM74" s="601" t="str">
        <f>IFERROR(VLOOKUP(ONSCollation[[#This Row],[Dept detail / Agency]],ONS2013Q4[[#All],[Cleaned name]:[FTE Q4 2013]],4,FALSE),"-")</f>
        <v>-</v>
      </c>
      <c r="AN74" s="601" t="str">
        <f>IFERROR(VLOOKUP(ONSCollation[[#This Row],[Dept detail / Agency]],ONS2013Q4[[Cleaned name]:[HC Q3 20132]],6,FALSE),"-")</f>
        <v>-</v>
      </c>
      <c r="AO74" s="601" t="e">
        <f>ONSCollation[[#This Row],[2013 Q3 - restated]]-ONSCollation[[#This Row],[2013 Q3 FTE]]</f>
        <v>#VALUE!</v>
      </c>
      <c r="AP74" s="602">
        <f>IFERROR(VLOOKUP(ONSCollation[[#This Row],[ONS Q1 2009-Q2 2009]],ONS2009Q2[[#All],[Cleaned version of text detail]:[Full Time Equivalent Q1 2009]],6,0),"-")</f>
        <v>1010</v>
      </c>
      <c r="AQ74" s="602">
        <f>IFERROR(VLOOKUP(ONSCollation[[#This Row],[ONS Q1 2009-Q2 2009]],ONS2009Q2[[#All],[Cleaned version of text detail]:[Full Time Equivalent Q1 2009]],2,0),"-")</f>
        <v>990</v>
      </c>
      <c r="AR74" s="602">
        <f>IFERROR(VLOOKUP(ONSCollation[[#This Row],[ONS Q3 2009-Q4 2009]],ONS2009Q4[[#All],[Cleaned version of detail]:[Full Time Equivalent Q3 2009]],6,0),"-")</f>
        <v>970</v>
      </c>
      <c r="AS74" s="602">
        <f>IFERROR(VLOOKUP(ONSCollation[[#This Row],[ONS Q3 2009-Q4 2009]],ONS2009Q4[[#All],[Cleaned version of detail]:[Full Time Equivalent Q3 2009]],2,0),"-")</f>
        <v>930</v>
      </c>
      <c r="AT74" s="602">
        <f>IFERROR(VLOOKUP(ONSCollation[[#This Row],[ONS Q1 2010-Q2 2010]],ONS2010Q2[[#All],[Cleaned text]:[Full Time Equivalent Q1 2010]],6,0),"-")</f>
        <v>870</v>
      </c>
      <c r="AU74" s="602" t="str">
        <f>IFERROR(VLOOKUP(ONSCollation[[#This Row],[ONS Q2 2010-Q3 2010]],ONS2010Q3[[#All],[Cleaned text]:[FTE Q2 2010]],6,0),"-")</f>
        <v>-</v>
      </c>
      <c r="AV74" s="602" t="str">
        <f>IFERROR(VLOOKUP(ONSCollation[[#This Row],[ONS Q4 2010-Q1 2011]],ONS2011Q1[[#All],[Cleaned text]:[Full Time Equivalent change Q4 2010-Q1 2011]],2,0),"-")</f>
        <v>-</v>
      </c>
      <c r="AW74" s="602" t="str">
        <f>IFERROR(VLOOKUP(ONSCollation[[#This Row],[ONS Q3 2010-Q4 2010]],ONS2010Q4[[#All],[Cleaned text]:[Full Time Equivalent Q3 2010]],2,0),"-")</f>
        <v>-</v>
      </c>
      <c r="AX74" s="602" t="str">
        <f>IFERROR(VLOOKUP(ONSCollation[[#This Row],[ONS Q3 2010-Q4 2010]],ONS2010Q4[[#All],[Cleaned text]:[Full Time Equivalent Q3 2010]],6,0),"-")</f>
        <v>-</v>
      </c>
      <c r="AY74" s="602" t="str">
        <f>IFERROR(VLOOKUP(ONSCollation[[#This Row],[ONS Q1 2011-Q2 2011]],ONS2011Q2[[#All],[Dept detail / Agency]:[Full Time Equivalent]],3,0),"-")</f>
        <v>-</v>
      </c>
      <c r="AZ74" s="602" t="str">
        <f>IFERROR(VLOOKUP(ONSCollation[[#This Row],[ONS Q2 2011-Q3 2011]],ONS2011Q3[[#All],[Cleaned text]:[Full Time Equivalent Q3 2011]],2,0),"-")</f>
        <v>-</v>
      </c>
      <c r="BA74" s="602" t="str">
        <f>IFERROR(VLOOKUP(ONSCollation[[#This Row],[ONS Q3 2011-Q4 2011]],ONS2011Q4[[#All],[Cleaned text]:[Full Time Equivalent]],3,0),"-")</f>
        <v>-</v>
      </c>
      <c r="BB74" s="602" t="str">
        <f>IFERROR(VLOOKUP(ONSCollation[[#This Row],[Dept detail / Agency]],ONS2012Q1[[Cleaned text]:[FTE Q1]],3,FALSE),"-")</f>
        <v>-</v>
      </c>
      <c r="BC74" s="602" t="str">
        <f>IFERROR(VLOOKUP(ONSCollation[[#This Row],[Dept detail / Agency]],ONS2012Q2[[Cleaned name]:[FTE Q2 2012]],3,FALSE),"-")</f>
        <v>-</v>
      </c>
      <c r="BD74" s="602" t="str">
        <f>IFERROR(VLOOKUP(ONSCollation[[#This Row],[Dept detail / Agency]],ONS2012Q3[[Cleaned name]:[FTE Q2 2012]],3,FALSE),"-")</f>
        <v>-</v>
      </c>
      <c r="BE74" s="602" t="str">
        <f>IFERROR(VLOOKUP(ONSCollation[[#This Row],[Dept detail / Agency]],ONS2012Q4[[Cleaned name]:[FTE Q3 2012]],3,FALSE),"-")</f>
        <v>-</v>
      </c>
      <c r="BF74" s="602" t="str">
        <f>IFERROR(VLOOKUP(ONSCollation[[#This Row],[Dept detail / Agency]],ONS2013Q1[[Cleaned name]:[FTE Q4 2012]],3,FALSE),"-")</f>
        <v>-</v>
      </c>
      <c r="BG74" s="602" t="str">
        <f>IFERROR(VLOOKUP(ONSCollation[[#This Row],[Dept detail / Agency]],ONS2013Q2[[Cleaned name]:[FTE Q1 2013]],3,FALSE),"-")</f>
        <v>-</v>
      </c>
      <c r="BH74" s="602" t="str">
        <f>IFERROR(VLOOKUP(ONSCollation[[#This Row],[Dept detail / Agency]],ONS2013Q3[[Cleaned name]:[FTE Q2 2013]],3,FALSE),"-")</f>
        <v>-</v>
      </c>
      <c r="BI74" s="602" t="str">
        <f>IFERROR(VLOOKUP(ONSCollation[[#This Row],[Dept detail / Agency]],ONS2013Q3[[Cleaned name]:[FTE Q2 2013]],3,FALSE),"-")</f>
        <v>-</v>
      </c>
      <c r="BJ74" s="604"/>
    </row>
    <row r="75" spans="1:62" x14ac:dyDescent="0.25">
      <c r="A75" s="531" t="s">
        <v>61</v>
      </c>
      <c r="B75" s="549" t="s">
        <v>452</v>
      </c>
      <c r="C75" s="531" t="s">
        <v>65</v>
      </c>
      <c r="D75" s="531" t="s">
        <v>65</v>
      </c>
      <c r="E75" s="531" t="s">
        <v>65</v>
      </c>
      <c r="F75" s="531" t="s">
        <v>362</v>
      </c>
      <c r="G75" s="544" t="s">
        <v>362</v>
      </c>
      <c r="H75" s="544" t="s">
        <v>362</v>
      </c>
      <c r="I75" s="544" t="s">
        <v>362</v>
      </c>
      <c r="J75" s="544" t="s">
        <v>362</v>
      </c>
      <c r="K75" s="544" t="s">
        <v>362</v>
      </c>
      <c r="L75" s="532" t="str">
        <f>VLOOKUP(TRIM(ONSCollation[[#This Row],[ONS Q3 2011-Q4 2011]]),ONS2012Q1[Cleaned text],1,0)</f>
        <v>Medicines and Healthcare Products Regulatory Agency</v>
      </c>
      <c r="M75" s="532" t="str">
        <f>ONSCollation[[#This Row],[ONS Q4 2011-Q1 2012]]</f>
        <v>Medicines and Healthcare Products Regulatory Agency</v>
      </c>
      <c r="N75" s="536" t="str">
        <f>ONSCollation[[#This Row],[ONS Q4 2011-Q1 2012]]</f>
        <v>Medicines and Healthcare Products Regulatory Agency</v>
      </c>
      <c r="O75" s="536" t="str">
        <f>ONSCollation[[#This Row],[Dept]]</f>
        <v>DH</v>
      </c>
      <c r="P75" s="531" t="s">
        <v>902</v>
      </c>
      <c r="Q75" s="531" t="s">
        <v>832</v>
      </c>
      <c r="R75" s="531" t="s">
        <v>792</v>
      </c>
      <c r="S75" s="601">
        <f>IFERROR(VLOOKUP(ONSCollation[[#This Row],[ONS Q1 2009-Q2 2009]],ONS2009Q2[[#All],[Cleaned version of text detail]:[Full Time Equivalent Q1 2009]],8,0), "-")</f>
        <v>940</v>
      </c>
      <c r="T75" s="601">
        <f>IFERROR(VLOOKUP(ONSCollation[[#This Row],[ONS Q1 2009-Q2 2009]],ONS2009Q2[[#All],[Cleaned version of text detail]:[Full Time Equivalent Q1 2009]],4,0),"-")</f>
        <v>910</v>
      </c>
      <c r="U75" s="601">
        <f>IFERROR(VLOOKUP(ONSCollation[[#This Row],[ONS Q3 2009-Q4 2009]],ONS2009Q4[[#All],[Cleaned version of detail]:[Full Time Equivalent Q3 2009]],8,0),"-")</f>
        <v>950</v>
      </c>
      <c r="V75" s="601">
        <f>IFERROR(VLOOKUP(ONSCollation[[#This Row],[ONS Q3 2009-Q4 2009]],ONS2009Q4[[#All],[Cleaned version of detail]:[Full Time Equivalent Q3 2009]],4,0),"-")</f>
        <v>970</v>
      </c>
      <c r="W75" s="601">
        <f>IFERROR(VLOOKUP(ONSCollation[[#This Row],[ONS Q1 2010-Q2 2010]],ONS2010Q2[[#All],[Cleaned text]:[Full Time Equivalent Q1 2010]],8,0),"-")</f>
        <v>950</v>
      </c>
      <c r="X75" s="601">
        <f>IFERROR(VLOOKUP(ONSCollation[[#This Row],[ONS Q2 2010-Q3 2010]],ONS2010Q3[[#All],[Cleaned text]:[FTE Q2 2010]],8,0),"-")</f>
        <v>980</v>
      </c>
      <c r="Y75" s="601">
        <f>IFERROR(VLOOKUP(ONSCollation[[#This Row],[ONS Q3 2010-Q4 2010]],ONS2010Q4[[#All],[Cleaned text]:[Full Time Equivalent Q3 2010]],8,0),"-")</f>
        <v>960</v>
      </c>
      <c r="Z75" s="601">
        <f>IFERROR(VLOOKUP(ONSCollation[[#This Row],[ONS Q3 2010-Q4 2010]],ONS2010Q4[[#All],[Cleaned text]:[Full Time Equivalent Q3 2010]],4,0),"-")</f>
        <v>970</v>
      </c>
      <c r="AA75" s="601">
        <f>IFERROR(VLOOKUP(ONSCollation[[#This Row],[ONS Q4 2010-Q1 2011]],ONS2011Q1[[#All],[Cleaned text]:[Full Time Equivalent change Q4 2010-Q1 2011]],3,0),"-")</f>
        <v>930</v>
      </c>
      <c r="AB75" s="601">
        <f>IFERROR(VLOOKUP(ONSCollation[[#This Row],[ONS Q1 2011-Q2 2011]],ONS2011Q2[[#All],[Dept detail / Agency]:[Full Time Equivalent]],4,0),"-")</f>
        <v>920</v>
      </c>
      <c r="AC75" s="601">
        <f>IFERROR(VLOOKUP(ONSCollation[[#This Row],[ONS Q2 2011-Q3 2011]],ONS2011Q3[[#All],[Cleaned text]:[Full Time Equivalent Q3 2011]],3,0),"-")</f>
        <v>900</v>
      </c>
      <c r="AD75" s="601">
        <f>IFERROR(VLOOKUP(ONSCollation[[#This Row],[ONS Q3 2011-Q4 2011]],ONS2011Q4[[#All],[Cleaned text]:[Full Time Equivalent]],4,0),"-")</f>
        <v>860</v>
      </c>
      <c r="AE75" s="601">
        <f>IFERROR(VLOOKUP(ONSCollation[[#This Row],[Dept detail / Agency]],ONS2012Q1[[Cleaned text]:[FTE Q1]],4,FALSE),"-")</f>
        <v>880</v>
      </c>
      <c r="AF75" s="601">
        <f>IFERROR(VLOOKUP(ONSCollation[[#This Row],[Dept detail / Agency]],ONS2012Q2[[Cleaned name]:[FTE Q2 2012]],4,FALSE),"-")</f>
        <v>870</v>
      </c>
      <c r="AG75" s="601">
        <f>IFERROR(VLOOKUP(ONSCollation[[#This Row],[Dept detail / Agency]],ONS2012Q3[[Cleaned name]:[FTE Q2 2012]],4,FALSE),"-")</f>
        <v>890</v>
      </c>
      <c r="AH75" s="601">
        <f>IFERROR(VLOOKUP(ONSCollation[[#This Row],[Dept detail / Agency]],ONS2012Q4[[Cleaned name]:[FTE Q3 2012]],4,FALSE),"-")</f>
        <v>890</v>
      </c>
      <c r="AI75" s="601">
        <f>IFERROR(VLOOKUP(ONSCollation[[#This Row],[Dept detail / Agency]],ONS2013Q1[[Cleaned name]:[FTE Q4 2012]],4,FALSE),"-")</f>
        <v>900</v>
      </c>
      <c r="AJ75" s="601">
        <f>IFERROR(VLOOKUP(ONSCollation[[#This Row],[Dept detail / Agency]],ONS2013Q2[[Cleaned name]:[FTE Q1 2013]],4,FALSE),"-")</f>
        <v>1180</v>
      </c>
      <c r="AK75" s="601">
        <f>IFERROR(VLOOKUP(ONSCollation[[#This Row],[Dept detail / Agency]],ONS2013Q3[[Cleaned name]:[FTE Q2 2013]],4,FALSE),"-")</f>
        <v>1180</v>
      </c>
      <c r="AL75" s="601">
        <f>IFERROR(VLOOKUP(ONSCollation[[#This Row],[Dept detail / Agency]],ONS2013Q3[[Cleaned name]:[FTE Q2 2013]],6,FALSE),"-")</f>
        <v>1180</v>
      </c>
      <c r="AM75" s="601">
        <f>IFERROR(VLOOKUP(ONSCollation[[#This Row],[Dept detail / Agency]],ONS2013Q4[[#All],[Cleaned name]:[FTE Q4 2013]],4,FALSE),"-")</f>
        <v>1180</v>
      </c>
      <c r="AN75" s="601">
        <f>IFERROR(VLOOKUP(ONSCollation[[#This Row],[Dept detail / Agency]],ONS2013Q4[[Cleaned name]:[HC Q3 20132]],6,FALSE),"-")</f>
        <v>1180</v>
      </c>
      <c r="AO75" s="601">
        <f>ONSCollation[[#This Row],[2013 Q3 - restated]]-ONSCollation[[#This Row],[2013 Q3 FTE]]</f>
        <v>0</v>
      </c>
      <c r="AP75" s="602">
        <f>IFERROR(VLOOKUP(ONSCollation[[#This Row],[ONS Q1 2009-Q2 2009]],ONS2009Q2[[#All],[Cleaned version of text detail]:[Full Time Equivalent Q1 2009]],6,0),"-")</f>
        <v>980</v>
      </c>
      <c r="AQ75" s="602">
        <f>IFERROR(VLOOKUP(ONSCollation[[#This Row],[ONS Q1 2009-Q2 2009]],ONS2009Q2[[#All],[Cleaned version of text detail]:[Full Time Equivalent Q1 2009]],2,0),"-")</f>
        <v>960</v>
      </c>
      <c r="AR75" s="602">
        <f>IFERROR(VLOOKUP(ONSCollation[[#This Row],[ONS Q3 2009-Q4 2009]],ONS2009Q4[[#All],[Cleaned version of detail]:[Full Time Equivalent Q3 2009]],6,0),"-")</f>
        <v>1010</v>
      </c>
      <c r="AS75" s="602">
        <f>IFERROR(VLOOKUP(ONSCollation[[#This Row],[ONS Q3 2009-Q4 2009]],ONS2009Q4[[#All],[Cleaned version of detail]:[Full Time Equivalent Q3 2009]],2,0),"-")</f>
        <v>1010</v>
      </c>
      <c r="AT75" s="602">
        <f>IFERROR(VLOOKUP(ONSCollation[[#This Row],[ONS Q1 2010-Q2 2010]],ONS2010Q2[[#All],[Cleaned text]:[Full Time Equivalent Q1 2010]],6,0),"-")</f>
        <v>1010</v>
      </c>
      <c r="AU75" s="602">
        <f>IFERROR(VLOOKUP(ONSCollation[[#This Row],[ONS Q2 2010-Q3 2010]],ONS2010Q3[[#All],[Cleaned text]:[FTE Q2 2010]],6,0),"-")</f>
        <v>1030</v>
      </c>
      <c r="AV75" s="602">
        <f>IFERROR(VLOOKUP(ONSCollation[[#This Row],[ONS Q4 2010-Q1 2011]],ONS2011Q1[[#All],[Cleaned text]:[Full Time Equivalent change Q4 2010-Q1 2011]],2,0),"-")</f>
        <v>1000</v>
      </c>
      <c r="AW75" s="602">
        <f>IFERROR(VLOOKUP(ONSCollation[[#This Row],[ONS Q3 2010-Q4 2010]],ONS2010Q4[[#All],[Cleaned text]:[Full Time Equivalent Q3 2010]],2,0),"-")</f>
        <v>1020</v>
      </c>
      <c r="AX75" s="602">
        <f>IFERROR(VLOOKUP(ONSCollation[[#This Row],[ONS Q3 2010-Q4 2010]],ONS2010Q4[[#All],[Cleaned text]:[Full Time Equivalent Q3 2010]],6,0),"-")</f>
        <v>1010</v>
      </c>
      <c r="AY75" s="602">
        <f>IFERROR(VLOOKUP(ONSCollation[[#This Row],[ONS Q1 2011-Q2 2011]],ONS2011Q2[[#All],[Dept detail / Agency]:[Full Time Equivalent]],3,0),"-")</f>
        <v>980</v>
      </c>
      <c r="AZ75" s="602">
        <f>IFERROR(VLOOKUP(ONSCollation[[#This Row],[ONS Q2 2011-Q3 2011]],ONS2011Q3[[#All],[Cleaned text]:[Full Time Equivalent Q3 2011]],2,0),"-")</f>
        <v>950</v>
      </c>
      <c r="BA75" s="602">
        <f>IFERROR(VLOOKUP(ONSCollation[[#This Row],[ONS Q3 2011-Q4 2011]],ONS2011Q4[[#All],[Cleaned text]:[Full Time Equivalent]],3,0),"-")</f>
        <v>900</v>
      </c>
      <c r="BB75" s="602">
        <f>IFERROR(VLOOKUP(ONSCollation[[#This Row],[Dept detail / Agency]],ONS2012Q1[[Cleaned text]:[FTE Q1]],3,FALSE),"-")</f>
        <v>920</v>
      </c>
      <c r="BC75" s="602">
        <f>IFERROR(VLOOKUP(ONSCollation[[#This Row],[Dept detail / Agency]],ONS2012Q2[[Cleaned name]:[FTE Q2 2012]],3,FALSE),"-")</f>
        <v>920</v>
      </c>
      <c r="BD75" s="602">
        <f>IFERROR(VLOOKUP(ONSCollation[[#This Row],[Dept detail / Agency]],ONS2012Q3[[Cleaned name]:[FTE Q2 2012]],3,FALSE),"-")</f>
        <v>940</v>
      </c>
      <c r="BE75" s="602">
        <f>IFERROR(VLOOKUP(ONSCollation[[#This Row],[Dept detail / Agency]],ONS2012Q4[[Cleaned name]:[FTE Q3 2012]],3,FALSE),"-")</f>
        <v>930</v>
      </c>
      <c r="BF75" s="602">
        <f>IFERROR(VLOOKUP(ONSCollation[[#This Row],[Dept detail / Agency]],ONS2013Q1[[Cleaned name]:[FTE Q4 2012]],3,FALSE),"-")</f>
        <v>940</v>
      </c>
      <c r="BG75" s="602">
        <f>IFERROR(VLOOKUP(ONSCollation[[#This Row],[Dept detail / Agency]],ONS2013Q2[[Cleaned name]:[FTE Q1 2013]],3,FALSE),"-")</f>
        <v>1230</v>
      </c>
      <c r="BH75" s="602">
        <f>IFERROR(VLOOKUP(ONSCollation[[#This Row],[Dept detail / Agency]],ONS2013Q3[[Cleaned name]:[FTE Q2 2013]],3,FALSE),"-")</f>
        <v>1240</v>
      </c>
      <c r="BI75" s="602">
        <f>IFERROR(VLOOKUP(ONSCollation[[#This Row],[Dept detail / Agency]],ONS2013Q3[[Cleaned name]:[FTE Q2 2013]],3,FALSE),"-")</f>
        <v>1240</v>
      </c>
      <c r="BJ75" s="604"/>
    </row>
    <row r="76" spans="1:62" x14ac:dyDescent="0.25">
      <c r="A76" s="531" t="s">
        <v>61</v>
      </c>
      <c r="B76" s="549" t="s">
        <v>452</v>
      </c>
      <c r="C76" s="531" t="s">
        <v>66</v>
      </c>
      <c r="D76" s="531" t="s">
        <v>66</v>
      </c>
      <c r="E76" s="531" t="s">
        <v>66</v>
      </c>
      <c r="F76" s="531" t="s">
        <v>66</v>
      </c>
      <c r="G76" s="531" t="s">
        <v>66</v>
      </c>
      <c r="H76" s="531" t="s">
        <v>66</v>
      </c>
      <c r="I76" s="531" t="s">
        <v>66</v>
      </c>
      <c r="J76" s="531" t="s">
        <v>66</v>
      </c>
      <c r="K76" s="531" t="s">
        <v>66</v>
      </c>
      <c r="L76" s="531" t="s">
        <v>66</v>
      </c>
      <c r="M76" s="532" t="str">
        <f>ONSCollation[[#This Row],[ONS Q4 2011-Q1 2012]]</f>
        <v>National Healthcare Purchasing and Supplies</v>
      </c>
      <c r="N76" s="536" t="str">
        <f>ONSCollation[[#This Row],[ONS Q4 2011-Q1 2012]]</f>
        <v>National Healthcare Purchasing and Supplies</v>
      </c>
      <c r="O76" s="536" t="str">
        <f>ONSCollation[[#This Row],[Dept]]</f>
        <v>DH</v>
      </c>
      <c r="P76" s="531" t="s">
        <v>902</v>
      </c>
      <c r="Q76" s="531" t="s">
        <v>832</v>
      </c>
      <c r="R76" s="534" t="s">
        <v>796</v>
      </c>
      <c r="S76" s="601">
        <f>IFERROR(VLOOKUP(ONSCollation[[#This Row],[ONS Q1 2009-Q2 2009]],ONS2009Q2[[#All],[Cleaned version of text detail]:[Full Time Equivalent Q1 2009]],8,0), "-")</f>
        <v>270</v>
      </c>
      <c r="T76" s="601">
        <f>IFERROR(VLOOKUP(ONSCollation[[#This Row],[ONS Q1 2009-Q2 2009]],ONS2009Q2[[#All],[Cleaned version of text detail]:[Full Time Equivalent Q1 2009]],4,0),"-")</f>
        <v>270</v>
      </c>
      <c r="U76" s="601">
        <f>IFERROR(VLOOKUP(ONSCollation[[#This Row],[ONS Q3 2009-Q4 2009]],ONS2009Q4[[#All],[Cleaned version of detail]:[Full Time Equivalent Q3 2009]],8,0),"-")</f>
        <v>240</v>
      </c>
      <c r="V76" s="601">
        <f>IFERROR(VLOOKUP(ONSCollation[[#This Row],[ONS Q3 2009-Q4 2009]],ONS2009Q4[[#All],[Cleaned version of detail]:[Full Time Equivalent Q3 2009]],4,0),"-")</f>
        <v>130</v>
      </c>
      <c r="W76" s="601">
        <f>IFERROR(VLOOKUP(ONSCollation[[#This Row],[ONS Q1 2010-Q2 2010]],ONS2010Q2[[#All],[Cleaned text]:[Full Time Equivalent Q1 2010]],8,0),"-")</f>
        <v>50</v>
      </c>
      <c r="X76" s="601" t="str">
        <f>IFERROR(VLOOKUP(ONSCollation[[#This Row],[ONS Q2 2010-Q3 2010]],ONS2010Q3[[#All],[Cleaned text]:[FTE Q2 2010]],8,0),"-")</f>
        <v>-</v>
      </c>
      <c r="Y76" s="601" t="str">
        <f>IFERROR(VLOOKUP(ONSCollation[[#This Row],[ONS Q3 2010-Q4 2010]],ONS2010Q4[[#All],[Cleaned text]:[Full Time Equivalent Q3 2010]],8,0),"-")</f>
        <v>-</v>
      </c>
      <c r="Z76" s="601" t="str">
        <f>IFERROR(VLOOKUP(ONSCollation[[#This Row],[ONS Q3 2010-Q4 2010]],ONS2010Q4[[#All],[Cleaned text]:[Full Time Equivalent Q3 2010]],4,0),"-")</f>
        <v>-</v>
      </c>
      <c r="AA76" s="601" t="str">
        <f>IFERROR(VLOOKUP(ONSCollation[[#This Row],[ONS Q4 2010-Q1 2011]],ONS2011Q1[[#All],[Cleaned text]:[Full Time Equivalent change Q4 2010-Q1 2011]],3,0),"-")</f>
        <v>-</v>
      </c>
      <c r="AB76" s="601" t="str">
        <f>IFERROR(VLOOKUP(ONSCollation[[#This Row],[ONS Q1 2011-Q2 2011]],ONS2011Q2[[#All],[Dept detail / Agency]:[Full Time Equivalent]],4,0),"-")</f>
        <v>-</v>
      </c>
      <c r="AC76" s="601" t="str">
        <f>IFERROR(VLOOKUP(ONSCollation[[#This Row],[ONS Q2 2011-Q3 2011]],ONS2011Q3[[#All],[Cleaned text]:[Full Time Equivalent Q3 2011]],3,0),"-")</f>
        <v>-</v>
      </c>
      <c r="AD76" s="601" t="str">
        <f>IFERROR(VLOOKUP(ONSCollation[[#This Row],[ONS Q3 2011-Q4 2011]],ONS2011Q4[[#All],[Cleaned text]:[Full Time Equivalent]],4,0),"-")</f>
        <v>-</v>
      </c>
      <c r="AE76" s="601" t="str">
        <f>IFERROR(VLOOKUP(ONSCollation[[#This Row],[Dept detail / Agency]],ONS2012Q1[[Cleaned text]:[FTE Q1]],4,FALSE),"-")</f>
        <v>-</v>
      </c>
      <c r="AF76" s="601" t="str">
        <f>IFERROR(VLOOKUP(ONSCollation[[#This Row],[Dept detail / Agency]],ONS2012Q2[[Cleaned name]:[FTE Q2 2012]],4,FALSE),"-")</f>
        <v>-</v>
      </c>
      <c r="AG76" s="601" t="str">
        <f>IFERROR(VLOOKUP(ONSCollation[[#This Row],[Dept detail / Agency]],ONS2012Q3[[Cleaned name]:[FTE Q2 2012]],4,FALSE),"-")</f>
        <v>-</v>
      </c>
      <c r="AH76" s="601" t="str">
        <f>IFERROR(VLOOKUP(ONSCollation[[#This Row],[Dept detail / Agency]],ONS2012Q4[[Cleaned name]:[FTE Q3 2012]],4,FALSE),"-")</f>
        <v>-</v>
      </c>
      <c r="AI76" s="601" t="str">
        <f>IFERROR(VLOOKUP(ONSCollation[[#This Row],[Dept detail / Agency]],ONS2013Q1[[Cleaned name]:[FTE Q4 2012]],4,FALSE),"-")</f>
        <v>-</v>
      </c>
      <c r="AJ76" s="601" t="str">
        <f>IFERROR(VLOOKUP(ONSCollation[[#This Row],[Dept detail / Agency]],ONS2013Q2[[Cleaned name]:[FTE Q1 2013]],4,FALSE),"-")</f>
        <v>-</v>
      </c>
      <c r="AK76" s="601" t="str">
        <f>IFERROR(VLOOKUP(ONSCollation[[#This Row],[Dept detail / Agency]],ONS2013Q3[[Cleaned name]:[FTE Q2 2013]],4,FALSE),"-")</f>
        <v>-</v>
      </c>
      <c r="AL76" s="601" t="str">
        <f>IFERROR(VLOOKUP(ONSCollation[[#This Row],[Dept detail / Agency]],ONS2013Q3[[Cleaned name]:[FTE Q2 2013]],6,FALSE),"-")</f>
        <v>-</v>
      </c>
      <c r="AM76" s="601" t="str">
        <f>IFERROR(VLOOKUP(ONSCollation[[#This Row],[Dept detail / Agency]],ONS2013Q4[[#All],[Cleaned name]:[FTE Q4 2013]],4,FALSE),"-")</f>
        <v>-</v>
      </c>
      <c r="AN76" s="601" t="str">
        <f>IFERROR(VLOOKUP(ONSCollation[[#This Row],[Dept detail / Agency]],ONS2013Q4[[Cleaned name]:[HC Q3 20132]],6,FALSE),"-")</f>
        <v>-</v>
      </c>
      <c r="AO76" s="601" t="e">
        <f>ONSCollation[[#This Row],[2013 Q3 - restated]]-ONSCollation[[#This Row],[2013 Q3 FTE]]</f>
        <v>#VALUE!</v>
      </c>
      <c r="AP76" s="602">
        <f>IFERROR(VLOOKUP(ONSCollation[[#This Row],[ONS Q1 2009-Q2 2009]],ONS2009Q2[[#All],[Cleaned version of text detail]:[Full Time Equivalent Q1 2009]],6,0),"-")</f>
        <v>280</v>
      </c>
      <c r="AQ76" s="602">
        <f>IFERROR(VLOOKUP(ONSCollation[[#This Row],[ONS Q1 2009-Q2 2009]],ONS2009Q2[[#All],[Cleaned version of text detail]:[Full Time Equivalent Q1 2009]],2,0),"-")</f>
        <v>280</v>
      </c>
      <c r="AR76" s="602">
        <f>IFERROR(VLOOKUP(ONSCollation[[#This Row],[ONS Q3 2009-Q4 2009]],ONS2009Q4[[#All],[Cleaned version of detail]:[Full Time Equivalent Q3 2009]],6,0),"-")</f>
        <v>250</v>
      </c>
      <c r="AS76" s="602">
        <f>IFERROR(VLOOKUP(ONSCollation[[#This Row],[ONS Q3 2009-Q4 2009]],ONS2009Q4[[#All],[Cleaned version of detail]:[Full Time Equivalent Q3 2009]],2,0),"-")</f>
        <v>140</v>
      </c>
      <c r="AT76" s="602">
        <f>IFERROR(VLOOKUP(ONSCollation[[#This Row],[ONS Q1 2010-Q2 2010]],ONS2010Q2[[#All],[Cleaned text]:[Full Time Equivalent Q1 2010]],6,0),"-")</f>
        <v>50</v>
      </c>
      <c r="AU76" s="602" t="str">
        <f>IFERROR(VLOOKUP(ONSCollation[[#This Row],[ONS Q2 2010-Q3 2010]],ONS2010Q3[[#All],[Cleaned text]:[FTE Q2 2010]],6,0),"-")</f>
        <v>-</v>
      </c>
      <c r="AV76" s="602" t="str">
        <f>IFERROR(VLOOKUP(ONSCollation[[#This Row],[ONS Q4 2010-Q1 2011]],ONS2011Q1[[#All],[Cleaned text]:[Full Time Equivalent change Q4 2010-Q1 2011]],2,0),"-")</f>
        <v>-</v>
      </c>
      <c r="AW76" s="602" t="str">
        <f>IFERROR(VLOOKUP(ONSCollation[[#This Row],[ONS Q3 2010-Q4 2010]],ONS2010Q4[[#All],[Cleaned text]:[Full Time Equivalent Q3 2010]],2,0),"-")</f>
        <v>-</v>
      </c>
      <c r="AX76" s="602" t="str">
        <f>IFERROR(VLOOKUP(ONSCollation[[#This Row],[ONS Q3 2010-Q4 2010]],ONS2010Q4[[#All],[Cleaned text]:[Full Time Equivalent Q3 2010]],6,0),"-")</f>
        <v>-</v>
      </c>
      <c r="AY76" s="602" t="str">
        <f>IFERROR(VLOOKUP(ONSCollation[[#This Row],[ONS Q1 2011-Q2 2011]],ONS2011Q2[[#All],[Dept detail / Agency]:[Full Time Equivalent]],3,0),"-")</f>
        <v>-</v>
      </c>
      <c r="AZ76" s="602" t="str">
        <f>IFERROR(VLOOKUP(ONSCollation[[#This Row],[ONS Q2 2011-Q3 2011]],ONS2011Q3[[#All],[Cleaned text]:[Full Time Equivalent Q3 2011]],2,0),"-")</f>
        <v>-</v>
      </c>
      <c r="BA76" s="602" t="str">
        <f>IFERROR(VLOOKUP(ONSCollation[[#This Row],[ONS Q3 2011-Q4 2011]],ONS2011Q4[[#All],[Cleaned text]:[Full Time Equivalent]],3,0),"-")</f>
        <v>-</v>
      </c>
      <c r="BB76" s="602" t="str">
        <f>IFERROR(VLOOKUP(ONSCollation[[#This Row],[Dept detail / Agency]],ONS2012Q1[[Cleaned text]:[FTE Q1]],3,FALSE),"-")</f>
        <v>-</v>
      </c>
      <c r="BC76" s="602" t="str">
        <f>IFERROR(VLOOKUP(ONSCollation[[#This Row],[Dept detail / Agency]],ONS2012Q2[[Cleaned name]:[FTE Q2 2012]],3,FALSE),"-")</f>
        <v>-</v>
      </c>
      <c r="BD76" s="602" t="str">
        <f>IFERROR(VLOOKUP(ONSCollation[[#This Row],[Dept detail / Agency]],ONS2012Q3[[Cleaned name]:[FTE Q2 2012]],3,FALSE),"-")</f>
        <v>-</v>
      </c>
      <c r="BE76" s="602" t="str">
        <f>IFERROR(VLOOKUP(ONSCollation[[#This Row],[Dept detail / Agency]],ONS2012Q4[[Cleaned name]:[FTE Q3 2012]],3,FALSE),"-")</f>
        <v>-</v>
      </c>
      <c r="BF76" s="602" t="str">
        <f>IFERROR(VLOOKUP(ONSCollation[[#This Row],[Dept detail / Agency]],ONS2013Q1[[Cleaned name]:[FTE Q4 2012]],3,FALSE),"-")</f>
        <v>-</v>
      </c>
      <c r="BG76" s="602" t="str">
        <f>IFERROR(VLOOKUP(ONSCollation[[#This Row],[Dept detail / Agency]],ONS2013Q2[[Cleaned name]:[FTE Q1 2013]],3,FALSE),"-")</f>
        <v>-</v>
      </c>
      <c r="BH76" s="602" t="str">
        <f>IFERROR(VLOOKUP(ONSCollation[[#This Row],[Dept detail / Agency]],ONS2013Q3[[Cleaned name]:[FTE Q2 2013]],3,FALSE),"-")</f>
        <v>-</v>
      </c>
      <c r="BI76" s="602" t="str">
        <f>IFERROR(VLOOKUP(ONSCollation[[#This Row],[Dept detail / Agency]],ONS2013Q3[[Cleaned name]:[FTE Q2 2013]],3,FALSE),"-")</f>
        <v>-</v>
      </c>
      <c r="BJ76" s="604"/>
    </row>
    <row r="77" spans="1:62" x14ac:dyDescent="0.25">
      <c r="A77" s="531" t="s">
        <v>61</v>
      </c>
      <c r="B77" s="549" t="s">
        <v>452</v>
      </c>
      <c r="C77" s="531" t="s">
        <v>136</v>
      </c>
      <c r="D77" s="531" t="s">
        <v>136</v>
      </c>
      <c r="E77" s="531" t="s">
        <v>136</v>
      </c>
      <c r="F77" s="531" t="s">
        <v>136</v>
      </c>
      <c r="G77" s="531" t="s">
        <v>136</v>
      </c>
      <c r="H77" s="531" t="s">
        <v>136</v>
      </c>
      <c r="I77" s="531" t="s">
        <v>136</v>
      </c>
      <c r="J77" s="535" t="s">
        <v>136</v>
      </c>
      <c r="K77" s="535" t="s">
        <v>136</v>
      </c>
      <c r="L77" s="535" t="s">
        <v>136</v>
      </c>
      <c r="M77" s="532" t="str">
        <f>ONSCollation[[#This Row],[ONS Q4 2011-Q1 2012]]</f>
        <v>NHS Business Services Authority</v>
      </c>
      <c r="N77" s="536" t="str">
        <f>ONSCollation[[#This Row],[ONS Q4 2011-Q1 2012]]</f>
        <v>NHS Business Services Authority</v>
      </c>
      <c r="O77" s="536" t="str">
        <f>ONSCollation[[#This Row],[Dept]]</f>
        <v>DH</v>
      </c>
      <c r="P77" s="531" t="s">
        <v>902</v>
      </c>
      <c r="Q77" s="531" t="s">
        <v>832</v>
      </c>
      <c r="R77" s="534" t="s">
        <v>793</v>
      </c>
      <c r="S77" s="601">
        <f>IFERROR(VLOOKUP(ONSCollation[[#This Row],[ONS Q1 2009-Q2 2009]],ONS2009Q2[[#All],[Cleaned version of text detail]:[Full Time Equivalent Q1 2009]],8,0), "-")</f>
        <v>210</v>
      </c>
      <c r="T77" s="601">
        <f>IFERROR(VLOOKUP(ONSCollation[[#This Row],[ONS Q1 2009-Q2 2009]],ONS2009Q2[[#All],[Cleaned version of text detail]:[Full Time Equivalent Q1 2009]],4,0),"-")</f>
        <v>210</v>
      </c>
      <c r="U77" s="601">
        <f>IFERROR(VLOOKUP(ONSCollation[[#This Row],[ONS Q3 2009-Q4 2009]],ONS2009Q4[[#All],[Cleaned version of detail]:[Full Time Equivalent Q3 2009]],8,0),"-")</f>
        <v>200</v>
      </c>
      <c r="V77" s="601">
        <f>IFERROR(VLOOKUP(ONSCollation[[#This Row],[ONS Q3 2009-Q4 2009]],ONS2009Q4[[#All],[Cleaned version of detail]:[Full Time Equivalent Q3 2009]],4,0),"-")</f>
        <v>200</v>
      </c>
      <c r="W77" s="601">
        <f>IFERROR(VLOOKUP(ONSCollation[[#This Row],[ONS Q1 2010-Q2 2010]],ONS2010Q2[[#All],[Cleaned text]:[Full Time Equivalent Q1 2010]],8,0),"-")</f>
        <v>200</v>
      </c>
      <c r="X77" s="601">
        <f>IFERROR(VLOOKUP(ONSCollation[[#This Row],[ONS Q2 2010-Q3 2010]],ONS2010Q3[[#All],[Cleaned text]:[FTE Q2 2010]],8,0),"-")</f>
        <v>200</v>
      </c>
      <c r="Y77" s="601">
        <f>IFERROR(VLOOKUP(ONSCollation[[#This Row],[ONS Q3 2010-Q4 2010]],ONS2010Q4[[#All],[Cleaned text]:[Full Time Equivalent Q3 2010]],8,0),"-")</f>
        <v>190</v>
      </c>
      <c r="Z77" s="601">
        <f>IFERROR(VLOOKUP(ONSCollation[[#This Row],[ONS Q3 2010-Q4 2010]],ONS2010Q4[[#All],[Cleaned text]:[Full Time Equivalent Q3 2010]],4,0),"-")</f>
        <v>190</v>
      </c>
      <c r="AA77" s="601">
        <f>IFERROR(VLOOKUP(ONSCollation[[#This Row],[ONS Q4 2010-Q1 2011]],ONS2011Q1[[#All],[Cleaned text]:[Full Time Equivalent change Q4 2010-Q1 2011]],3,0),"-")</f>
        <v>190</v>
      </c>
      <c r="AB77" s="601">
        <f>IFERROR(VLOOKUP(ONSCollation[[#This Row],[ONS Q1 2011-Q2 2011]],ONS2011Q2[[#All],[Dept detail / Agency]:[Full Time Equivalent]],4,0),"-")</f>
        <v>190</v>
      </c>
      <c r="AC77" s="601" t="str">
        <f>IFERROR(VLOOKUP(ONSCollation[[#This Row],[ONS Q2 2011-Q3 2011]],ONS2011Q3[[#All],[Cleaned text]:[Full Time Equivalent Q3 2011]],3,0),"-")</f>
        <v>-</v>
      </c>
      <c r="AD77" s="601" t="str">
        <f>IFERROR(VLOOKUP(ONSCollation[[#This Row],[ONS Q3 2011-Q4 2011]],ONS2011Q4[[#All],[Cleaned text]:[Full Time Equivalent]],4,0),"-")</f>
        <v>-</v>
      </c>
      <c r="AE77" s="601" t="str">
        <f>IFERROR(VLOOKUP(ONSCollation[[#This Row],[Dept detail / Agency]],ONS2012Q1[[Cleaned text]:[FTE Q1]],4,FALSE),"-")</f>
        <v>-</v>
      </c>
      <c r="AF77" s="601" t="str">
        <f>IFERROR(VLOOKUP(ONSCollation[[#This Row],[Dept detail / Agency]],ONS2012Q2[[Cleaned name]:[FTE Q2 2012]],4,FALSE),"-")</f>
        <v>-</v>
      </c>
      <c r="AG77" s="601" t="str">
        <f>IFERROR(VLOOKUP(ONSCollation[[#This Row],[Dept detail / Agency]],ONS2012Q3[[Cleaned name]:[FTE Q2 2012]],4,FALSE),"-")</f>
        <v>-</v>
      </c>
      <c r="AH77" s="601" t="str">
        <f>IFERROR(VLOOKUP(ONSCollation[[#This Row],[Dept detail / Agency]],ONS2012Q4[[Cleaned name]:[FTE Q3 2012]],4,FALSE),"-")</f>
        <v>-</v>
      </c>
      <c r="AI77" s="601" t="str">
        <f>IFERROR(VLOOKUP(ONSCollation[[#This Row],[Dept detail / Agency]],ONS2013Q1[[Cleaned name]:[FTE Q4 2012]],4,FALSE),"-")</f>
        <v>-</v>
      </c>
      <c r="AJ77" s="601" t="str">
        <f>IFERROR(VLOOKUP(ONSCollation[[#This Row],[Dept detail / Agency]],ONS2013Q2[[Cleaned name]:[FTE Q1 2013]],4,FALSE),"-")</f>
        <v>-</v>
      </c>
      <c r="AK77" s="601" t="str">
        <f>IFERROR(VLOOKUP(ONSCollation[[#This Row],[Dept detail / Agency]],ONS2013Q3[[Cleaned name]:[FTE Q2 2013]],4,FALSE),"-")</f>
        <v>-</v>
      </c>
      <c r="AL77" s="601" t="str">
        <f>IFERROR(VLOOKUP(ONSCollation[[#This Row],[Dept detail / Agency]],ONS2013Q3[[Cleaned name]:[FTE Q2 2013]],6,FALSE),"-")</f>
        <v>-</v>
      </c>
      <c r="AM77" s="601" t="str">
        <f>IFERROR(VLOOKUP(ONSCollation[[#This Row],[Dept detail / Agency]],ONS2013Q4[[#All],[Cleaned name]:[FTE Q4 2013]],4,FALSE),"-")</f>
        <v>-</v>
      </c>
      <c r="AN77" s="601" t="str">
        <f>IFERROR(VLOOKUP(ONSCollation[[#This Row],[Dept detail / Agency]],ONS2013Q4[[Cleaned name]:[HC Q3 20132]],6,FALSE),"-")</f>
        <v>-</v>
      </c>
      <c r="AO77" s="601" t="e">
        <f>ONSCollation[[#This Row],[2013 Q3 - restated]]-ONSCollation[[#This Row],[2013 Q3 FTE]]</f>
        <v>#VALUE!</v>
      </c>
      <c r="AP77" s="602">
        <f>IFERROR(VLOOKUP(ONSCollation[[#This Row],[ONS Q1 2009-Q2 2009]],ONS2009Q2[[#All],[Cleaned version of text detail]:[Full Time Equivalent Q1 2009]],6,0),"-")</f>
        <v>230</v>
      </c>
      <c r="AQ77" s="602">
        <f>IFERROR(VLOOKUP(ONSCollation[[#This Row],[ONS Q1 2009-Q2 2009]],ONS2009Q2[[#All],[Cleaned version of text detail]:[Full Time Equivalent Q1 2009]],2,0),"-")</f>
        <v>230</v>
      </c>
      <c r="AR77" s="602">
        <f>IFERROR(VLOOKUP(ONSCollation[[#This Row],[ONS Q3 2009-Q4 2009]],ONS2009Q4[[#All],[Cleaned version of detail]:[Full Time Equivalent Q3 2009]],6,0),"-")</f>
        <v>230</v>
      </c>
      <c r="AS77" s="602">
        <f>IFERROR(VLOOKUP(ONSCollation[[#This Row],[ONS Q3 2009-Q4 2009]],ONS2009Q4[[#All],[Cleaned version of detail]:[Full Time Equivalent Q3 2009]],2,0),"-")</f>
        <v>230</v>
      </c>
      <c r="AT77" s="602">
        <f>IFERROR(VLOOKUP(ONSCollation[[#This Row],[ONS Q1 2010-Q2 2010]],ONS2010Q2[[#All],[Cleaned text]:[Full Time Equivalent Q1 2010]],6,0),"-")</f>
        <v>220</v>
      </c>
      <c r="AU77" s="602">
        <f>IFERROR(VLOOKUP(ONSCollation[[#This Row],[ONS Q2 2010-Q3 2010]],ONS2010Q3[[#All],[Cleaned text]:[FTE Q2 2010]],6,0),"-")</f>
        <v>220</v>
      </c>
      <c r="AV77" s="602">
        <f>IFERROR(VLOOKUP(ONSCollation[[#This Row],[ONS Q4 2010-Q1 2011]],ONS2011Q1[[#All],[Cleaned text]:[Full Time Equivalent change Q4 2010-Q1 2011]],2,0),"-")</f>
        <v>220</v>
      </c>
      <c r="AW77" s="602">
        <f>IFERROR(VLOOKUP(ONSCollation[[#This Row],[ONS Q3 2010-Q4 2010]],ONS2010Q4[[#All],[Cleaned text]:[Full Time Equivalent Q3 2010]],2,0),"-")</f>
        <v>220</v>
      </c>
      <c r="AX77" s="602">
        <f>IFERROR(VLOOKUP(ONSCollation[[#This Row],[ONS Q3 2010-Q4 2010]],ONS2010Q4[[#All],[Cleaned text]:[Full Time Equivalent Q3 2010]],6,0),"-")</f>
        <v>220</v>
      </c>
      <c r="AY77" s="602">
        <f>IFERROR(VLOOKUP(ONSCollation[[#This Row],[ONS Q1 2011-Q2 2011]],ONS2011Q2[[#All],[Dept detail / Agency]:[Full Time Equivalent]],3,0),"-")</f>
        <v>210</v>
      </c>
      <c r="AZ77" s="602" t="str">
        <f>IFERROR(VLOOKUP(ONSCollation[[#This Row],[ONS Q2 2011-Q3 2011]],ONS2011Q3[[#All],[Cleaned text]:[Full Time Equivalent Q3 2011]],2,0),"-")</f>
        <v>-</v>
      </c>
      <c r="BA77" s="602" t="str">
        <f>IFERROR(VLOOKUP(ONSCollation[[#This Row],[ONS Q3 2011-Q4 2011]],ONS2011Q4[[#All],[Cleaned text]:[Full Time Equivalent]],3,0),"-")</f>
        <v>-</v>
      </c>
      <c r="BB77" s="602" t="str">
        <f>IFERROR(VLOOKUP(ONSCollation[[#This Row],[Dept detail / Agency]],ONS2012Q1[[Cleaned text]:[FTE Q1]],3,FALSE),"-")</f>
        <v>-</v>
      </c>
      <c r="BC77" s="602" t="str">
        <f>IFERROR(VLOOKUP(ONSCollation[[#This Row],[Dept detail / Agency]],ONS2012Q2[[Cleaned name]:[FTE Q2 2012]],3,FALSE),"-")</f>
        <v>-</v>
      </c>
      <c r="BD77" s="602" t="str">
        <f>IFERROR(VLOOKUP(ONSCollation[[#This Row],[Dept detail / Agency]],ONS2012Q3[[Cleaned name]:[FTE Q2 2012]],3,FALSE),"-")</f>
        <v>-</v>
      </c>
      <c r="BE77" s="602" t="str">
        <f>IFERROR(VLOOKUP(ONSCollation[[#This Row],[Dept detail / Agency]],ONS2012Q4[[Cleaned name]:[FTE Q3 2012]],3,FALSE),"-")</f>
        <v>-</v>
      </c>
      <c r="BF77" s="602" t="str">
        <f>IFERROR(VLOOKUP(ONSCollation[[#This Row],[Dept detail / Agency]],ONS2013Q1[[Cleaned name]:[FTE Q4 2012]],3,FALSE),"-")</f>
        <v>-</v>
      </c>
      <c r="BG77" s="602" t="str">
        <f>IFERROR(VLOOKUP(ONSCollation[[#This Row],[Dept detail / Agency]],ONS2013Q2[[Cleaned name]:[FTE Q1 2013]],3,FALSE),"-")</f>
        <v>-</v>
      </c>
      <c r="BH77" s="602" t="str">
        <f>IFERROR(VLOOKUP(ONSCollation[[#This Row],[Dept detail / Agency]],ONS2013Q3[[Cleaned name]:[FTE Q2 2013]],3,FALSE),"-")</f>
        <v>-</v>
      </c>
      <c r="BI77" s="602" t="str">
        <f>IFERROR(VLOOKUP(ONSCollation[[#This Row],[Dept detail / Agency]],ONS2013Q3[[Cleaned name]:[FTE Q2 2013]],3,FALSE),"-")</f>
        <v>-</v>
      </c>
      <c r="BJ77" s="604"/>
    </row>
    <row r="78" spans="1:62" x14ac:dyDescent="0.25">
      <c r="A78" s="531" t="s">
        <v>61</v>
      </c>
      <c r="B78" s="549" t="s">
        <v>452</v>
      </c>
      <c r="C78" s="531"/>
      <c r="D78" s="531"/>
      <c r="E78" s="531"/>
      <c r="F78" s="531"/>
      <c r="G78" s="531"/>
      <c r="H78" s="531"/>
      <c r="I78" s="531"/>
      <c r="J78" s="535"/>
      <c r="K78" s="535"/>
      <c r="L78" s="535" t="str">
        <f>VLOOKUP(TRIM(ONSCollation[[#This Row],[ONS Q3 2011-Q4 2011]]),ONS2012Q1[Cleaned text],1,0)</f>
        <v/>
      </c>
      <c r="M78" s="564" t="str">
        <f>ONSCollation[[#This Row],[ONS Q4 2011-Q1 2012]]</f>
        <v/>
      </c>
      <c r="N78" s="536" t="s">
        <v>940</v>
      </c>
      <c r="O78" s="536" t="str">
        <f>ONSCollation[[#This Row],[Dept]]</f>
        <v>DH</v>
      </c>
      <c r="P78" s="531" t="s">
        <v>902</v>
      </c>
      <c r="Q78" s="531" t="s">
        <v>832</v>
      </c>
      <c r="R78" s="534"/>
      <c r="S78" s="601" t="str">
        <f>IFERROR(VLOOKUP(ONSCollation[[#This Row],[ONS Q1 2009-Q2 2009]],ONS2009Q2[[#All],[Cleaned version of text detail]:[Full Time Equivalent Q1 2009]],8,0), "-")</f>
        <v>-</v>
      </c>
      <c r="T78" s="601" t="str">
        <f>IFERROR(VLOOKUP(ONSCollation[[#This Row],[ONS Q1 2009-Q2 2009]],ONS2009Q2[[#All],[Cleaned version of text detail]:[Full Time Equivalent Q1 2009]],4,0),"-")</f>
        <v>-</v>
      </c>
      <c r="U78" s="601" t="str">
        <f>IFERROR(VLOOKUP(ONSCollation[[#This Row],[ONS Q3 2009-Q4 2009]],ONS2009Q4[[#All],[Cleaned version of detail]:[Full Time Equivalent Q3 2009]],8,0),"-")</f>
        <v>-</v>
      </c>
      <c r="V78" s="601" t="str">
        <f>IFERROR(VLOOKUP(ONSCollation[[#This Row],[ONS Q3 2009-Q4 2009]],ONS2009Q4[[#All],[Cleaned version of detail]:[Full Time Equivalent Q3 2009]],4,0),"-")</f>
        <v>-</v>
      </c>
      <c r="W78" s="601" t="str">
        <f>IFERROR(VLOOKUP(ONSCollation[[#This Row],[ONS Q1 2010-Q2 2010]],ONS2010Q2[[#All],[Cleaned text]:[Full Time Equivalent Q1 2010]],8,0),"-")</f>
        <v>-</v>
      </c>
      <c r="X78" s="601" t="str">
        <f>IFERROR(VLOOKUP(ONSCollation[[#This Row],[ONS Q2 2010-Q3 2010]],ONS2010Q3[[#All],[Cleaned text]:[FTE Q2 2010]],8,0),"-")</f>
        <v>-</v>
      </c>
      <c r="Y78" s="601" t="str">
        <f>IFERROR(VLOOKUP(ONSCollation[[#This Row],[ONS Q3 2010-Q4 2010]],ONS2010Q4[[#All],[Cleaned text]:[Full Time Equivalent Q3 2010]],8,0),"-")</f>
        <v>-</v>
      </c>
      <c r="Z78" s="601" t="str">
        <f>IFERROR(VLOOKUP(ONSCollation[[#This Row],[ONS Q3 2010-Q4 2010]],ONS2010Q4[[#All],[Cleaned text]:[Full Time Equivalent Q3 2010]],4,0),"-")</f>
        <v>-</v>
      </c>
      <c r="AA78" s="601" t="str">
        <f>IFERROR(VLOOKUP(ONSCollation[[#This Row],[ONS Q4 2010-Q1 2011]],ONS2011Q1[[#All],[Cleaned text]:[Full Time Equivalent change Q4 2010-Q1 2011]],3,0),"-")</f>
        <v>-</v>
      </c>
      <c r="AB78" s="601" t="str">
        <f>IFERROR(VLOOKUP(ONSCollation[[#This Row],[ONS Q1 2011-Q2 2011]],ONS2011Q2[[#All],[Dept detail / Agency]:[Full Time Equivalent]],4,0),"-")</f>
        <v>-</v>
      </c>
      <c r="AC78" s="601" t="str">
        <f>IFERROR(VLOOKUP(ONSCollation[[#This Row],[ONS Q2 2011-Q3 2011]],ONS2011Q3[[#All],[Cleaned text]:[Full Time Equivalent Q3 2011]],3,0),"-")</f>
        <v>-</v>
      </c>
      <c r="AD78" s="601" t="str">
        <f>IFERROR(VLOOKUP(ONSCollation[[#This Row],[ONS Q3 2011-Q4 2011]],ONS2011Q4[[#All],[Cleaned text]:[Full Time Equivalent]],4,0),"-")</f>
        <v>-</v>
      </c>
      <c r="AE78" s="601" t="str">
        <f>IFERROR(VLOOKUP(ONSCollation[[#This Row],[Dept detail / Agency]],ONS2012Q1[[Cleaned text]:[FTE Q1]],4,FALSE),"-")</f>
        <v>-</v>
      </c>
      <c r="AF78" s="601" t="str">
        <f>IFERROR(VLOOKUP(ONSCollation[[#This Row],[Dept detail / Agency]],ONS2012Q2[[Cleaned name]:[FTE Q2 2012]],4,FALSE),"-")</f>
        <v>-</v>
      </c>
      <c r="AG78" s="601" t="str">
        <f>IFERROR(VLOOKUP(ONSCollation[[#This Row],[Dept detail / Agency]],ONS2012Q3[[Cleaned name]:[FTE Q2 2012]],4,FALSE),"-")</f>
        <v>-</v>
      </c>
      <c r="AH78" s="601" t="str">
        <f>IFERROR(VLOOKUP(ONSCollation[[#This Row],[Dept detail / Agency]],ONS2012Q4[[Cleaned name]:[FTE Q3 2012]],4,FALSE),"-")</f>
        <v>-</v>
      </c>
      <c r="AI78" s="601" t="str">
        <f>IFERROR(VLOOKUP(ONSCollation[[#This Row],[Dept detail / Agency]],ONS2013Q1[[Cleaned name]:[FTE Q4 2012]],4,FALSE),"-")</f>
        <v>-</v>
      </c>
      <c r="AJ78" s="601">
        <f>IFERROR(VLOOKUP(ONSCollation[[#This Row],[Dept detail / Agency]],ONS2013Q2[[Cleaned name]:[FTE Q1 2013]],4,FALSE),"-")</f>
        <v>4800</v>
      </c>
      <c r="AK78" s="601">
        <f>IFERROR(VLOOKUP(ONSCollation[[#This Row],[Dept detail / Agency]],ONS2013Q3[[Cleaned name]:[FTE Q2 2013]],4,FALSE),"-")</f>
        <v>4820</v>
      </c>
      <c r="AL78" s="601">
        <f>IFERROR(VLOOKUP(ONSCollation[[#This Row],[Dept detail / Agency]],ONS2013Q3[[Cleaned name]:[FTE Q2 2013]],6,FALSE),"-")</f>
        <v>4800</v>
      </c>
      <c r="AM78" s="601">
        <f>IFERROR(VLOOKUP(ONSCollation[[#This Row],[Dept detail / Agency]],ONS2013Q4[[#All],[Cleaned name]:[FTE Q4 2013]],4,FALSE),"-")</f>
        <v>4970</v>
      </c>
      <c r="AN78" s="601">
        <f>IFERROR(VLOOKUP(ONSCollation[[#This Row],[Dept detail / Agency]],ONS2013Q4[[Cleaned name]:[HC Q3 20132]],6,FALSE),"-")</f>
        <v>4820</v>
      </c>
      <c r="AO78" s="601">
        <f>ONSCollation[[#This Row],[2013 Q3 - restated]]-ONSCollation[[#This Row],[2013 Q3 FTE]]</f>
        <v>0</v>
      </c>
      <c r="AP78" s="602" t="str">
        <f>IFERROR(VLOOKUP(ONSCollation[[#This Row],[ONS Q1 2009-Q2 2009]],ONS2009Q2[[#All],[Cleaned version of text detail]:[Full Time Equivalent Q1 2009]],6,0),"-")</f>
        <v>-</v>
      </c>
      <c r="AQ78" s="602" t="str">
        <f>IFERROR(VLOOKUP(ONSCollation[[#This Row],[ONS Q1 2009-Q2 2009]],ONS2009Q2[[#All],[Cleaned version of text detail]:[Full Time Equivalent Q1 2009]],2,0),"-")</f>
        <v>-</v>
      </c>
      <c r="AR78" s="602" t="str">
        <f>IFERROR(VLOOKUP(ONSCollation[[#This Row],[ONS Q3 2009-Q4 2009]],ONS2009Q4[[#All],[Cleaned version of detail]:[Full Time Equivalent Q3 2009]],6,0),"-")</f>
        <v>-</v>
      </c>
      <c r="AS78" s="602" t="str">
        <f>IFERROR(VLOOKUP(ONSCollation[[#This Row],[ONS Q3 2009-Q4 2009]],ONS2009Q4[[#All],[Cleaned version of detail]:[Full Time Equivalent Q3 2009]],2,0),"-")</f>
        <v>-</v>
      </c>
      <c r="AT78" s="602" t="str">
        <f>IFERROR(VLOOKUP(ONSCollation[[#This Row],[ONS Q1 2010-Q2 2010]],ONS2010Q2[[#All],[Cleaned text]:[Full Time Equivalent Q1 2010]],6,0),"-")</f>
        <v>-</v>
      </c>
      <c r="AU78" s="602" t="str">
        <f>IFERROR(VLOOKUP(ONSCollation[[#This Row],[ONS Q2 2010-Q3 2010]],ONS2010Q3[[#All],[Cleaned text]:[FTE Q2 2010]],6,0),"-")</f>
        <v>-</v>
      </c>
      <c r="AV78" s="602" t="str">
        <f>IFERROR(VLOOKUP(ONSCollation[[#This Row],[ONS Q4 2010-Q1 2011]],ONS2011Q1[[#All],[Cleaned text]:[Full Time Equivalent change Q4 2010-Q1 2011]],2,0),"-")</f>
        <v>-</v>
      </c>
      <c r="AW78" s="602" t="str">
        <f>IFERROR(VLOOKUP(ONSCollation[[#This Row],[ONS Q3 2010-Q4 2010]],ONS2010Q4[[#All],[Cleaned text]:[Full Time Equivalent Q3 2010]],2,0),"-")</f>
        <v>-</v>
      </c>
      <c r="AX78" s="602" t="str">
        <f>IFERROR(VLOOKUP(ONSCollation[[#This Row],[ONS Q3 2010-Q4 2010]],ONS2010Q4[[#All],[Cleaned text]:[Full Time Equivalent Q3 2010]],6,0),"-")</f>
        <v>-</v>
      </c>
      <c r="AY78" s="602" t="str">
        <f>IFERROR(VLOOKUP(ONSCollation[[#This Row],[ONS Q1 2011-Q2 2011]],ONS2011Q2[[#All],[Dept detail / Agency]:[Full Time Equivalent]],3,0),"-")</f>
        <v>-</v>
      </c>
      <c r="AZ78" s="602" t="str">
        <f>IFERROR(VLOOKUP(ONSCollation[[#This Row],[ONS Q2 2011-Q3 2011]],ONS2011Q3[[#All],[Cleaned text]:[Full Time Equivalent Q3 2011]],2,0),"-")</f>
        <v>-</v>
      </c>
      <c r="BA78" s="602" t="str">
        <f>IFERROR(VLOOKUP(ONSCollation[[#This Row],[ONS Q3 2011-Q4 2011]],ONS2011Q4[[#All],[Cleaned text]:[Full Time Equivalent]],3,0),"-")</f>
        <v>-</v>
      </c>
      <c r="BB78" s="602" t="str">
        <f>IFERROR(VLOOKUP(ONSCollation[[#This Row],[Dept detail / Agency]],ONS2012Q1[[Cleaned text]:[FTE Q1]],3,FALSE),"-")</f>
        <v>-</v>
      </c>
      <c r="BC78" s="602" t="str">
        <f>IFERROR(VLOOKUP(ONSCollation[[#This Row],[Dept detail / Agency]],ONS2012Q2[[Cleaned name]:[FTE Q2 2012]],3,FALSE),"-")</f>
        <v>-</v>
      </c>
      <c r="BD78" s="602" t="str">
        <f>IFERROR(VLOOKUP(ONSCollation[[#This Row],[Dept detail / Agency]],ONS2012Q3[[Cleaned name]:[FTE Q2 2012]],3,FALSE),"-")</f>
        <v>-</v>
      </c>
      <c r="BE78" s="602" t="str">
        <f>IFERROR(VLOOKUP(ONSCollation[[#This Row],[Dept detail / Agency]],ONS2012Q4[[Cleaned name]:[FTE Q3 2012]],3,FALSE),"-")</f>
        <v>-</v>
      </c>
      <c r="BF78" s="602" t="str">
        <f>IFERROR(VLOOKUP(ONSCollation[[#This Row],[Dept detail / Agency]],ONS2013Q1[[Cleaned name]:[FTE Q4 2012]],3,FALSE),"-")</f>
        <v>-</v>
      </c>
      <c r="BG78" s="602">
        <f>IFERROR(VLOOKUP(ONSCollation[[#This Row],[Dept detail / Agency]],ONS2013Q2[[Cleaned name]:[FTE Q1 2013]],3,FALSE),"-")</f>
        <v>5120</v>
      </c>
      <c r="BH78" s="602">
        <f>IFERROR(VLOOKUP(ONSCollation[[#This Row],[Dept detail / Agency]],ONS2013Q3[[Cleaned name]:[FTE Q2 2013]],3,FALSE),"-")</f>
        <v>5170</v>
      </c>
      <c r="BI78" s="602">
        <f>IFERROR(VLOOKUP(ONSCollation[[#This Row],[Dept detail / Agency]],ONS2013Q3[[Cleaned name]:[FTE Q2 2013]],3,FALSE),"-")</f>
        <v>5170</v>
      </c>
      <c r="BJ78" s="604"/>
    </row>
    <row r="79" spans="1:62" x14ac:dyDescent="0.25">
      <c r="A79" s="531" t="s">
        <v>148</v>
      </c>
      <c r="B79" s="549" t="s">
        <v>457</v>
      </c>
      <c r="C79" s="531"/>
      <c r="D79" s="531"/>
      <c r="E79" s="531"/>
      <c r="F79" s="531"/>
      <c r="G79" s="531"/>
      <c r="H79" s="531"/>
      <c r="I79" s="531"/>
      <c r="J79" s="535" t="s">
        <v>677</v>
      </c>
      <c r="K79" s="535" t="s">
        <v>677</v>
      </c>
      <c r="L79" s="532" t="str">
        <f>VLOOKUP(TRIM(ONSCollation[[#This Row],[ONS Q3 2011-Q4 2011]]),ONS2012Q1[Cleaned text],1,0)</f>
        <v>Department for Work and Pensions</v>
      </c>
      <c r="M79" s="532" t="str">
        <f>ONSCollation[[#This Row],[ONS Q4 2011-Q1 2012]]</f>
        <v>Department for Work and Pensions</v>
      </c>
      <c r="N79" s="536" t="str">
        <f>ONSCollation[[#This Row],[ONS Q4 2011-Q1 2012]]</f>
        <v>Department for Work and Pensions</v>
      </c>
      <c r="O79" s="536" t="str">
        <f>ONSCollation[[#This Row],[Dept]]</f>
        <v>DWP</v>
      </c>
      <c r="P79" s="531" t="s">
        <v>902</v>
      </c>
      <c r="Q79" s="531" t="s">
        <v>832</v>
      </c>
      <c r="R79" s="531" t="s">
        <v>790</v>
      </c>
      <c r="S79" s="601" t="str">
        <f>IFERROR(VLOOKUP(ONSCollation[[#This Row],[ONS Q1 2009-Q2 2009]],ONS2009Q2[[#All],[Cleaned version of text detail]:[Full Time Equivalent Q1 2009]],8,0), "-")</f>
        <v>-</v>
      </c>
      <c r="T79" s="601" t="str">
        <f>IFERROR(VLOOKUP(ONSCollation[[#This Row],[ONS Q1 2009-Q2 2009]],ONS2009Q2[[#All],[Cleaned version of text detail]:[Full Time Equivalent Q1 2009]],4,0),"-")</f>
        <v>-</v>
      </c>
      <c r="U79" s="601" t="str">
        <f>IFERROR(VLOOKUP(ONSCollation[[#This Row],[ONS Q3 2009-Q4 2009]],ONS2009Q4[[#All],[Cleaned version of detail]:[Full Time Equivalent Q3 2009]],8,0),"-")</f>
        <v>-</v>
      </c>
      <c r="V79" s="601" t="str">
        <f>IFERROR(VLOOKUP(ONSCollation[[#This Row],[ONS Q3 2009-Q4 2009]],ONS2009Q4[[#All],[Cleaned version of detail]:[Full Time Equivalent Q3 2009]],4,0),"-")</f>
        <v>-</v>
      </c>
      <c r="W79" s="601" t="str">
        <f>IFERROR(VLOOKUP(ONSCollation[[#This Row],[ONS Q1 2010-Q2 2010]],ONS2010Q2[[#All],[Cleaned text]:[Full Time Equivalent Q1 2010]],8,0),"-")</f>
        <v>-</v>
      </c>
      <c r="X79" s="601" t="str">
        <f>IFERROR(VLOOKUP(ONSCollation[[#This Row],[ONS Q2 2010-Q3 2010]],ONS2010Q3[[#All],[Cleaned text]:[FTE Q2 2010]],8,0),"-")</f>
        <v>-</v>
      </c>
      <c r="Y79" s="601" t="str">
        <f>IFERROR(VLOOKUP(ONSCollation[[#This Row],[ONS Q3 2010-Q4 2010]],ONS2010Q4[[#All],[Cleaned text]:[Full Time Equivalent Q3 2010]],8,0),"-")</f>
        <v>-</v>
      </c>
      <c r="Z79" s="601" t="str">
        <f>IFERROR(VLOOKUP(ONSCollation[[#This Row],[ONS Q3 2010-Q4 2010]],ONS2010Q4[[#All],[Cleaned text]:[Full Time Equivalent Q3 2010]],4,0),"-")</f>
        <v>-</v>
      </c>
      <c r="AA79" s="601" t="str">
        <f>IFERROR(VLOOKUP(ONSCollation[[#This Row],[ONS Q4 2010-Q1 2011]],ONS2011Q1[[#All],[Cleaned text]:[Full Time Equivalent change Q4 2010-Q1 2011]],3,0),"-")</f>
        <v>-</v>
      </c>
      <c r="AB79" s="601" t="str">
        <f>IFERROR(VLOOKUP(ONSCollation[[#This Row],[ONS Q1 2011-Q2 2011]],ONS2011Q2[[#All],[Dept detail / Agency]:[Full Time Equivalent]],4,0),"-")</f>
        <v>-</v>
      </c>
      <c r="AC79" s="601" t="str">
        <f>IFERROR(VLOOKUP(ONSCollation[[#This Row],[ONS Q2 2011-Q3 2011]],ONS2011Q3[[#All],[Cleaned text]:[Full Time Equivalent Q3 2011]],3,0),"-")</f>
        <v>-</v>
      </c>
      <c r="AD79" s="601">
        <f>IFERROR(VLOOKUP(ONSCollation[[#This Row],[ONS Q3 2011-Q4 2011]],ONS2011Q4[[#All],[Cleaned text]:[Full Time Equivalent]],4,0),"-")</f>
        <v>90010</v>
      </c>
      <c r="AE79" s="601">
        <f>IFERROR(VLOOKUP(ONSCollation[[#This Row],[Dept detail / Agency]],ONS2012Q1[[Cleaned text]:[FTE Q1]],4,FALSE),"-")</f>
        <v>88630</v>
      </c>
      <c r="AF79" s="601">
        <f>IFERROR(VLOOKUP(ONSCollation[[#This Row],[Dept detail / Agency]],ONS2012Q2[[Cleaned name]:[FTE Q2 2012]],4,FALSE),"-")</f>
        <v>87310</v>
      </c>
      <c r="AG79" s="601">
        <f>IFERROR(VLOOKUP(ONSCollation[[#This Row],[Dept detail / Agency]],ONS2012Q3[[Cleaned name]:[FTE Q2 2012]],4,FALSE),"-")</f>
        <v>95220</v>
      </c>
      <c r="AH79" s="601">
        <f>IFERROR(VLOOKUP(ONSCollation[[#This Row],[Dept detail / Agency]],ONS2012Q4[[Cleaned name]:[FTE Q3 2012]],4,FALSE),"-")</f>
        <v>94100</v>
      </c>
      <c r="AI79" s="601">
        <f>IFERROR(VLOOKUP(ONSCollation[[#This Row],[Dept detail / Agency]],ONS2013Q1[[Cleaned name]:[FTE Q4 2012]],4,FALSE),"-")</f>
        <v>92530</v>
      </c>
      <c r="AJ79" s="601">
        <f>IFERROR(VLOOKUP(ONSCollation[[#This Row],[Dept detail / Agency]],ONS2013Q2[[Cleaned name]:[FTE Q1 2013]],4,FALSE),"-")</f>
        <v>90640</v>
      </c>
      <c r="AK79" s="601">
        <f>IFERROR(VLOOKUP(ONSCollation[[#This Row],[Dept detail / Agency]],ONS2013Q3[[Cleaned name]:[FTE Q2 2013]],4,FALSE),"-")</f>
        <v>89120</v>
      </c>
      <c r="AL79" s="601">
        <f>IFERROR(VLOOKUP(ONSCollation[[#This Row],[Dept detail / Agency]],ONS2013Q3[[Cleaned name]:[FTE Q2 2013]],6,FALSE),"-")</f>
        <v>90640</v>
      </c>
      <c r="AM79" s="601">
        <f>IFERROR(VLOOKUP(ONSCollation[[#This Row],[Dept detail / Agency]],ONS2013Q4[[#All],[Cleaned name]:[FTE Q4 2013]],4,FALSE),"-")</f>
        <v>87070</v>
      </c>
      <c r="AN79" s="601">
        <f>IFERROR(VLOOKUP(ONSCollation[[#This Row],[Dept detail / Agency]],ONS2013Q4[[Cleaned name]:[HC Q3 20132]],6,FALSE),"-")</f>
        <v>89120</v>
      </c>
      <c r="AO79" s="601">
        <f>ONSCollation[[#This Row],[2013 Q3 - restated]]-ONSCollation[[#This Row],[2013 Q3 FTE]]</f>
        <v>0</v>
      </c>
      <c r="AP79" s="602" t="str">
        <f>IFERROR(VLOOKUP(ONSCollation[[#This Row],[ONS Q1 2009-Q2 2009]],ONS2009Q2[[#All],[Cleaned version of text detail]:[Full Time Equivalent Q1 2009]],6,0),"-")</f>
        <v>-</v>
      </c>
      <c r="AQ79" s="602" t="str">
        <f>IFERROR(VLOOKUP(ONSCollation[[#This Row],[ONS Q1 2009-Q2 2009]],ONS2009Q2[[#All],[Cleaned version of text detail]:[Full Time Equivalent Q1 2009]],2,0),"-")</f>
        <v>-</v>
      </c>
      <c r="AR79" s="602" t="str">
        <f>IFERROR(VLOOKUP(ONSCollation[[#This Row],[ONS Q3 2009-Q4 2009]],ONS2009Q4[[#All],[Cleaned version of detail]:[Full Time Equivalent Q3 2009]],6,0),"-")</f>
        <v>-</v>
      </c>
      <c r="AS79" s="602" t="str">
        <f>IFERROR(VLOOKUP(ONSCollation[[#This Row],[ONS Q3 2009-Q4 2009]],ONS2009Q4[[#All],[Cleaned version of detail]:[Full Time Equivalent Q3 2009]],2,0),"-")</f>
        <v>-</v>
      </c>
      <c r="AT79" s="602" t="str">
        <f>IFERROR(VLOOKUP(ONSCollation[[#This Row],[ONS Q1 2010-Q2 2010]],ONS2010Q2[[#All],[Cleaned text]:[Full Time Equivalent Q1 2010]],6,0),"-")</f>
        <v>-</v>
      </c>
      <c r="AU79" s="602" t="str">
        <f>IFERROR(VLOOKUP(ONSCollation[[#This Row],[ONS Q2 2010-Q3 2010]],ONS2010Q3[[#All],[Cleaned text]:[FTE Q2 2010]],6,0),"-")</f>
        <v>-</v>
      </c>
      <c r="AV79" s="602" t="str">
        <f>IFERROR(VLOOKUP(ONSCollation[[#This Row],[ONS Q4 2010-Q1 2011]],ONS2011Q1[[#All],[Cleaned text]:[Full Time Equivalent change Q4 2010-Q1 2011]],2,0),"-")</f>
        <v>-</v>
      </c>
      <c r="AW79" s="602" t="str">
        <f>IFERROR(VLOOKUP(ONSCollation[[#This Row],[ONS Q3 2010-Q4 2010]],ONS2010Q4[[#All],[Cleaned text]:[Full Time Equivalent Q3 2010]],2,0),"-")</f>
        <v>-</v>
      </c>
      <c r="AX79" s="602" t="str">
        <f>IFERROR(VLOOKUP(ONSCollation[[#This Row],[ONS Q3 2010-Q4 2010]],ONS2010Q4[[#All],[Cleaned text]:[Full Time Equivalent Q3 2010]],6,0),"-")</f>
        <v>-</v>
      </c>
      <c r="AY79" s="602" t="str">
        <f>IFERROR(VLOOKUP(ONSCollation[[#This Row],[ONS Q1 2011-Q2 2011]],ONS2011Q2[[#All],[Dept detail / Agency]:[Full Time Equivalent]],3,0),"-")</f>
        <v>-</v>
      </c>
      <c r="AZ79" s="602" t="str">
        <f>IFERROR(VLOOKUP(ONSCollation[[#This Row],[ONS Q2 2011-Q3 2011]],ONS2011Q3[[#All],[Cleaned text]:[Full Time Equivalent Q3 2011]],2,0),"-")</f>
        <v>-</v>
      </c>
      <c r="BA79" s="602">
        <f>IFERROR(VLOOKUP(ONSCollation[[#This Row],[ONS Q3 2011-Q4 2011]],ONS2011Q4[[#All],[Cleaned text]:[Full Time Equivalent]],3,0),"-")</f>
        <v>101330</v>
      </c>
      <c r="BB79" s="602">
        <f>IFERROR(VLOOKUP(ONSCollation[[#This Row],[Dept detail / Agency]],ONS2012Q1[[Cleaned text]:[FTE Q1]],3,FALSE),"-")</f>
        <v>99960</v>
      </c>
      <c r="BC79" s="602">
        <f>IFERROR(VLOOKUP(ONSCollation[[#This Row],[Dept detail / Agency]],ONS2012Q2[[Cleaned name]:[FTE Q2 2012]],3,FALSE),"-")</f>
        <v>98540</v>
      </c>
      <c r="BD79" s="602">
        <f>IFERROR(VLOOKUP(ONSCollation[[#This Row],[Dept detail / Agency]],ONS2012Q3[[Cleaned name]:[FTE Q2 2012]],3,FALSE),"-")</f>
        <v>107550</v>
      </c>
      <c r="BE79" s="602">
        <f>IFERROR(VLOOKUP(ONSCollation[[#This Row],[Dept detail / Agency]],ONS2012Q4[[Cleaned name]:[FTE Q3 2012]],3,FALSE),"-")</f>
        <v>106490</v>
      </c>
      <c r="BF79" s="602">
        <f>IFERROR(VLOOKUP(ONSCollation[[#This Row],[Dept detail / Agency]],ONS2013Q1[[Cleaned name]:[FTE Q4 2012]],3,FALSE),"-")</f>
        <v>104890</v>
      </c>
      <c r="BG79" s="602">
        <f>IFERROR(VLOOKUP(ONSCollation[[#This Row],[Dept detail / Agency]],ONS2013Q2[[Cleaned name]:[FTE Q1 2013]],3,FALSE),"-")</f>
        <v>102990</v>
      </c>
      <c r="BH79" s="602">
        <f>IFERROR(VLOOKUP(ONSCollation[[#This Row],[Dept detail / Agency]],ONS2013Q3[[Cleaned name]:[FTE Q2 2013]],3,FALSE),"-")</f>
        <v>101480</v>
      </c>
      <c r="BI79" s="602">
        <f>IFERROR(VLOOKUP(ONSCollation[[#This Row],[Dept detail / Agency]],ONS2013Q3[[Cleaned name]:[FTE Q2 2013]],3,FALSE),"-")</f>
        <v>101480</v>
      </c>
      <c r="BJ79" s="604"/>
    </row>
    <row r="80" spans="1:62" x14ac:dyDescent="0.25">
      <c r="A80" s="531" t="s">
        <v>148</v>
      </c>
      <c r="B80" s="549" t="s">
        <v>457</v>
      </c>
      <c r="C80" s="531" t="s">
        <v>190</v>
      </c>
      <c r="D80" s="531" t="s">
        <v>190</v>
      </c>
      <c r="E80" s="531" t="s">
        <v>190</v>
      </c>
      <c r="F80" s="531" t="s">
        <v>190</v>
      </c>
      <c r="G80" s="531" t="s">
        <v>190</v>
      </c>
      <c r="H80" s="531" t="s">
        <v>190</v>
      </c>
      <c r="I80" s="531" t="s">
        <v>190</v>
      </c>
      <c r="J80" s="531" t="s">
        <v>190</v>
      </c>
      <c r="K80" s="531" t="s">
        <v>190</v>
      </c>
      <c r="L80" s="532" t="str">
        <f>VLOOKUP(TRIM(ONSCollation[[#This Row],[ONS Q3 2011-Q4 2011]]),ONS2012Q1[Cleaned text],1,0)</f>
        <v>Child Maintenance Enforcement Commission</v>
      </c>
      <c r="M80" s="532" t="str">
        <f>ONSCollation[[#This Row],[ONS Q4 2011-Q1 2012]]</f>
        <v>Child Maintenance Enforcement Commission</v>
      </c>
      <c r="N80" s="536" t="str">
        <f>ONSCollation[[#This Row],[ONS Q4 2011-Q1 2012]]</f>
        <v>Child Maintenance Enforcement Commission</v>
      </c>
      <c r="O80" s="536" t="str">
        <f>ONSCollation[[#This Row],[Dept]]</f>
        <v>DWP</v>
      </c>
      <c r="P80" s="531" t="s">
        <v>902</v>
      </c>
      <c r="Q80" s="531" t="s">
        <v>832</v>
      </c>
      <c r="R80" s="531" t="s">
        <v>795</v>
      </c>
      <c r="S80" s="601">
        <f>IFERROR(VLOOKUP(ONSCollation[[#This Row],[ONS Q1 2009-Q2 2009]],ONS2009Q2[[#All],[Cleaned version of text detail]:[Full Time Equivalent Q1 2009]],8,0), "-")</f>
        <v>9190</v>
      </c>
      <c r="T80" s="601">
        <f>IFERROR(VLOOKUP(ONSCollation[[#This Row],[ONS Q1 2009-Q2 2009]],ONS2009Q2[[#All],[Cleaned version of text detail]:[Full Time Equivalent Q1 2009]],4,0),"-")</f>
        <v>8920</v>
      </c>
      <c r="U80" s="601">
        <f>IFERROR(VLOOKUP(ONSCollation[[#This Row],[ONS Q3 2009-Q4 2009]],ONS2009Q4[[#All],[Cleaned version of detail]:[Full Time Equivalent Q3 2009]],8,0),"-")</f>
        <v>8700</v>
      </c>
      <c r="V80" s="601">
        <f>IFERROR(VLOOKUP(ONSCollation[[#This Row],[ONS Q3 2009-Q4 2009]],ONS2009Q4[[#All],[Cleaned version of detail]:[Full Time Equivalent Q3 2009]],4,0),"-")</f>
        <v>8570</v>
      </c>
      <c r="W80" s="601">
        <f>IFERROR(VLOOKUP(ONSCollation[[#This Row],[ONS Q1 2010-Q2 2010]],ONS2010Q2[[#All],[Cleaned text]:[Full Time Equivalent Q1 2010]],8,0),"-")</f>
        <v>8470</v>
      </c>
      <c r="X80" s="601">
        <f>IFERROR(VLOOKUP(ONSCollation[[#This Row],[ONS Q2 2010-Q3 2010]],ONS2010Q3[[#All],[Cleaned text]:[FTE Q2 2010]],8,0),"-")</f>
        <v>8330</v>
      </c>
      <c r="Y80" s="601">
        <f>IFERROR(VLOOKUP(ONSCollation[[#This Row],[ONS Q3 2010-Q4 2010]],ONS2010Q4[[#All],[Cleaned text]:[Full Time Equivalent Q3 2010]],8,0),"-")</f>
        <v>8160</v>
      </c>
      <c r="Z80" s="601">
        <f>IFERROR(VLOOKUP(ONSCollation[[#This Row],[ONS Q3 2010-Q4 2010]],ONS2010Q4[[#All],[Cleaned text]:[Full Time Equivalent Q3 2010]],4,0),"-")</f>
        <v>8000</v>
      </c>
      <c r="AA80" s="601">
        <f>IFERROR(VLOOKUP(ONSCollation[[#This Row],[ONS Q4 2010-Q1 2011]],ONS2011Q1[[#All],[Cleaned text]:[Full Time Equivalent change Q4 2010-Q1 2011]],3,0),"-")</f>
        <v>8250</v>
      </c>
      <c r="AB80" s="601">
        <f>IFERROR(VLOOKUP(ONSCollation[[#This Row],[ONS Q1 2011-Q2 2011]],ONS2011Q2[[#All],[Dept detail / Agency]:[Full Time Equivalent]],4,0),"-")</f>
        <v>7910</v>
      </c>
      <c r="AC80" s="601">
        <f>IFERROR(VLOOKUP(ONSCollation[[#This Row],[ONS Q2 2011-Q3 2011]],ONS2011Q3[[#All],[Cleaned text]:[Full Time Equivalent Q3 2011]],3,0),"-")</f>
        <v>7910</v>
      </c>
      <c r="AD80" s="601">
        <f>IFERROR(VLOOKUP(ONSCollation[[#This Row],[ONS Q3 2011-Q4 2011]],ONS2011Q4[[#All],[Cleaned text]:[Full Time Equivalent]],4,0),"-")</f>
        <v>7780</v>
      </c>
      <c r="AE80" s="601">
        <f>IFERROR(VLOOKUP(ONSCollation[[#This Row],[Dept detail / Agency]],ONS2012Q1[[Cleaned text]:[FTE Q1]],4,FALSE),"-")</f>
        <v>7900</v>
      </c>
      <c r="AF80" s="601">
        <f>IFERROR(VLOOKUP(ONSCollation[[#This Row],[Dept detail / Agency]],ONS2012Q2[[Cleaned name]:[FTE Q2 2012]],4,FALSE),"-")</f>
        <v>7660</v>
      </c>
      <c r="AG80" s="601">
        <f>IFERROR(VLOOKUP(ONSCollation[[#This Row],[Dept detail / Agency]],ONS2012Q3[[Cleaned name]:[FTE Q2 2012]],4,FALSE),"-")</f>
        <v>0</v>
      </c>
      <c r="AH80" s="601" t="str">
        <f>IFERROR(VLOOKUP(ONSCollation[[#This Row],[Dept detail / Agency]],ONS2012Q4[[Cleaned name]:[FTE Q3 2012]],4,FALSE),"-")</f>
        <v>-</v>
      </c>
      <c r="AI80" s="601" t="str">
        <f>IFERROR(VLOOKUP(ONSCollation[[#This Row],[Dept detail / Agency]],ONS2013Q1[[Cleaned name]:[FTE Q4 2012]],4,FALSE),"-")</f>
        <v>-</v>
      </c>
      <c r="AJ80" s="601" t="str">
        <f>IFERROR(VLOOKUP(ONSCollation[[#This Row],[Dept detail / Agency]],ONS2013Q2[[Cleaned name]:[FTE Q1 2013]],4,FALSE),"-")</f>
        <v>-</v>
      </c>
      <c r="AK80" s="601" t="str">
        <f>IFERROR(VLOOKUP(ONSCollation[[#This Row],[Dept detail / Agency]],ONS2013Q3[[Cleaned name]:[FTE Q2 2013]],4,FALSE),"-")</f>
        <v>-</v>
      </c>
      <c r="AL80" s="601" t="str">
        <f>IFERROR(VLOOKUP(ONSCollation[[#This Row],[Dept detail / Agency]],ONS2013Q3[[Cleaned name]:[FTE Q2 2013]],6,FALSE),"-")</f>
        <v>-</v>
      </c>
      <c r="AM80" s="601" t="str">
        <f>IFERROR(VLOOKUP(ONSCollation[[#This Row],[Dept detail / Agency]],ONS2013Q4[[#All],[Cleaned name]:[FTE Q4 2013]],4,FALSE),"-")</f>
        <v>-</v>
      </c>
      <c r="AN80" s="601" t="str">
        <f>IFERROR(VLOOKUP(ONSCollation[[#This Row],[Dept detail / Agency]],ONS2013Q4[[Cleaned name]:[HC Q3 20132]],6,FALSE),"-")</f>
        <v>-</v>
      </c>
      <c r="AO80" s="601" t="e">
        <f>ONSCollation[[#This Row],[2013 Q3 - restated]]-ONSCollation[[#This Row],[2013 Q3 FTE]]</f>
        <v>#VALUE!</v>
      </c>
      <c r="AP80" s="602">
        <f>IFERROR(VLOOKUP(ONSCollation[[#This Row],[ONS Q1 2009-Q2 2009]],ONS2009Q2[[#All],[Cleaned version of text detail]:[Full Time Equivalent Q1 2009]],6,0),"-")</f>
        <v>10370</v>
      </c>
      <c r="AQ80" s="602">
        <f>IFERROR(VLOOKUP(ONSCollation[[#This Row],[ONS Q1 2009-Q2 2009]],ONS2009Q2[[#All],[Cleaned version of text detail]:[Full Time Equivalent Q1 2009]],2,0),"-")</f>
        <v>10020</v>
      </c>
      <c r="AR80" s="602">
        <f>IFERROR(VLOOKUP(ONSCollation[[#This Row],[ONS Q3 2009-Q4 2009]],ONS2009Q4[[#All],[Cleaned version of detail]:[Full Time Equivalent Q3 2009]],6,0),"-")</f>
        <v>9810</v>
      </c>
      <c r="AS80" s="602">
        <f>IFERROR(VLOOKUP(ONSCollation[[#This Row],[ONS Q3 2009-Q4 2009]],ONS2009Q4[[#All],[Cleaned version of detail]:[Full Time Equivalent Q3 2009]],2,0),"-")</f>
        <v>9670</v>
      </c>
      <c r="AT80" s="602">
        <f>IFERROR(VLOOKUP(ONSCollation[[#This Row],[ONS Q1 2010-Q2 2010]],ONS2010Q2[[#All],[Cleaned text]:[Full Time Equivalent Q1 2010]],6,0),"-")</f>
        <v>9590</v>
      </c>
      <c r="AU80" s="602">
        <f>IFERROR(VLOOKUP(ONSCollation[[#This Row],[ONS Q2 2010-Q3 2010]],ONS2010Q3[[#All],[Cleaned text]:[FTE Q2 2010]],6,0),"-")</f>
        <v>9430</v>
      </c>
      <c r="AV80" s="602">
        <f>IFERROR(VLOOKUP(ONSCollation[[#This Row],[ONS Q4 2010-Q1 2011]],ONS2011Q1[[#All],[Cleaned text]:[Full Time Equivalent change Q4 2010-Q1 2011]],2,0),"-")</f>
        <v>9350</v>
      </c>
      <c r="AW80" s="602">
        <f>IFERROR(VLOOKUP(ONSCollation[[#This Row],[ONS Q3 2010-Q4 2010]],ONS2010Q4[[#All],[Cleaned text]:[Full Time Equivalent Q3 2010]],2,0),"-")</f>
        <v>9100</v>
      </c>
      <c r="AX80" s="602">
        <f>IFERROR(VLOOKUP(ONSCollation[[#This Row],[ONS Q3 2010-Q4 2010]],ONS2010Q4[[#All],[Cleaned text]:[Full Time Equivalent Q3 2010]],6,0),"-")</f>
        <v>9250</v>
      </c>
      <c r="AY80" s="602">
        <f>IFERROR(VLOOKUP(ONSCollation[[#This Row],[ONS Q1 2011-Q2 2011]],ONS2011Q2[[#All],[Dept detail / Agency]:[Full Time Equivalent]],3,0),"-")</f>
        <v>9010</v>
      </c>
      <c r="AZ80" s="602">
        <f>IFERROR(VLOOKUP(ONSCollation[[#This Row],[ONS Q2 2011-Q3 2011]],ONS2011Q3[[#All],[Cleaned text]:[Full Time Equivalent Q3 2011]],2,0),"-")</f>
        <v>9010</v>
      </c>
      <c r="BA80" s="602">
        <f>IFERROR(VLOOKUP(ONSCollation[[#This Row],[ONS Q3 2011-Q4 2011]],ONS2011Q4[[#All],[Cleaned text]:[Full Time Equivalent]],3,0),"-")</f>
        <v>8910</v>
      </c>
      <c r="BB80" s="602">
        <f>IFERROR(VLOOKUP(ONSCollation[[#This Row],[Dept detail / Agency]],ONS2012Q1[[Cleaned text]:[FTE Q1]],3,FALSE),"-")</f>
        <v>9020</v>
      </c>
      <c r="BC80" s="602">
        <f>IFERROR(VLOOKUP(ONSCollation[[#This Row],[Dept detail / Agency]],ONS2012Q2[[Cleaned name]:[FTE Q2 2012]],3,FALSE),"-")</f>
        <v>8750</v>
      </c>
      <c r="BD80" s="602">
        <f>IFERROR(VLOOKUP(ONSCollation[[#This Row],[Dept detail / Agency]],ONS2012Q3[[Cleaned name]:[FTE Q2 2012]],3,FALSE),"-")</f>
        <v>0</v>
      </c>
      <c r="BE80" s="602" t="str">
        <f>IFERROR(VLOOKUP(ONSCollation[[#This Row],[Dept detail / Agency]],ONS2012Q4[[Cleaned name]:[FTE Q3 2012]],3,FALSE),"-")</f>
        <v>-</v>
      </c>
      <c r="BF80" s="602" t="str">
        <f>IFERROR(VLOOKUP(ONSCollation[[#This Row],[Dept detail / Agency]],ONS2013Q1[[Cleaned name]:[FTE Q4 2012]],3,FALSE),"-")</f>
        <v>-</v>
      </c>
      <c r="BG80" s="602" t="str">
        <f>IFERROR(VLOOKUP(ONSCollation[[#This Row],[Dept detail / Agency]],ONS2013Q2[[Cleaned name]:[FTE Q1 2013]],3,FALSE),"-")</f>
        <v>-</v>
      </c>
      <c r="BH80" s="602" t="str">
        <f>IFERROR(VLOOKUP(ONSCollation[[#This Row],[Dept detail / Agency]],ONS2013Q3[[Cleaned name]:[FTE Q2 2013]],3,FALSE),"-")</f>
        <v>-</v>
      </c>
      <c r="BI80" s="602" t="str">
        <f>IFERROR(VLOOKUP(ONSCollation[[#This Row],[Dept detail / Agency]],ONS2013Q3[[Cleaned name]:[FTE Q2 2013]],3,FALSE),"-")</f>
        <v>-</v>
      </c>
      <c r="BJ80" s="604"/>
    </row>
    <row r="81" spans="1:62" x14ac:dyDescent="0.25">
      <c r="A81" s="531" t="s">
        <v>148</v>
      </c>
      <c r="B81" s="549" t="s">
        <v>457</v>
      </c>
      <c r="C81" s="531" t="s">
        <v>93</v>
      </c>
      <c r="D81" s="531" t="s">
        <v>93</v>
      </c>
      <c r="E81" s="531" t="s">
        <v>93</v>
      </c>
      <c r="F81" s="531" t="s">
        <v>93</v>
      </c>
      <c r="G81" s="531" t="s">
        <v>93</v>
      </c>
      <c r="H81" s="531" t="s">
        <v>93</v>
      </c>
      <c r="I81" s="531" t="s">
        <v>93</v>
      </c>
      <c r="J81" s="531" t="s">
        <v>93</v>
      </c>
      <c r="K81" s="531" t="s">
        <v>678</v>
      </c>
      <c r="L81" s="531" t="s">
        <v>678</v>
      </c>
      <c r="M81" s="532" t="str">
        <f>ONSCollation[[#This Row],[ONS Q4 2011-Q1 2012]]</f>
        <v xml:space="preserve">DWP Corporate and Shared Services  </v>
      </c>
      <c r="N81" s="536" t="str">
        <f>ONSCollation[[#This Row],[ONS Q4 2011-Q1 2012]]</f>
        <v xml:space="preserve">DWP Corporate and Shared Services  </v>
      </c>
      <c r="O81" s="536" t="str">
        <f>ONSCollation[[#This Row],[Dept]]</f>
        <v>DWP</v>
      </c>
      <c r="P81" s="531" t="s">
        <v>902</v>
      </c>
      <c r="Q81" s="531" t="s">
        <v>832</v>
      </c>
      <c r="R81" s="531" t="s">
        <v>790</v>
      </c>
      <c r="S81" s="601">
        <f>IFERROR(VLOOKUP(ONSCollation[[#This Row],[ONS Q1 2009-Q2 2009]],ONS2009Q2[[#All],[Cleaned version of text detail]:[Full Time Equivalent Q1 2009]],8,0), "-")</f>
        <v>11570</v>
      </c>
      <c r="T81" s="601">
        <f>IFERROR(VLOOKUP(ONSCollation[[#This Row],[ONS Q1 2009-Q2 2009]],ONS2009Q2[[#All],[Cleaned version of text detail]:[Full Time Equivalent Q1 2009]],4,0),"-")</f>
        <v>11890</v>
      </c>
      <c r="U81" s="601">
        <f>IFERROR(VLOOKUP(ONSCollation[[#This Row],[ONS Q3 2009-Q4 2009]],ONS2009Q4[[#All],[Cleaned version of detail]:[Full Time Equivalent Q3 2009]],8,0),"-")</f>
        <v>12060</v>
      </c>
      <c r="V81" s="601">
        <f>IFERROR(VLOOKUP(ONSCollation[[#This Row],[ONS Q3 2009-Q4 2009]],ONS2009Q4[[#All],[Cleaned version of detail]:[Full Time Equivalent Q3 2009]],4,0),"-")</f>
        <v>12140</v>
      </c>
      <c r="W81" s="601">
        <f>IFERROR(VLOOKUP(ONSCollation[[#This Row],[ONS Q1 2010-Q2 2010]],ONS2010Q2[[#All],[Cleaned text]:[Full Time Equivalent Q1 2010]],8,0),"-")</f>
        <v>12240</v>
      </c>
      <c r="X81" s="601">
        <f>IFERROR(VLOOKUP(ONSCollation[[#This Row],[ONS Q2 2010-Q3 2010]],ONS2010Q3[[#All],[Cleaned text]:[FTE Q2 2010]],8,0),"-")</f>
        <v>12330</v>
      </c>
      <c r="Y81" s="601">
        <f>IFERROR(VLOOKUP(ONSCollation[[#This Row],[ONS Q3 2010-Q4 2010]],ONS2010Q4[[#All],[Cleaned text]:[Full Time Equivalent Q3 2010]],8,0),"-")</f>
        <v>12200</v>
      </c>
      <c r="Z81" s="601">
        <f>IFERROR(VLOOKUP(ONSCollation[[#This Row],[ONS Q3 2010-Q4 2010]],ONS2010Q4[[#All],[Cleaned text]:[Full Time Equivalent Q3 2010]],4,0),"-")</f>
        <v>12290</v>
      </c>
      <c r="AA81" s="601">
        <f>IFERROR(VLOOKUP(ONSCollation[[#This Row],[ONS Q4 2010-Q1 2011]],ONS2011Q1[[#All],[Cleaned text]:[Full Time Equivalent change Q4 2010-Q1 2011]],3,0),"-")</f>
        <v>11890</v>
      </c>
      <c r="AB81" s="601">
        <f>IFERROR(VLOOKUP(ONSCollation[[#This Row],[ONS Q1 2011-Q2 2011]],ONS2011Q2[[#All],[Dept detail / Agency]:[Full Time Equivalent]],4,0),"-")</f>
        <v>11520</v>
      </c>
      <c r="AC81" s="601">
        <f>IFERROR(VLOOKUP(ONSCollation[[#This Row],[ONS Q2 2011-Q3 2011]],ONS2011Q3[[#All],[Cleaned text]:[Full Time Equivalent Q3 2011]],3,0),"-")</f>
        <v>11070</v>
      </c>
      <c r="AD81" s="601">
        <f>IFERROR(VLOOKUP(ONSCollation[[#This Row],[ONS Q3 2011-Q4 2011]],ONS2011Q4[[#All],[Cleaned text]:[Full Time Equivalent]],4,0),"-")</f>
        <v>0</v>
      </c>
      <c r="AE81" s="601" t="str">
        <f>IFERROR(VLOOKUP(ONSCollation[[#This Row],[Dept detail / Agency]],ONS2012Q1[[Cleaned text]:[FTE Q1]],4,FALSE),"-")</f>
        <v>-</v>
      </c>
      <c r="AF81" s="601" t="str">
        <f>IFERROR(VLOOKUP(ONSCollation[[#This Row],[Dept detail / Agency]],ONS2012Q2[[Cleaned name]:[FTE Q2 2012]],4,FALSE),"-")</f>
        <v>-</v>
      </c>
      <c r="AG81" s="601" t="str">
        <f>IFERROR(VLOOKUP(ONSCollation[[#This Row],[Dept detail / Agency]],ONS2012Q3[[Cleaned name]:[FTE Q2 2012]],4,FALSE),"-")</f>
        <v>-</v>
      </c>
      <c r="AH81" s="601" t="str">
        <f>IFERROR(VLOOKUP(ONSCollation[[#This Row],[Dept detail / Agency]],ONS2012Q4[[Cleaned name]:[FTE Q3 2012]],4,FALSE),"-")</f>
        <v>-</v>
      </c>
      <c r="AI81" s="601" t="str">
        <f>IFERROR(VLOOKUP(ONSCollation[[#This Row],[Dept detail / Agency]],ONS2013Q1[[Cleaned name]:[FTE Q4 2012]],4,FALSE),"-")</f>
        <v>-</v>
      </c>
      <c r="AJ81" s="601" t="str">
        <f>IFERROR(VLOOKUP(ONSCollation[[#This Row],[Dept detail / Agency]],ONS2013Q2[[Cleaned name]:[FTE Q1 2013]],4,FALSE),"-")</f>
        <v>-</v>
      </c>
      <c r="AK81" s="601" t="str">
        <f>IFERROR(VLOOKUP(ONSCollation[[#This Row],[Dept detail / Agency]],ONS2013Q3[[Cleaned name]:[FTE Q2 2013]],4,FALSE),"-")</f>
        <v>-</v>
      </c>
      <c r="AL81" s="601" t="str">
        <f>IFERROR(VLOOKUP(ONSCollation[[#This Row],[Dept detail / Agency]],ONS2013Q3[[Cleaned name]:[FTE Q2 2013]],6,FALSE),"-")</f>
        <v>-</v>
      </c>
      <c r="AM81" s="601" t="str">
        <f>IFERROR(VLOOKUP(ONSCollation[[#This Row],[Dept detail / Agency]],ONS2013Q4[[#All],[Cleaned name]:[FTE Q4 2013]],4,FALSE),"-")</f>
        <v>-</v>
      </c>
      <c r="AN81" s="601" t="str">
        <f>IFERROR(VLOOKUP(ONSCollation[[#This Row],[Dept detail / Agency]],ONS2013Q4[[Cleaned name]:[HC Q3 20132]],6,FALSE),"-")</f>
        <v>-</v>
      </c>
      <c r="AO81" s="601" t="e">
        <f>ONSCollation[[#This Row],[2013 Q3 - restated]]-ONSCollation[[#This Row],[2013 Q3 FTE]]</f>
        <v>#VALUE!</v>
      </c>
      <c r="AP81" s="602">
        <f>IFERROR(VLOOKUP(ONSCollation[[#This Row],[ONS Q1 2009-Q2 2009]],ONS2009Q2[[#All],[Cleaned version of text detail]:[Full Time Equivalent Q1 2009]],6,0),"-")</f>
        <v>12340</v>
      </c>
      <c r="AQ81" s="602">
        <f>IFERROR(VLOOKUP(ONSCollation[[#This Row],[ONS Q1 2009-Q2 2009]],ONS2009Q2[[#All],[Cleaned version of text detail]:[Full Time Equivalent Q1 2009]],2,0),"-")</f>
        <v>12680</v>
      </c>
      <c r="AR81" s="602">
        <f>IFERROR(VLOOKUP(ONSCollation[[#This Row],[ONS Q3 2009-Q4 2009]],ONS2009Q4[[#All],[Cleaned version of detail]:[Full Time Equivalent Q3 2009]],6,0),"-")</f>
        <v>12880</v>
      </c>
      <c r="AS81" s="602">
        <f>IFERROR(VLOOKUP(ONSCollation[[#This Row],[ONS Q3 2009-Q4 2009]],ONS2009Q4[[#All],[Cleaned version of detail]:[Full Time Equivalent Q3 2009]],2,0),"-")</f>
        <v>12960</v>
      </c>
      <c r="AT81" s="602">
        <f>IFERROR(VLOOKUP(ONSCollation[[#This Row],[ONS Q1 2010-Q2 2010]],ONS2010Q2[[#All],[Cleaned text]:[Full Time Equivalent Q1 2010]],6,0),"-")</f>
        <v>13090</v>
      </c>
      <c r="AU81" s="602">
        <f>IFERROR(VLOOKUP(ONSCollation[[#This Row],[ONS Q2 2010-Q3 2010]],ONS2010Q3[[#All],[Cleaned text]:[FTE Q2 2010]],6,0),"-")</f>
        <v>13200</v>
      </c>
      <c r="AV81" s="602">
        <f>IFERROR(VLOOKUP(ONSCollation[[#This Row],[ONS Q4 2010-Q1 2011]],ONS2011Q1[[#All],[Cleaned text]:[Full Time Equivalent change Q4 2010-Q1 2011]],2,0),"-")</f>
        <v>12840</v>
      </c>
      <c r="AW81" s="602">
        <f>IFERROR(VLOOKUP(ONSCollation[[#This Row],[ONS Q3 2010-Q4 2010]],ONS2010Q4[[#All],[Cleaned text]:[Full Time Equivalent Q3 2010]],2,0),"-")</f>
        <v>13220</v>
      </c>
      <c r="AX81" s="602">
        <f>IFERROR(VLOOKUP(ONSCollation[[#This Row],[ONS Q3 2010-Q4 2010]],ONS2010Q4[[#All],[Cleaned text]:[Full Time Equivalent Q3 2010]],6,0),"-")</f>
        <v>13090</v>
      </c>
      <c r="AY81" s="602">
        <f>IFERROR(VLOOKUP(ONSCollation[[#This Row],[ONS Q1 2011-Q2 2011]],ONS2011Q2[[#All],[Dept detail / Agency]:[Full Time Equivalent]],3,0),"-")</f>
        <v>12470</v>
      </c>
      <c r="AZ81" s="602">
        <f>IFERROR(VLOOKUP(ONSCollation[[#This Row],[ONS Q2 2011-Q3 2011]],ONS2011Q3[[#All],[Cleaned text]:[Full Time Equivalent Q3 2011]],2,0),"-")</f>
        <v>12010</v>
      </c>
      <c r="BA81" s="602">
        <f>IFERROR(VLOOKUP(ONSCollation[[#This Row],[ONS Q3 2011-Q4 2011]],ONS2011Q4[[#All],[Cleaned text]:[Full Time Equivalent]],3,0),"-")</f>
        <v>0</v>
      </c>
      <c r="BB81" s="602" t="str">
        <f>IFERROR(VLOOKUP(ONSCollation[[#This Row],[Dept detail / Agency]],ONS2012Q1[[Cleaned text]:[FTE Q1]],3,FALSE),"-")</f>
        <v>-</v>
      </c>
      <c r="BC81" s="602" t="str">
        <f>IFERROR(VLOOKUP(ONSCollation[[#This Row],[Dept detail / Agency]],ONS2012Q2[[Cleaned name]:[FTE Q2 2012]],3,FALSE),"-")</f>
        <v>-</v>
      </c>
      <c r="BD81" s="602" t="str">
        <f>IFERROR(VLOOKUP(ONSCollation[[#This Row],[Dept detail / Agency]],ONS2012Q3[[Cleaned name]:[FTE Q2 2012]],3,FALSE),"-")</f>
        <v>-</v>
      </c>
      <c r="BE81" s="602" t="str">
        <f>IFERROR(VLOOKUP(ONSCollation[[#This Row],[Dept detail / Agency]],ONS2012Q4[[Cleaned name]:[FTE Q3 2012]],3,FALSE),"-")</f>
        <v>-</v>
      </c>
      <c r="BF81" s="602" t="str">
        <f>IFERROR(VLOOKUP(ONSCollation[[#This Row],[Dept detail / Agency]],ONS2013Q1[[Cleaned name]:[FTE Q4 2012]],3,FALSE),"-")</f>
        <v>-</v>
      </c>
      <c r="BG81" s="602" t="str">
        <f>IFERROR(VLOOKUP(ONSCollation[[#This Row],[Dept detail / Agency]],ONS2013Q2[[Cleaned name]:[FTE Q1 2013]],3,FALSE),"-")</f>
        <v>-</v>
      </c>
      <c r="BH81" s="602" t="str">
        <f>IFERROR(VLOOKUP(ONSCollation[[#This Row],[Dept detail / Agency]],ONS2013Q3[[Cleaned name]:[FTE Q2 2013]],3,FALSE),"-")</f>
        <v>-</v>
      </c>
      <c r="BI81" s="602" t="str">
        <f>IFERROR(VLOOKUP(ONSCollation[[#This Row],[Dept detail / Agency]],ONS2013Q3[[Cleaned name]:[FTE Q2 2013]],3,FALSE),"-")</f>
        <v>-</v>
      </c>
      <c r="BJ81" s="604"/>
    </row>
    <row r="82" spans="1:62" x14ac:dyDescent="0.25">
      <c r="A82" s="531" t="s">
        <v>148</v>
      </c>
      <c r="B82" s="549" t="s">
        <v>457</v>
      </c>
      <c r="C82" s="531" t="s">
        <v>94</v>
      </c>
      <c r="D82" s="531" t="s">
        <v>94</v>
      </c>
      <c r="E82" s="531" t="s">
        <v>94</v>
      </c>
      <c r="F82" s="531" t="s">
        <v>94</v>
      </c>
      <c r="G82" s="531" t="s">
        <v>94</v>
      </c>
      <c r="H82" s="531" t="s">
        <v>94</v>
      </c>
      <c r="I82" s="531" t="s">
        <v>94</v>
      </c>
      <c r="J82" s="531" t="s">
        <v>94</v>
      </c>
      <c r="K82" s="531" t="s">
        <v>679</v>
      </c>
      <c r="L82" s="531" t="s">
        <v>679</v>
      </c>
      <c r="M82" s="532" t="str">
        <f>ONSCollation[[#This Row],[ONS Q4 2011-Q1 2012]]</f>
        <v xml:space="preserve">Jobcentre Plus </v>
      </c>
      <c r="N82" s="536" t="str">
        <f>ONSCollation[[#This Row],[ONS Q4 2011-Q1 2012]]</f>
        <v xml:space="preserve">Jobcentre Plus </v>
      </c>
      <c r="O82" s="536" t="str">
        <f>ONSCollation[[#This Row],[Dept]]</f>
        <v>DWP</v>
      </c>
      <c r="P82" s="531" t="s">
        <v>902</v>
      </c>
      <c r="Q82" s="531" t="s">
        <v>832</v>
      </c>
      <c r="R82" s="540" t="s">
        <v>792</v>
      </c>
      <c r="S82" s="601">
        <f>IFERROR(VLOOKUP(ONSCollation[[#This Row],[ONS Q1 2009-Q2 2009]],ONS2009Q2[[#All],[Cleaned version of text detail]:[Full Time Equivalent Q1 2009]],8,0), "-")</f>
        <v>69480</v>
      </c>
      <c r="T82" s="601">
        <f>IFERROR(VLOOKUP(ONSCollation[[#This Row],[ONS Q1 2009-Q2 2009]],ONS2009Q2[[#All],[Cleaned version of text detail]:[Full Time Equivalent Q1 2009]],4,0),"-")</f>
        <v>74890</v>
      </c>
      <c r="U82" s="601">
        <f>IFERROR(VLOOKUP(ONSCollation[[#This Row],[ONS Q3 2009-Q4 2009]],ONS2009Q4[[#All],[Cleaned version of detail]:[Full Time Equivalent Q3 2009]],8,0),"-")</f>
        <v>81930</v>
      </c>
      <c r="V82" s="601">
        <f>IFERROR(VLOOKUP(ONSCollation[[#This Row],[ONS Q3 2009-Q4 2009]],ONS2009Q4[[#All],[Cleaned version of detail]:[Full Time Equivalent Q3 2009]],4,0),"-")</f>
        <v>84180</v>
      </c>
      <c r="W82" s="601">
        <f>IFERROR(VLOOKUP(ONSCollation[[#This Row],[ONS Q1 2010-Q2 2010]],ONS2010Q2[[#All],[Cleaned text]:[Full Time Equivalent Q1 2010]],8,0),"-")</f>
        <v>82650</v>
      </c>
      <c r="X82" s="601">
        <f>IFERROR(VLOOKUP(ONSCollation[[#This Row],[ONS Q2 2010-Q3 2010]],ONS2010Q3[[#All],[Cleaned text]:[FTE Q2 2010]],8,0),"-")</f>
        <v>80190</v>
      </c>
      <c r="Y82" s="601">
        <f>IFERROR(VLOOKUP(ONSCollation[[#This Row],[ONS Q3 2010-Q4 2010]],ONS2010Q4[[#All],[Cleaned text]:[Full Time Equivalent Q3 2010]],8,0),"-")</f>
        <v>77750</v>
      </c>
      <c r="Z82" s="601">
        <f>IFERROR(VLOOKUP(ONSCollation[[#This Row],[ONS Q3 2010-Q4 2010]],ONS2010Q4[[#All],[Cleaned text]:[Full Time Equivalent Q3 2010]],4,0),"-")</f>
        <v>75080</v>
      </c>
      <c r="AA82" s="601">
        <f>IFERROR(VLOOKUP(ONSCollation[[#This Row],[ONS Q4 2010-Q1 2011]],ONS2011Q1[[#All],[Cleaned text]:[Full Time Equivalent change Q4 2010-Q1 2011]],3,0),"-")</f>
        <v>72940</v>
      </c>
      <c r="AB82" s="601">
        <f>IFERROR(VLOOKUP(ONSCollation[[#This Row],[ONS Q1 2011-Q2 2011]],ONS2011Q2[[#All],[Dept detail / Agency]:[Full Time Equivalent]],4,0),"-")</f>
        <v>69920</v>
      </c>
      <c r="AC82" s="601">
        <f>IFERROR(VLOOKUP(ONSCollation[[#This Row],[ONS Q2 2011-Q3 2011]],ONS2011Q3[[#All],[Cleaned text]:[Full Time Equivalent Q3 2011]],3,0),"-")</f>
        <v>67540</v>
      </c>
      <c r="AD82" s="601">
        <f>IFERROR(VLOOKUP(ONSCollation[[#This Row],[ONS Q3 2011-Q4 2011]],ONS2011Q4[[#All],[Cleaned text]:[Full Time Equivalent]],4,0),"-")</f>
        <v>0</v>
      </c>
      <c r="AE82" s="601" t="str">
        <f>IFERROR(VLOOKUP(ONSCollation[[#This Row],[Dept detail / Agency]],ONS2012Q1[[Cleaned text]:[FTE Q1]],4,FALSE),"-")</f>
        <v>-</v>
      </c>
      <c r="AF82" s="601" t="str">
        <f>IFERROR(VLOOKUP(ONSCollation[[#This Row],[Dept detail / Agency]],ONS2012Q2[[Cleaned name]:[FTE Q2 2012]],4,FALSE),"-")</f>
        <v>-</v>
      </c>
      <c r="AG82" s="601" t="str">
        <f>IFERROR(VLOOKUP(ONSCollation[[#This Row],[Dept detail / Agency]],ONS2012Q3[[Cleaned name]:[FTE Q2 2012]],4,FALSE),"-")</f>
        <v>-</v>
      </c>
      <c r="AH82" s="601" t="str">
        <f>IFERROR(VLOOKUP(ONSCollation[[#This Row],[Dept detail / Agency]],ONS2012Q4[[Cleaned name]:[FTE Q3 2012]],4,FALSE),"-")</f>
        <v>-</v>
      </c>
      <c r="AI82" s="601" t="str">
        <f>IFERROR(VLOOKUP(ONSCollation[[#This Row],[Dept detail / Agency]],ONS2013Q1[[Cleaned name]:[FTE Q4 2012]],4,FALSE),"-")</f>
        <v>-</v>
      </c>
      <c r="AJ82" s="601" t="str">
        <f>IFERROR(VLOOKUP(ONSCollation[[#This Row],[Dept detail / Agency]],ONS2013Q2[[Cleaned name]:[FTE Q1 2013]],4,FALSE),"-")</f>
        <v>-</v>
      </c>
      <c r="AK82" s="601" t="str">
        <f>IFERROR(VLOOKUP(ONSCollation[[#This Row],[Dept detail / Agency]],ONS2013Q3[[Cleaned name]:[FTE Q2 2013]],4,FALSE),"-")</f>
        <v>-</v>
      </c>
      <c r="AL82" s="601" t="str">
        <f>IFERROR(VLOOKUP(ONSCollation[[#This Row],[Dept detail / Agency]],ONS2013Q3[[Cleaned name]:[FTE Q2 2013]],6,FALSE),"-")</f>
        <v>-</v>
      </c>
      <c r="AM82" s="601" t="str">
        <f>IFERROR(VLOOKUP(ONSCollation[[#This Row],[Dept detail / Agency]],ONS2013Q4[[#All],[Cleaned name]:[FTE Q4 2013]],4,FALSE),"-")</f>
        <v>-</v>
      </c>
      <c r="AN82" s="601" t="str">
        <f>IFERROR(VLOOKUP(ONSCollation[[#This Row],[Dept detail / Agency]],ONS2013Q4[[Cleaned name]:[HC Q3 20132]],6,FALSE),"-")</f>
        <v>-</v>
      </c>
      <c r="AO82" s="601" t="e">
        <f>ONSCollation[[#This Row],[2013 Q3 - restated]]-ONSCollation[[#This Row],[2013 Q3 FTE]]</f>
        <v>#VALUE!</v>
      </c>
      <c r="AP82" s="602">
        <f>IFERROR(VLOOKUP(ONSCollation[[#This Row],[ONS Q1 2009-Q2 2009]],ONS2009Q2[[#All],[Cleaned version of text detail]:[Full Time Equivalent Q1 2009]],6,0),"-")</f>
        <v>77470</v>
      </c>
      <c r="AQ82" s="602">
        <f>IFERROR(VLOOKUP(ONSCollation[[#This Row],[ONS Q1 2009-Q2 2009]],ONS2009Q2[[#All],[Cleaned version of text detail]:[Full Time Equivalent Q1 2009]],2,0),"-")</f>
        <v>83030</v>
      </c>
      <c r="AR82" s="602">
        <f>IFERROR(VLOOKUP(ONSCollation[[#This Row],[ONS Q3 2009-Q4 2009]],ONS2009Q4[[#All],[Cleaned version of detail]:[Full Time Equivalent Q3 2009]],6,0),"-")</f>
        <v>90320</v>
      </c>
      <c r="AS82" s="602">
        <f>IFERROR(VLOOKUP(ONSCollation[[#This Row],[ONS Q3 2009-Q4 2009]],ONS2009Q4[[#All],[Cleaned version of detail]:[Full Time Equivalent Q3 2009]],2,0),"-")</f>
        <v>92820</v>
      </c>
      <c r="AT82" s="602">
        <f>IFERROR(VLOOKUP(ONSCollation[[#This Row],[ONS Q1 2010-Q2 2010]],ONS2010Q2[[#All],[Cleaned text]:[Full Time Equivalent Q1 2010]],6,0),"-")</f>
        <v>91410</v>
      </c>
      <c r="AU82" s="602">
        <f>IFERROR(VLOOKUP(ONSCollation[[#This Row],[ONS Q2 2010-Q3 2010]],ONS2010Q3[[#All],[Cleaned text]:[FTE Q2 2010]],6,0),"-")</f>
        <v>88960</v>
      </c>
      <c r="AV82" s="602">
        <f>IFERROR(VLOOKUP(ONSCollation[[#This Row],[ONS Q4 2010-Q1 2011]],ONS2011Q1[[#All],[Cleaned text]:[Full Time Equivalent change Q4 2010-Q1 2011]],2,0),"-")</f>
        <v>81850</v>
      </c>
      <c r="AW82" s="602">
        <f>IFERROR(VLOOKUP(ONSCollation[[#This Row],[ONS Q3 2010-Q4 2010]],ONS2010Q4[[#All],[Cleaned text]:[Full Time Equivalent Q3 2010]],2,0),"-")</f>
        <v>83940</v>
      </c>
      <c r="AX82" s="602">
        <f>IFERROR(VLOOKUP(ONSCollation[[#This Row],[ONS Q3 2010-Q4 2010]],ONS2010Q4[[#All],[Cleaned text]:[Full Time Equivalent Q3 2010]],6,0),"-")</f>
        <v>86540</v>
      </c>
      <c r="AY82" s="602">
        <f>IFERROR(VLOOKUP(ONSCollation[[#This Row],[ONS Q1 2011-Q2 2011]],ONS2011Q2[[#All],[Dept detail / Agency]:[Full Time Equivalent]],3,0),"-")</f>
        <v>78780</v>
      </c>
      <c r="AZ82" s="602">
        <f>IFERROR(VLOOKUP(ONSCollation[[#This Row],[ONS Q2 2011-Q3 2011]],ONS2011Q3[[#All],[Cleaned text]:[Full Time Equivalent Q3 2011]],2,0),"-")</f>
        <v>76320</v>
      </c>
      <c r="BA82" s="602">
        <f>IFERROR(VLOOKUP(ONSCollation[[#This Row],[ONS Q3 2011-Q4 2011]],ONS2011Q4[[#All],[Cleaned text]:[Full Time Equivalent]],3,0),"-")</f>
        <v>0</v>
      </c>
      <c r="BB82" s="602" t="str">
        <f>IFERROR(VLOOKUP(ONSCollation[[#This Row],[Dept detail / Agency]],ONS2012Q1[[Cleaned text]:[FTE Q1]],3,FALSE),"-")</f>
        <v>-</v>
      </c>
      <c r="BC82" s="602" t="str">
        <f>IFERROR(VLOOKUP(ONSCollation[[#This Row],[Dept detail / Agency]],ONS2012Q2[[Cleaned name]:[FTE Q2 2012]],3,FALSE),"-")</f>
        <v>-</v>
      </c>
      <c r="BD82" s="602" t="str">
        <f>IFERROR(VLOOKUP(ONSCollation[[#This Row],[Dept detail / Agency]],ONS2012Q3[[Cleaned name]:[FTE Q2 2012]],3,FALSE),"-")</f>
        <v>-</v>
      </c>
      <c r="BE82" s="602" t="str">
        <f>IFERROR(VLOOKUP(ONSCollation[[#This Row],[Dept detail / Agency]],ONS2012Q4[[Cleaned name]:[FTE Q3 2012]],3,FALSE),"-")</f>
        <v>-</v>
      </c>
      <c r="BF82" s="602" t="str">
        <f>IFERROR(VLOOKUP(ONSCollation[[#This Row],[Dept detail / Agency]],ONS2013Q1[[Cleaned name]:[FTE Q4 2012]],3,FALSE),"-")</f>
        <v>-</v>
      </c>
      <c r="BG82" s="602" t="str">
        <f>IFERROR(VLOOKUP(ONSCollation[[#This Row],[Dept detail / Agency]],ONS2013Q2[[Cleaned name]:[FTE Q1 2013]],3,FALSE),"-")</f>
        <v>-</v>
      </c>
      <c r="BH82" s="602" t="str">
        <f>IFERROR(VLOOKUP(ONSCollation[[#This Row],[Dept detail / Agency]],ONS2013Q3[[Cleaned name]:[FTE Q2 2013]],3,FALSE),"-")</f>
        <v>-</v>
      </c>
      <c r="BI82" s="602" t="str">
        <f>IFERROR(VLOOKUP(ONSCollation[[#This Row],[Dept detail / Agency]],ONS2013Q3[[Cleaned name]:[FTE Q2 2013]],3,FALSE),"-")</f>
        <v>-</v>
      </c>
      <c r="BJ82" s="604"/>
    </row>
    <row r="83" spans="1:62" x14ac:dyDescent="0.25">
      <c r="A83" s="531" t="s">
        <v>148</v>
      </c>
      <c r="B83" s="549" t="s">
        <v>457</v>
      </c>
      <c r="C83" s="531" t="s">
        <v>312</v>
      </c>
      <c r="D83" s="531" t="s">
        <v>312</v>
      </c>
      <c r="E83" s="531" t="s">
        <v>312</v>
      </c>
      <c r="F83" s="531" t="s">
        <v>312</v>
      </c>
      <c r="G83" s="531" t="s">
        <v>312</v>
      </c>
      <c r="H83" s="531" t="s">
        <v>312</v>
      </c>
      <c r="I83" s="531" t="s">
        <v>312</v>
      </c>
      <c r="J83" s="531" t="s">
        <v>312</v>
      </c>
      <c r="K83" s="531" t="s">
        <v>680</v>
      </c>
      <c r="L83" s="531" t="s">
        <v>680</v>
      </c>
      <c r="M83" s="532" t="str">
        <f>ONSCollation[[#This Row],[ONS Q4 2011-Q1 2012]]</f>
        <v xml:space="preserve">Pensions &amp; Disability Carers Service </v>
      </c>
      <c r="N83" s="536" t="str">
        <f>ONSCollation[[#This Row],[ONS Q4 2011-Q1 2012]]</f>
        <v xml:space="preserve">Pensions &amp; Disability Carers Service </v>
      </c>
      <c r="O83" s="536" t="str">
        <f>ONSCollation[[#This Row],[Dept]]</f>
        <v>DWP</v>
      </c>
      <c r="P83" s="531" t="s">
        <v>902</v>
      </c>
      <c r="Q83" s="531" t="s">
        <v>832</v>
      </c>
      <c r="R83" s="540" t="s">
        <v>792</v>
      </c>
      <c r="S83" s="601">
        <f>IFERROR(VLOOKUP(ONSCollation[[#This Row],[ONS Q1 2009-Q2 2009]],ONS2009Q2[[#All],[Cleaned version of text detail]:[Full Time Equivalent Q1 2009]],8,0), "-")</f>
        <v>15020</v>
      </c>
      <c r="T83" s="601">
        <f>IFERROR(VLOOKUP(ONSCollation[[#This Row],[ONS Q1 2009-Q2 2009]],ONS2009Q2[[#All],[Cleaned version of text detail]:[Full Time Equivalent Q1 2009]],4,0),"-")</f>
        <v>14830</v>
      </c>
      <c r="U83" s="601">
        <f>IFERROR(VLOOKUP(ONSCollation[[#This Row],[ONS Q3 2009-Q4 2009]],ONS2009Q4[[#All],[Cleaned version of detail]:[Full Time Equivalent Q3 2009]],8,0),"-")</f>
        <v>14780</v>
      </c>
      <c r="V83" s="601">
        <f>IFERROR(VLOOKUP(ONSCollation[[#This Row],[ONS Q3 2009-Q4 2009]],ONS2009Q4[[#All],[Cleaned version of detail]:[Full Time Equivalent Q3 2009]],4,0),"-")</f>
        <v>14440</v>
      </c>
      <c r="W83" s="601">
        <f>IFERROR(VLOOKUP(ONSCollation[[#This Row],[ONS Q1 2010-Q2 2010]],ONS2010Q2[[#All],[Cleaned text]:[Full Time Equivalent Q1 2010]],8,0),"-")</f>
        <v>13970</v>
      </c>
      <c r="X83" s="601">
        <f>IFERROR(VLOOKUP(ONSCollation[[#This Row],[ONS Q2 2010-Q3 2010]],ONS2010Q3[[#All],[Cleaned text]:[FTE Q2 2010]],8,0),"-")</f>
        <v>13910</v>
      </c>
      <c r="Y83" s="601">
        <f>IFERROR(VLOOKUP(ONSCollation[[#This Row],[ONS Q3 2010-Q4 2010]],ONS2010Q4[[#All],[Cleaned text]:[Full Time Equivalent Q3 2010]],8,0),"-")</f>
        <v>13720</v>
      </c>
      <c r="Z83" s="601">
        <f>IFERROR(VLOOKUP(ONSCollation[[#This Row],[ONS Q3 2010-Q4 2010]],ONS2010Q4[[#All],[Cleaned text]:[Full Time Equivalent Q3 2010]],4,0),"-")</f>
        <v>13370</v>
      </c>
      <c r="AA83" s="601">
        <f>IFERROR(VLOOKUP(ONSCollation[[#This Row],[ONS Q4 2010-Q1 2011]],ONS2011Q1[[#All],[Cleaned text]:[Full Time Equivalent change Q4 2010-Q1 2011]],3,0),"-")</f>
        <v>13140</v>
      </c>
      <c r="AB83" s="601">
        <f>IFERROR(VLOOKUP(ONSCollation[[#This Row],[ONS Q1 2011-Q2 2011]],ONS2011Q2[[#All],[Dept detail / Agency]:[Full Time Equivalent]],4,0),"-")</f>
        <v>13000</v>
      </c>
      <c r="AC83" s="601">
        <f>IFERROR(VLOOKUP(ONSCollation[[#This Row],[ONS Q2 2011-Q3 2011]],ONS2011Q3[[#All],[Cleaned text]:[Full Time Equivalent Q3 2011]],3,0),"-")</f>
        <v>12540</v>
      </c>
      <c r="AD83" s="601">
        <f>IFERROR(VLOOKUP(ONSCollation[[#This Row],[ONS Q3 2011-Q4 2011]],ONS2011Q4[[#All],[Cleaned text]:[Full Time Equivalent]],4,0),"-")</f>
        <v>0</v>
      </c>
      <c r="AE83" s="601" t="str">
        <f>IFERROR(VLOOKUP(ONSCollation[[#This Row],[Dept detail / Agency]],ONS2012Q1[[Cleaned text]:[FTE Q1]],4,FALSE),"-")</f>
        <v>-</v>
      </c>
      <c r="AF83" s="601" t="str">
        <f>IFERROR(VLOOKUP(ONSCollation[[#This Row],[Dept detail / Agency]],ONS2012Q2[[Cleaned name]:[FTE Q2 2012]],4,FALSE),"-")</f>
        <v>-</v>
      </c>
      <c r="AG83" s="601" t="str">
        <f>IFERROR(VLOOKUP(ONSCollation[[#This Row],[Dept detail / Agency]],ONS2012Q3[[Cleaned name]:[FTE Q2 2012]],4,FALSE),"-")</f>
        <v>-</v>
      </c>
      <c r="AH83" s="601" t="str">
        <f>IFERROR(VLOOKUP(ONSCollation[[#This Row],[Dept detail / Agency]],ONS2012Q4[[Cleaned name]:[FTE Q3 2012]],4,FALSE),"-")</f>
        <v>-</v>
      </c>
      <c r="AI83" s="601" t="str">
        <f>IFERROR(VLOOKUP(ONSCollation[[#This Row],[Dept detail / Agency]],ONS2013Q1[[Cleaned name]:[FTE Q4 2012]],4,FALSE),"-")</f>
        <v>-</v>
      </c>
      <c r="AJ83" s="601" t="str">
        <f>IFERROR(VLOOKUP(ONSCollation[[#This Row],[Dept detail / Agency]],ONS2013Q2[[Cleaned name]:[FTE Q1 2013]],4,FALSE),"-")</f>
        <v>-</v>
      </c>
      <c r="AK83" s="601" t="str">
        <f>IFERROR(VLOOKUP(ONSCollation[[#This Row],[Dept detail / Agency]],ONS2013Q3[[Cleaned name]:[FTE Q2 2013]],4,FALSE),"-")</f>
        <v>-</v>
      </c>
      <c r="AL83" s="601" t="str">
        <f>IFERROR(VLOOKUP(ONSCollation[[#This Row],[Dept detail / Agency]],ONS2013Q3[[Cleaned name]:[FTE Q2 2013]],6,FALSE),"-")</f>
        <v>-</v>
      </c>
      <c r="AM83" s="601" t="str">
        <f>IFERROR(VLOOKUP(ONSCollation[[#This Row],[Dept detail / Agency]],ONS2013Q4[[#All],[Cleaned name]:[FTE Q4 2013]],4,FALSE),"-")</f>
        <v>-</v>
      </c>
      <c r="AN83" s="601" t="str">
        <f>IFERROR(VLOOKUP(ONSCollation[[#This Row],[Dept detail / Agency]],ONS2013Q4[[Cleaned name]:[HC Q3 20132]],6,FALSE),"-")</f>
        <v>-</v>
      </c>
      <c r="AO83" s="601" t="e">
        <f>ONSCollation[[#This Row],[2013 Q3 - restated]]-ONSCollation[[#This Row],[2013 Q3 FTE]]</f>
        <v>#VALUE!</v>
      </c>
      <c r="AP83" s="602">
        <f>IFERROR(VLOOKUP(ONSCollation[[#This Row],[ONS Q1 2009-Q2 2009]],ONS2009Q2[[#All],[Cleaned version of text detail]:[Full Time Equivalent Q1 2009]],6,0),"-")</f>
        <v>16720</v>
      </c>
      <c r="AQ83" s="602">
        <f>IFERROR(VLOOKUP(ONSCollation[[#This Row],[ONS Q1 2009-Q2 2009]],ONS2009Q2[[#All],[Cleaned version of text detail]:[Full Time Equivalent Q1 2009]],2,0),"-")</f>
        <v>16530</v>
      </c>
      <c r="AR83" s="602">
        <f>IFERROR(VLOOKUP(ONSCollation[[#This Row],[ONS Q3 2009-Q4 2009]],ONS2009Q4[[#All],[Cleaned version of detail]:[Full Time Equivalent Q3 2009]],6,0),"-")</f>
        <v>16430</v>
      </c>
      <c r="AS83" s="602">
        <f>IFERROR(VLOOKUP(ONSCollation[[#This Row],[ONS Q3 2009-Q4 2009]],ONS2009Q4[[#All],[Cleaned version of detail]:[Full Time Equivalent Q3 2009]],2,0),"-")</f>
        <v>16050</v>
      </c>
      <c r="AT83" s="602">
        <f>IFERROR(VLOOKUP(ONSCollation[[#This Row],[ONS Q1 2010-Q2 2010]],ONS2010Q2[[#All],[Cleaned text]:[Full Time Equivalent Q1 2010]],6,0),"-")</f>
        <v>15580</v>
      </c>
      <c r="AU83" s="602">
        <f>IFERROR(VLOOKUP(ONSCollation[[#This Row],[ONS Q2 2010-Q3 2010]],ONS2010Q3[[#All],[Cleaned text]:[FTE Q2 2010]],6,0),"-")</f>
        <v>15520</v>
      </c>
      <c r="AV83" s="602">
        <f>IFERROR(VLOOKUP(ONSCollation[[#This Row],[ONS Q4 2010-Q1 2011]],ONS2011Q1[[#All],[Cleaned text]:[Full Time Equivalent change Q4 2010-Q1 2011]],2,0),"-")</f>
        <v>14760</v>
      </c>
      <c r="AW83" s="602">
        <f>IFERROR(VLOOKUP(ONSCollation[[#This Row],[ONS Q3 2010-Q4 2010]],ONS2010Q4[[#All],[Cleaned text]:[Full Time Equivalent Q3 2010]],2,0),"-")</f>
        <v>14980</v>
      </c>
      <c r="AX83" s="602">
        <f>IFERROR(VLOOKUP(ONSCollation[[#This Row],[ONS Q3 2010-Q4 2010]],ONS2010Q4[[#All],[Cleaned text]:[Full Time Equivalent Q3 2010]],6,0),"-")</f>
        <v>15360</v>
      </c>
      <c r="AY83" s="602">
        <f>IFERROR(VLOOKUP(ONSCollation[[#This Row],[ONS Q1 2011-Q2 2011]],ONS2011Q2[[#All],[Dept detail / Agency]:[Full Time Equivalent]],3,0),"-")</f>
        <v>14620</v>
      </c>
      <c r="AZ83" s="602">
        <f>IFERROR(VLOOKUP(ONSCollation[[#This Row],[ONS Q2 2011-Q3 2011]],ONS2011Q3[[#All],[Cleaned text]:[Full Time Equivalent Q3 2011]],2,0),"-")</f>
        <v>14080</v>
      </c>
      <c r="BA83" s="602">
        <f>IFERROR(VLOOKUP(ONSCollation[[#This Row],[ONS Q3 2011-Q4 2011]],ONS2011Q4[[#All],[Cleaned text]:[Full Time Equivalent]],3,0),"-")</f>
        <v>0</v>
      </c>
      <c r="BB83" s="602" t="str">
        <f>IFERROR(VLOOKUP(ONSCollation[[#This Row],[Dept detail / Agency]],ONS2012Q1[[Cleaned text]:[FTE Q1]],3,FALSE),"-")</f>
        <v>-</v>
      </c>
      <c r="BC83" s="602" t="str">
        <f>IFERROR(VLOOKUP(ONSCollation[[#This Row],[Dept detail / Agency]],ONS2012Q2[[Cleaned name]:[FTE Q2 2012]],3,FALSE),"-")</f>
        <v>-</v>
      </c>
      <c r="BD83" s="602" t="str">
        <f>IFERROR(VLOOKUP(ONSCollation[[#This Row],[Dept detail / Agency]],ONS2012Q3[[Cleaned name]:[FTE Q2 2012]],3,FALSE),"-")</f>
        <v>-</v>
      </c>
      <c r="BE83" s="602" t="str">
        <f>IFERROR(VLOOKUP(ONSCollation[[#This Row],[Dept detail / Agency]],ONS2012Q4[[Cleaned name]:[FTE Q3 2012]],3,FALSE),"-")</f>
        <v>-</v>
      </c>
      <c r="BF83" s="602" t="str">
        <f>IFERROR(VLOOKUP(ONSCollation[[#This Row],[Dept detail / Agency]],ONS2013Q1[[Cleaned name]:[FTE Q4 2012]],3,FALSE),"-")</f>
        <v>-</v>
      </c>
      <c r="BG83" s="602" t="str">
        <f>IFERROR(VLOOKUP(ONSCollation[[#This Row],[Dept detail / Agency]],ONS2013Q2[[Cleaned name]:[FTE Q1 2013]],3,FALSE),"-")</f>
        <v>-</v>
      </c>
      <c r="BH83" s="602" t="str">
        <f>IFERROR(VLOOKUP(ONSCollation[[#This Row],[Dept detail / Agency]],ONS2013Q3[[Cleaned name]:[FTE Q2 2013]],3,FALSE),"-")</f>
        <v>-</v>
      </c>
      <c r="BI83" s="602" t="str">
        <f>IFERROR(VLOOKUP(ONSCollation[[#This Row],[Dept detail / Agency]],ONS2013Q3[[Cleaned name]:[FTE Q2 2013]],3,FALSE),"-")</f>
        <v>-</v>
      </c>
      <c r="BJ83" s="604"/>
    </row>
    <row r="84" spans="1:62" x14ac:dyDescent="0.25">
      <c r="A84" s="531" t="s">
        <v>148</v>
      </c>
      <c r="B84" s="549" t="s">
        <v>457</v>
      </c>
      <c r="C84" s="531" t="s">
        <v>95</v>
      </c>
      <c r="D84" s="531" t="s">
        <v>95</v>
      </c>
      <c r="E84" s="531" t="s">
        <v>95</v>
      </c>
      <c r="F84" s="531" t="s">
        <v>95</v>
      </c>
      <c r="G84" s="531" t="s">
        <v>95</v>
      </c>
      <c r="H84" s="531" t="s">
        <v>95</v>
      </c>
      <c r="I84" s="531" t="s">
        <v>95</v>
      </c>
      <c r="J84" s="531" t="s">
        <v>95</v>
      </c>
      <c r="K84" s="531" t="s">
        <v>95</v>
      </c>
      <c r="L84" s="532" t="str">
        <f>VLOOKUP(TRIM(ONSCollation[[#This Row],[ONS Q3 2011-Q4 2011]]),ONS2012Q1[Cleaned text],1,0)</f>
        <v>The Health and Safety Executive</v>
      </c>
      <c r="M84" s="532" t="str">
        <f>ONSCollation[[#This Row],[ONS Q4 2011-Q1 2012]]</f>
        <v>The Health and Safety Executive</v>
      </c>
      <c r="N84" s="536" t="str">
        <f>ONSCollation[[#This Row],[ONS Q4 2011-Q1 2012]]</f>
        <v>The Health and Safety Executive</v>
      </c>
      <c r="O84" s="536" t="str">
        <f>ONSCollation[[#This Row],[Dept]]</f>
        <v>DWP</v>
      </c>
      <c r="P84" s="531" t="s">
        <v>902</v>
      </c>
      <c r="Q84" s="531" t="s">
        <v>832</v>
      </c>
      <c r="R84" s="545" t="s">
        <v>795</v>
      </c>
      <c r="S84" s="601">
        <f>IFERROR(VLOOKUP(ONSCollation[[#This Row],[ONS Q1 2009-Q2 2009]],ONS2009Q2[[#All],[Cleaned version of text detail]:[Full Time Equivalent Q1 2009]],8,0), "-")</f>
        <v>3580</v>
      </c>
      <c r="T84" s="601">
        <f>IFERROR(VLOOKUP(ONSCollation[[#This Row],[ONS Q1 2009-Q2 2009]],ONS2009Q2[[#All],[Cleaned version of text detail]:[Full Time Equivalent Q1 2009]],4,0),"-")</f>
        <v>3580</v>
      </c>
      <c r="U84" s="601">
        <f>IFERROR(VLOOKUP(ONSCollation[[#This Row],[ONS Q3 2009-Q4 2009]],ONS2009Q4[[#All],[Cleaned version of detail]:[Full Time Equivalent Q3 2009]],8,0),"-")</f>
        <v>3590</v>
      </c>
      <c r="V84" s="601">
        <f>IFERROR(VLOOKUP(ONSCollation[[#This Row],[ONS Q3 2009-Q4 2009]],ONS2009Q4[[#All],[Cleaned version of detail]:[Full Time Equivalent Q3 2009]],4,0),"-")</f>
        <v>3590</v>
      </c>
      <c r="W84" s="601">
        <f>IFERROR(VLOOKUP(ONSCollation[[#This Row],[ONS Q1 2010-Q2 2010]],ONS2010Q2[[#All],[Cleaned text]:[Full Time Equivalent Q1 2010]],8,0),"-")</f>
        <v>3610</v>
      </c>
      <c r="X84" s="601">
        <f>IFERROR(VLOOKUP(ONSCollation[[#This Row],[ONS Q2 2010-Q3 2010]],ONS2010Q3[[#All],[Cleaned text]:[FTE Q2 2010]],8,0),"-")</f>
        <v>3590</v>
      </c>
      <c r="Y84" s="601">
        <f>IFERROR(VLOOKUP(ONSCollation[[#This Row],[ONS Q3 2010-Q4 2010]],ONS2010Q4[[#All],[Cleaned text]:[Full Time Equivalent Q3 2010]],8,0),"-")</f>
        <v>3600</v>
      </c>
      <c r="Z84" s="601">
        <f>IFERROR(VLOOKUP(ONSCollation[[#This Row],[ONS Q3 2010-Q4 2010]],ONS2010Q4[[#All],[Cleaned text]:[Full Time Equivalent Q3 2010]],4,0),"-")</f>
        <v>3580</v>
      </c>
      <c r="AA84" s="601">
        <f>IFERROR(VLOOKUP(ONSCollation[[#This Row],[ONS Q4 2010-Q1 2011]],ONS2011Q1[[#All],[Cleaned text]:[Full Time Equivalent change Q4 2010-Q1 2011]],3,0),"-")</f>
        <v>3370</v>
      </c>
      <c r="AB84" s="601">
        <f>IFERROR(VLOOKUP(ONSCollation[[#This Row],[ONS Q1 2011-Q2 2011]],ONS2011Q2[[#All],[Dept detail / Agency]:[Full Time Equivalent]],4,0),"-")</f>
        <v>3350</v>
      </c>
      <c r="AC84" s="601">
        <f>IFERROR(VLOOKUP(ONSCollation[[#This Row],[ONS Q2 2011-Q3 2011]],ONS2011Q3[[#All],[Cleaned text]:[Full Time Equivalent Q3 2011]],3,0),"-")</f>
        <v>3320</v>
      </c>
      <c r="AD84" s="601">
        <f>IFERROR(VLOOKUP(ONSCollation[[#This Row],[ONS Q3 2011-Q4 2011]],ONS2011Q4[[#All],[Cleaned text]:[Full Time Equivalent]],4,0),"-")</f>
        <v>3310</v>
      </c>
      <c r="AE84" s="601">
        <f>IFERROR(VLOOKUP(ONSCollation[[#This Row],[Dept detail / Agency]],ONS2012Q1[[Cleaned text]:[FTE Q1]],4,FALSE),"-")</f>
        <v>3270</v>
      </c>
      <c r="AF84" s="601">
        <f>IFERROR(VLOOKUP(ONSCollation[[#This Row],[Dept detail / Agency]],ONS2012Q2[[Cleaned name]:[FTE Q2 2012]],4,FALSE),"-")</f>
        <v>3240</v>
      </c>
      <c r="AG84" s="601">
        <f>IFERROR(VLOOKUP(ONSCollation[[#This Row],[Dept detail / Agency]],ONS2012Q3[[Cleaned name]:[FTE Q2 2012]],4,FALSE),"-")</f>
        <v>3230</v>
      </c>
      <c r="AH84" s="601">
        <f>IFERROR(VLOOKUP(ONSCollation[[#This Row],[Dept detail / Agency]],ONS2012Q4[[Cleaned name]:[FTE Q3 2012]],4,FALSE),"-")</f>
        <v>3190</v>
      </c>
      <c r="AI84" s="601">
        <f>IFERROR(VLOOKUP(ONSCollation[[#This Row],[Dept detail / Agency]],ONS2013Q1[[Cleaned name]:[FTE Q4 2012]],4,FALSE),"-")</f>
        <v>3180</v>
      </c>
      <c r="AJ84" s="601">
        <f>IFERROR(VLOOKUP(ONSCollation[[#This Row],[Dept detail / Agency]],ONS2013Q2[[Cleaned name]:[FTE Q1 2013]],4,FALSE),"-")</f>
        <v>3140</v>
      </c>
      <c r="AK84" s="601">
        <f>IFERROR(VLOOKUP(ONSCollation[[#This Row],[Dept detail / Agency]],ONS2013Q3[[Cleaned name]:[FTE Q2 2013]],4,FALSE),"-")</f>
        <v>3110</v>
      </c>
      <c r="AL84" s="601">
        <f>IFERROR(VLOOKUP(ONSCollation[[#This Row],[Dept detail / Agency]],ONS2013Q3[[Cleaned name]:[FTE Q2 2013]],6,FALSE),"-")</f>
        <v>3140</v>
      </c>
      <c r="AM84" s="601">
        <f>IFERROR(VLOOKUP(ONSCollation[[#This Row],[Dept detail / Agency]],ONS2013Q4[[#All],[Cleaned name]:[FTE Q4 2013]],4,FALSE),"-")</f>
        <v>3110</v>
      </c>
      <c r="AN84" s="601">
        <f>IFERROR(VLOOKUP(ONSCollation[[#This Row],[Dept detail / Agency]],ONS2013Q4[[Cleaned name]:[HC Q3 20132]],6,FALSE),"-")</f>
        <v>3110</v>
      </c>
      <c r="AO84" s="601">
        <f>ONSCollation[[#This Row],[2013 Q3 - restated]]-ONSCollation[[#This Row],[2013 Q3 FTE]]</f>
        <v>0</v>
      </c>
      <c r="AP84" s="602">
        <f>IFERROR(VLOOKUP(ONSCollation[[#This Row],[ONS Q1 2009-Q2 2009]],ONS2009Q2[[#All],[Cleaned version of text detail]:[Full Time Equivalent Q1 2009]],6,0),"-")</f>
        <v>3820</v>
      </c>
      <c r="AQ84" s="602">
        <f>IFERROR(VLOOKUP(ONSCollation[[#This Row],[ONS Q1 2009-Q2 2009]],ONS2009Q2[[#All],[Cleaned version of text detail]:[Full Time Equivalent Q1 2009]],2,0),"-")</f>
        <v>3830</v>
      </c>
      <c r="AR84" s="602">
        <f>IFERROR(VLOOKUP(ONSCollation[[#This Row],[ONS Q3 2009-Q4 2009]],ONS2009Q4[[#All],[Cleaned version of detail]:[Full Time Equivalent Q3 2009]],6,0),"-")</f>
        <v>3840</v>
      </c>
      <c r="AS84" s="602">
        <f>IFERROR(VLOOKUP(ONSCollation[[#This Row],[ONS Q3 2009-Q4 2009]],ONS2009Q4[[#All],[Cleaned version of detail]:[Full Time Equivalent Q3 2009]],2,0),"-")</f>
        <v>3840</v>
      </c>
      <c r="AT84" s="602">
        <f>IFERROR(VLOOKUP(ONSCollation[[#This Row],[ONS Q1 2010-Q2 2010]],ONS2010Q2[[#All],[Cleaned text]:[Full Time Equivalent Q1 2010]],6,0),"-")</f>
        <v>3860</v>
      </c>
      <c r="AU84" s="602">
        <f>IFERROR(VLOOKUP(ONSCollation[[#This Row],[ONS Q2 2010-Q3 2010]],ONS2010Q3[[#All],[Cleaned text]:[FTE Q2 2010]],6,0),"-")</f>
        <v>3850</v>
      </c>
      <c r="AV84" s="602">
        <f>IFERROR(VLOOKUP(ONSCollation[[#This Row],[ONS Q4 2010-Q1 2011]],ONS2011Q1[[#All],[Cleaned text]:[Full Time Equivalent change Q4 2010-Q1 2011]],2,0),"-")</f>
        <v>3600</v>
      </c>
      <c r="AW84" s="602">
        <f>IFERROR(VLOOKUP(ONSCollation[[#This Row],[ONS Q3 2010-Q4 2010]],ONS2010Q4[[#All],[Cleaned text]:[Full Time Equivalent Q3 2010]],2,0),"-")</f>
        <v>3830</v>
      </c>
      <c r="AX84" s="602">
        <f>IFERROR(VLOOKUP(ONSCollation[[#This Row],[ONS Q3 2010-Q4 2010]],ONS2010Q4[[#All],[Cleaned text]:[Full Time Equivalent Q3 2010]],6,0),"-")</f>
        <v>3850</v>
      </c>
      <c r="AY84" s="602">
        <f>IFERROR(VLOOKUP(ONSCollation[[#This Row],[ONS Q1 2011-Q2 2011]],ONS2011Q2[[#All],[Dept detail / Agency]:[Full Time Equivalent]],3,0),"-")</f>
        <v>3580</v>
      </c>
      <c r="AZ84" s="602">
        <f>IFERROR(VLOOKUP(ONSCollation[[#This Row],[ONS Q2 2011-Q3 2011]],ONS2011Q3[[#All],[Cleaned text]:[Full Time Equivalent Q3 2011]],2,0),"-")</f>
        <v>3550</v>
      </c>
      <c r="BA84" s="602">
        <f>IFERROR(VLOOKUP(ONSCollation[[#This Row],[ONS Q3 2011-Q4 2011]],ONS2011Q4[[#All],[Cleaned text]:[Full Time Equivalent]],3,0),"-")</f>
        <v>3540</v>
      </c>
      <c r="BB84" s="602">
        <f>IFERROR(VLOOKUP(ONSCollation[[#This Row],[Dept detail / Agency]],ONS2012Q1[[Cleaned text]:[FTE Q1]],3,FALSE),"-")</f>
        <v>3490</v>
      </c>
      <c r="BC84" s="602">
        <f>IFERROR(VLOOKUP(ONSCollation[[#This Row],[Dept detail / Agency]],ONS2012Q2[[Cleaned name]:[FTE Q2 2012]],3,FALSE),"-")</f>
        <v>3460</v>
      </c>
      <c r="BD84" s="602">
        <f>IFERROR(VLOOKUP(ONSCollation[[#This Row],[Dept detail / Agency]],ONS2012Q3[[Cleaned name]:[FTE Q2 2012]],3,FALSE),"-")</f>
        <v>3450</v>
      </c>
      <c r="BE84" s="602">
        <f>IFERROR(VLOOKUP(ONSCollation[[#This Row],[Dept detail / Agency]],ONS2012Q4[[Cleaned name]:[FTE Q3 2012]],3,FALSE),"-")</f>
        <v>3420</v>
      </c>
      <c r="BF84" s="602">
        <f>IFERROR(VLOOKUP(ONSCollation[[#This Row],[Dept detail / Agency]],ONS2013Q1[[Cleaned name]:[FTE Q4 2012]],3,FALSE),"-")</f>
        <v>3400</v>
      </c>
      <c r="BG84" s="602">
        <f>IFERROR(VLOOKUP(ONSCollation[[#This Row],[Dept detail / Agency]],ONS2013Q2[[Cleaned name]:[FTE Q1 2013]],3,FALSE),"-")</f>
        <v>3360</v>
      </c>
      <c r="BH84" s="602">
        <f>IFERROR(VLOOKUP(ONSCollation[[#This Row],[Dept detail / Agency]],ONS2013Q3[[Cleaned name]:[FTE Q2 2013]],3,FALSE),"-")</f>
        <v>3330</v>
      </c>
      <c r="BI84" s="602">
        <f>IFERROR(VLOOKUP(ONSCollation[[#This Row],[Dept detail / Agency]],ONS2013Q3[[Cleaned name]:[FTE Q2 2013]],3,FALSE),"-")</f>
        <v>3330</v>
      </c>
      <c r="BJ84" s="604"/>
    </row>
    <row r="85" spans="1:62" x14ac:dyDescent="0.25">
      <c r="A85" s="531" t="s">
        <v>148</v>
      </c>
      <c r="B85" s="549" t="s">
        <v>457</v>
      </c>
      <c r="C85" s="531" t="s">
        <v>403</v>
      </c>
      <c r="D85" s="531" t="s">
        <v>403</v>
      </c>
      <c r="E85" s="531" t="s">
        <v>403</v>
      </c>
      <c r="F85" s="531" t="s">
        <v>403</v>
      </c>
      <c r="G85" s="531" t="s">
        <v>403</v>
      </c>
      <c r="H85" s="531" t="s">
        <v>403</v>
      </c>
      <c r="I85" s="531" t="s">
        <v>403</v>
      </c>
      <c r="J85" s="531" t="s">
        <v>403</v>
      </c>
      <c r="K85" s="531" t="s">
        <v>403</v>
      </c>
      <c r="L85" s="531" t="s">
        <v>403</v>
      </c>
      <c r="M85" s="532" t="str">
        <f>ONSCollation[[#This Row],[ONS Q4 2011-Q1 2012]]</f>
        <v>The Rent Service</v>
      </c>
      <c r="N85" s="536" t="str">
        <f>ONSCollation[[#This Row],[ONS Q4 2011-Q1 2012]]</f>
        <v>The Rent Service</v>
      </c>
      <c r="O85" s="536" t="str">
        <f>ONSCollation[[#This Row],[Dept]]</f>
        <v>DWP</v>
      </c>
      <c r="P85" s="531" t="s">
        <v>902</v>
      </c>
      <c r="Q85" s="531" t="s">
        <v>832</v>
      </c>
      <c r="R85" s="534" t="s">
        <v>796</v>
      </c>
      <c r="S85" s="601">
        <f>IFERROR(VLOOKUP(ONSCollation[[#This Row],[ONS Q1 2009-Q2 2009]],ONS2009Q2[[#All],[Cleaned version of text detail]:[Full Time Equivalent Q1 2009]],8,0), "-")</f>
        <v>420</v>
      </c>
      <c r="T85" s="601">
        <f>IFERROR(VLOOKUP(ONSCollation[[#This Row],[ONS Q1 2009-Q2 2009]],ONS2009Q2[[#All],[Cleaned version of text detail]:[Full Time Equivalent Q1 2009]],4,0),"-")</f>
        <v>0</v>
      </c>
      <c r="U85" s="601" t="str">
        <f>IFERROR(VLOOKUP(ONSCollation[[#This Row],[ONS Q3 2009-Q4 2009]],ONS2009Q4[[#All],[Cleaned version of detail]:[Full Time Equivalent Q3 2009]],8,0),"-")</f>
        <v>-</v>
      </c>
      <c r="V85" s="601" t="str">
        <f>IFERROR(VLOOKUP(ONSCollation[[#This Row],[ONS Q3 2009-Q4 2009]],ONS2009Q4[[#All],[Cleaned version of detail]:[Full Time Equivalent Q3 2009]],4,0),"-")</f>
        <v>-</v>
      </c>
      <c r="W85" s="601" t="str">
        <f>IFERROR(VLOOKUP(ONSCollation[[#This Row],[ONS Q1 2010-Q2 2010]],ONS2010Q2[[#All],[Cleaned text]:[Full Time Equivalent Q1 2010]],8,0),"-")</f>
        <v>-</v>
      </c>
      <c r="X85" s="601" t="str">
        <f>IFERROR(VLOOKUP(ONSCollation[[#This Row],[ONS Q2 2010-Q3 2010]],ONS2010Q3[[#All],[Cleaned text]:[FTE Q2 2010]],8,0),"-")</f>
        <v>-</v>
      </c>
      <c r="Y85" s="601" t="str">
        <f>IFERROR(VLOOKUP(ONSCollation[[#This Row],[ONS Q3 2010-Q4 2010]],ONS2010Q4[[#All],[Cleaned text]:[Full Time Equivalent Q3 2010]],8,0),"-")</f>
        <v>-</v>
      </c>
      <c r="Z85" s="601" t="str">
        <f>IFERROR(VLOOKUP(ONSCollation[[#This Row],[ONS Q3 2010-Q4 2010]],ONS2010Q4[[#All],[Cleaned text]:[Full Time Equivalent Q3 2010]],4,0),"-")</f>
        <v>-</v>
      </c>
      <c r="AA85" s="601" t="str">
        <f>IFERROR(VLOOKUP(ONSCollation[[#This Row],[ONS Q4 2010-Q1 2011]],ONS2011Q1[[#All],[Cleaned text]:[Full Time Equivalent change Q4 2010-Q1 2011]],3,0),"-")</f>
        <v>-</v>
      </c>
      <c r="AB85" s="601" t="str">
        <f>IFERROR(VLOOKUP(ONSCollation[[#This Row],[ONS Q1 2011-Q2 2011]],ONS2011Q2[[#All],[Dept detail / Agency]:[Full Time Equivalent]],4,0),"-")</f>
        <v>-</v>
      </c>
      <c r="AC85" s="601" t="str">
        <f>IFERROR(VLOOKUP(ONSCollation[[#This Row],[ONS Q2 2011-Q3 2011]],ONS2011Q3[[#All],[Cleaned text]:[Full Time Equivalent Q3 2011]],3,0),"-")</f>
        <v>-</v>
      </c>
      <c r="AD85" s="601" t="str">
        <f>IFERROR(VLOOKUP(ONSCollation[[#This Row],[ONS Q3 2011-Q4 2011]],ONS2011Q4[[#All],[Cleaned text]:[Full Time Equivalent]],4,0),"-")</f>
        <v>-</v>
      </c>
      <c r="AE85" s="601" t="str">
        <f>IFERROR(VLOOKUP(ONSCollation[[#This Row],[Dept detail / Agency]],ONS2012Q1[[Cleaned text]:[FTE Q1]],4,FALSE),"-")</f>
        <v>-</v>
      </c>
      <c r="AF85" s="601" t="str">
        <f>IFERROR(VLOOKUP(ONSCollation[[#This Row],[Dept detail / Agency]],ONS2012Q2[[Cleaned name]:[FTE Q2 2012]],4,FALSE),"-")</f>
        <v>-</v>
      </c>
      <c r="AG85" s="601" t="str">
        <f>IFERROR(VLOOKUP(ONSCollation[[#This Row],[Dept detail / Agency]],ONS2012Q3[[Cleaned name]:[FTE Q2 2012]],4,FALSE),"-")</f>
        <v>-</v>
      </c>
      <c r="AH85" s="601" t="str">
        <f>IFERROR(VLOOKUP(ONSCollation[[#This Row],[Dept detail / Agency]],ONS2012Q4[[Cleaned name]:[FTE Q3 2012]],4,FALSE),"-")</f>
        <v>-</v>
      </c>
      <c r="AI85" s="601" t="str">
        <f>IFERROR(VLOOKUP(ONSCollation[[#This Row],[Dept detail / Agency]],ONS2013Q1[[Cleaned name]:[FTE Q4 2012]],4,FALSE),"-")</f>
        <v>-</v>
      </c>
      <c r="AJ85" s="601" t="str">
        <f>IFERROR(VLOOKUP(ONSCollation[[#This Row],[Dept detail / Agency]],ONS2013Q2[[Cleaned name]:[FTE Q1 2013]],4,FALSE),"-")</f>
        <v>-</v>
      </c>
      <c r="AK85" s="601" t="str">
        <f>IFERROR(VLOOKUP(ONSCollation[[#This Row],[Dept detail / Agency]],ONS2013Q3[[Cleaned name]:[FTE Q2 2013]],4,FALSE),"-")</f>
        <v>-</v>
      </c>
      <c r="AL85" s="601" t="str">
        <f>IFERROR(VLOOKUP(ONSCollation[[#This Row],[Dept detail / Agency]],ONS2013Q3[[Cleaned name]:[FTE Q2 2013]],6,FALSE),"-")</f>
        <v>-</v>
      </c>
      <c r="AM85" s="601" t="str">
        <f>IFERROR(VLOOKUP(ONSCollation[[#This Row],[Dept detail / Agency]],ONS2013Q4[[#All],[Cleaned name]:[FTE Q4 2013]],4,FALSE),"-")</f>
        <v>-</v>
      </c>
      <c r="AN85" s="601" t="str">
        <f>IFERROR(VLOOKUP(ONSCollation[[#This Row],[Dept detail / Agency]],ONS2013Q4[[Cleaned name]:[HC Q3 20132]],6,FALSE),"-")</f>
        <v>-</v>
      </c>
      <c r="AO85" s="601" t="e">
        <f>ONSCollation[[#This Row],[2013 Q3 - restated]]-ONSCollation[[#This Row],[2013 Q3 FTE]]</f>
        <v>#VALUE!</v>
      </c>
      <c r="AP85" s="602">
        <f>IFERROR(VLOOKUP(ONSCollation[[#This Row],[ONS Q1 2009-Q2 2009]],ONS2009Q2[[#All],[Cleaned version of text detail]:[Full Time Equivalent Q1 2009]],6,0),"-")</f>
        <v>430</v>
      </c>
      <c r="AQ85" s="602">
        <f>IFERROR(VLOOKUP(ONSCollation[[#This Row],[ONS Q1 2009-Q2 2009]],ONS2009Q2[[#All],[Cleaned version of text detail]:[Full Time Equivalent Q1 2009]],2,0),"-")</f>
        <v>0</v>
      </c>
      <c r="AR85" s="602" t="str">
        <f>IFERROR(VLOOKUP(ONSCollation[[#This Row],[ONS Q3 2009-Q4 2009]],ONS2009Q4[[#All],[Cleaned version of detail]:[Full Time Equivalent Q3 2009]],6,0),"-")</f>
        <v>-</v>
      </c>
      <c r="AS85" s="602" t="str">
        <f>IFERROR(VLOOKUP(ONSCollation[[#This Row],[ONS Q3 2009-Q4 2009]],ONS2009Q4[[#All],[Cleaned version of detail]:[Full Time Equivalent Q3 2009]],2,0),"-")</f>
        <v>-</v>
      </c>
      <c r="AT85" s="602" t="str">
        <f>IFERROR(VLOOKUP(ONSCollation[[#This Row],[ONS Q1 2010-Q2 2010]],ONS2010Q2[[#All],[Cleaned text]:[Full Time Equivalent Q1 2010]],6,0),"-")</f>
        <v>-</v>
      </c>
      <c r="AU85" s="602" t="str">
        <f>IFERROR(VLOOKUP(ONSCollation[[#This Row],[ONS Q2 2010-Q3 2010]],ONS2010Q3[[#All],[Cleaned text]:[FTE Q2 2010]],6,0),"-")</f>
        <v>-</v>
      </c>
      <c r="AV85" s="602" t="str">
        <f>IFERROR(VLOOKUP(ONSCollation[[#This Row],[ONS Q4 2010-Q1 2011]],ONS2011Q1[[#All],[Cleaned text]:[Full Time Equivalent change Q4 2010-Q1 2011]],2,0),"-")</f>
        <v>-</v>
      </c>
      <c r="AW85" s="602" t="str">
        <f>IFERROR(VLOOKUP(ONSCollation[[#This Row],[ONS Q3 2010-Q4 2010]],ONS2010Q4[[#All],[Cleaned text]:[Full Time Equivalent Q3 2010]],2,0),"-")</f>
        <v>-</v>
      </c>
      <c r="AX85" s="602" t="str">
        <f>IFERROR(VLOOKUP(ONSCollation[[#This Row],[ONS Q3 2010-Q4 2010]],ONS2010Q4[[#All],[Cleaned text]:[Full Time Equivalent Q3 2010]],6,0),"-")</f>
        <v>-</v>
      </c>
      <c r="AY85" s="602" t="str">
        <f>IFERROR(VLOOKUP(ONSCollation[[#This Row],[ONS Q1 2011-Q2 2011]],ONS2011Q2[[#All],[Dept detail / Agency]:[Full Time Equivalent]],3,0),"-")</f>
        <v>-</v>
      </c>
      <c r="AZ85" s="602" t="str">
        <f>IFERROR(VLOOKUP(ONSCollation[[#This Row],[ONS Q2 2011-Q3 2011]],ONS2011Q3[[#All],[Cleaned text]:[Full Time Equivalent Q3 2011]],2,0),"-")</f>
        <v>-</v>
      </c>
      <c r="BA85" s="602" t="str">
        <f>IFERROR(VLOOKUP(ONSCollation[[#This Row],[ONS Q3 2011-Q4 2011]],ONS2011Q4[[#All],[Cleaned text]:[Full Time Equivalent]],3,0),"-")</f>
        <v>-</v>
      </c>
      <c r="BB85" s="602" t="str">
        <f>IFERROR(VLOOKUP(ONSCollation[[#This Row],[Dept detail / Agency]],ONS2012Q1[[Cleaned text]:[FTE Q1]],3,FALSE),"-")</f>
        <v>-</v>
      </c>
      <c r="BC85" s="602" t="str">
        <f>IFERROR(VLOOKUP(ONSCollation[[#This Row],[Dept detail / Agency]],ONS2012Q2[[Cleaned name]:[FTE Q2 2012]],3,FALSE),"-")</f>
        <v>-</v>
      </c>
      <c r="BD85" s="602" t="str">
        <f>IFERROR(VLOOKUP(ONSCollation[[#This Row],[Dept detail / Agency]],ONS2012Q3[[Cleaned name]:[FTE Q2 2012]],3,FALSE),"-")</f>
        <v>-</v>
      </c>
      <c r="BE85" s="602" t="str">
        <f>IFERROR(VLOOKUP(ONSCollation[[#This Row],[Dept detail / Agency]],ONS2012Q4[[Cleaned name]:[FTE Q3 2012]],3,FALSE),"-")</f>
        <v>-</v>
      </c>
      <c r="BF85" s="602" t="str">
        <f>IFERROR(VLOOKUP(ONSCollation[[#This Row],[Dept detail / Agency]],ONS2013Q1[[Cleaned name]:[FTE Q4 2012]],3,FALSE),"-")</f>
        <v>-</v>
      </c>
      <c r="BG85" s="602" t="str">
        <f>IFERROR(VLOOKUP(ONSCollation[[#This Row],[Dept detail / Agency]],ONS2013Q2[[Cleaned name]:[FTE Q1 2013]],3,FALSE),"-")</f>
        <v>-</v>
      </c>
      <c r="BH85" s="602" t="str">
        <f>IFERROR(VLOOKUP(ONSCollation[[#This Row],[Dept detail / Agency]],ONS2013Q3[[Cleaned name]:[FTE Q2 2013]],3,FALSE),"-")</f>
        <v>-</v>
      </c>
      <c r="BI85" s="602" t="str">
        <f>IFERROR(VLOOKUP(ONSCollation[[#This Row],[Dept detail / Agency]],ONS2013Q3[[Cleaned name]:[FTE Q2 2013]],3,FALSE),"-")</f>
        <v>-</v>
      </c>
      <c r="BJ85" s="604"/>
    </row>
    <row r="86" spans="1:62" x14ac:dyDescent="0.25">
      <c r="A86" s="531" t="s">
        <v>58</v>
      </c>
      <c r="B86" s="549" t="s">
        <v>451</v>
      </c>
      <c r="C86" s="531" t="s">
        <v>59</v>
      </c>
      <c r="D86" s="531" t="s">
        <v>59</v>
      </c>
      <c r="E86" s="531" t="s">
        <v>59</v>
      </c>
      <c r="F86" s="531" t="s">
        <v>59</v>
      </c>
      <c r="G86" s="531" t="s">
        <v>59</v>
      </c>
      <c r="H86" s="531" t="s">
        <v>59</v>
      </c>
      <c r="I86" s="531" t="s">
        <v>59</v>
      </c>
      <c r="J86" s="531" t="s">
        <v>59</v>
      </c>
      <c r="K86" s="531" t="s">
        <v>59</v>
      </c>
      <c r="L86" s="532" t="str">
        <f>VLOOKUP(TRIM(ONSCollation[[#This Row],[ONS Q3 2011-Q4 2011]]),ONS2012Q1[Cleaned text],1,0)</f>
        <v>Foreign and Commonwealth Office (excl agencies)</v>
      </c>
      <c r="M86" s="532" t="str">
        <f>ONSCollation[[#This Row],[ONS Q4 2011-Q1 2012]]</f>
        <v>Foreign and Commonwealth Office (excl agencies)</v>
      </c>
      <c r="N86" s="536" t="str">
        <f>ONSCollation[[#This Row],[ONS Q4 2011-Q1 2012]]</f>
        <v>Foreign and Commonwealth Office (excl agencies)</v>
      </c>
      <c r="O86" s="536" t="str">
        <f>ONSCollation[[#This Row],[Dept]]</f>
        <v>FCO</v>
      </c>
      <c r="P86" s="531" t="s">
        <v>760</v>
      </c>
      <c r="Q86" s="531" t="s">
        <v>832</v>
      </c>
      <c r="R86" s="531" t="s">
        <v>790</v>
      </c>
      <c r="S86" s="601">
        <f>IFERROR(VLOOKUP(ONSCollation[[#This Row],[ONS Q1 2009-Q2 2009]],ONS2009Q2[[#All],[Cleaned version of text detail]:[Full Time Equivalent Q1 2009]],8,0), "-")</f>
        <v>5920</v>
      </c>
      <c r="T86" s="601">
        <f>IFERROR(VLOOKUP(ONSCollation[[#This Row],[ONS Q1 2009-Q2 2009]],ONS2009Q2[[#All],[Cleaned version of text detail]:[Full Time Equivalent Q1 2009]],4,0),"-")</f>
        <v>5960</v>
      </c>
      <c r="U86" s="601">
        <f>IFERROR(VLOOKUP(ONSCollation[[#This Row],[ONS Q3 2009-Q4 2009]],ONS2009Q4[[#All],[Cleaned version of detail]:[Full Time Equivalent Q3 2009]],8,0),"-")</f>
        <v>6020</v>
      </c>
      <c r="V86" s="601">
        <f>IFERROR(VLOOKUP(ONSCollation[[#This Row],[ONS Q3 2009-Q4 2009]],ONS2009Q4[[#All],[Cleaned version of detail]:[Full Time Equivalent Q3 2009]],4,0),"-")</f>
        <v>6120</v>
      </c>
      <c r="W86" s="601">
        <f>IFERROR(VLOOKUP(ONSCollation[[#This Row],[ONS Q1 2010-Q2 2010]],ONS2010Q2[[#All],[Cleaned text]:[Full Time Equivalent Q1 2010]],8,0),"-")</f>
        <v>5900</v>
      </c>
      <c r="X86" s="601">
        <f>IFERROR(VLOOKUP(ONSCollation[[#This Row],[ONS Q2 2010-Q3 2010]],ONS2010Q3[[#All],[Cleaned text]:[FTE Q2 2010]],8,0),"-")</f>
        <v>5890</v>
      </c>
      <c r="Y86" s="601">
        <f>IFERROR(VLOOKUP(ONSCollation[[#This Row],[ONS Q3 2010-Q4 2010]],ONS2010Q4[[#All],[Cleaned text]:[Full Time Equivalent Q3 2010]],8,0),"-")</f>
        <v>5900</v>
      </c>
      <c r="Z86" s="601">
        <f>IFERROR(VLOOKUP(ONSCollation[[#This Row],[ONS Q3 2010-Q4 2010]],ONS2010Q4[[#All],[Cleaned text]:[Full Time Equivalent Q3 2010]],4,0),"-")</f>
        <v>5770</v>
      </c>
      <c r="AA86" s="601">
        <f>IFERROR(VLOOKUP(ONSCollation[[#This Row],[ONS Q4 2010-Q1 2011]],ONS2011Q1[[#All],[Cleaned text]:[Full Time Equivalent change Q4 2010-Q1 2011]],3,0),"-")</f>
        <v>5660</v>
      </c>
      <c r="AB86" s="601">
        <f>IFERROR(VLOOKUP(ONSCollation[[#This Row],[ONS Q1 2011-Q2 2011]],ONS2011Q2[[#All],[Dept detail / Agency]:[Full Time Equivalent]],4,0),"-")</f>
        <v>5560</v>
      </c>
      <c r="AC86" s="601">
        <f>IFERROR(VLOOKUP(ONSCollation[[#This Row],[ONS Q2 2011-Q3 2011]],ONS2011Q3[[#All],[Cleaned text]:[Full Time Equivalent Q3 2011]],3,0),"-")</f>
        <v>5450</v>
      </c>
      <c r="AD86" s="601">
        <f>IFERROR(VLOOKUP(ONSCollation[[#This Row],[ONS Q3 2011-Q4 2011]],ONS2011Q4[[#All],[Cleaned text]:[Full Time Equivalent]],4,0),"-")</f>
        <v>5770</v>
      </c>
      <c r="AE86" s="601">
        <f>IFERROR(VLOOKUP(ONSCollation[[#This Row],[Dept detail / Agency]],ONS2012Q1[[Cleaned text]:[FTE Q1]],4,FALSE),"-")</f>
        <v>5780</v>
      </c>
      <c r="AF86" s="601">
        <f>IFERROR(VLOOKUP(ONSCollation[[#This Row],[Dept detail / Agency]],ONS2012Q2[[Cleaned name]:[FTE Q2 2012]],4,FALSE),"-")</f>
        <v>6420</v>
      </c>
      <c r="AG86" s="601">
        <f>IFERROR(VLOOKUP(ONSCollation[[#This Row],[Dept detail / Agency]],ONS2012Q3[[Cleaned name]:[FTE Q2 2012]],4,FALSE),"-")</f>
        <v>4620</v>
      </c>
      <c r="AH86" s="601">
        <f>IFERROR(VLOOKUP(ONSCollation[[#This Row],[Dept detail / Agency]],ONS2012Q4[[Cleaned name]:[FTE Q3 2012]],4,FALSE),"-")</f>
        <v>4760</v>
      </c>
      <c r="AI86" s="601">
        <f>IFERROR(VLOOKUP(ONSCollation[[#This Row],[Dept detail / Agency]],ONS2013Q1[[Cleaned name]:[FTE Q4 2012]],4,FALSE),"-")</f>
        <v>4770</v>
      </c>
      <c r="AJ86" s="601">
        <f>IFERROR(VLOOKUP(ONSCollation[[#This Row],[Dept detail / Agency]],ONS2013Q2[[Cleaned name]:[FTE Q1 2013]],4,FALSE),"-")</f>
        <v>4740</v>
      </c>
      <c r="AK86" s="601">
        <f>IFERROR(VLOOKUP(ONSCollation[[#This Row],[Dept detail / Agency]],ONS2013Q3[[Cleaned name]:[FTE Q2 2013]],4,FALSE),"-")</f>
        <v>4690</v>
      </c>
      <c r="AL86" s="601">
        <f>IFERROR(VLOOKUP(ONSCollation[[#This Row],[Dept detail / Agency]],ONS2013Q3[[Cleaned name]:[FTE Q2 2013]],6,FALSE),"-")</f>
        <v>4740</v>
      </c>
      <c r="AM86" s="601">
        <f>IFERROR(VLOOKUP(ONSCollation[[#This Row],[Dept detail / Agency]],ONS2013Q4[[#All],[Cleaned name]:[FTE Q4 2013]],4,FALSE),"-")</f>
        <v>4700</v>
      </c>
      <c r="AN86" s="601">
        <f>IFERROR(VLOOKUP(ONSCollation[[#This Row],[Dept detail / Agency]],ONS2013Q4[[Cleaned name]:[HC Q3 20132]],6,FALSE),"-")</f>
        <v>4690</v>
      </c>
      <c r="AO86" s="601">
        <f>ONSCollation[[#This Row],[2013 Q3 - restated]]-ONSCollation[[#This Row],[2013 Q3 FTE]]</f>
        <v>0</v>
      </c>
      <c r="AP86" s="602">
        <f>IFERROR(VLOOKUP(ONSCollation[[#This Row],[ONS Q1 2009-Q2 2009]],ONS2009Q2[[#All],[Cleaned version of text detail]:[Full Time Equivalent Q1 2009]],6,0),"-")</f>
        <v>5980</v>
      </c>
      <c r="AQ86" s="602">
        <f>IFERROR(VLOOKUP(ONSCollation[[#This Row],[ONS Q1 2009-Q2 2009]],ONS2009Q2[[#All],[Cleaned version of text detail]:[Full Time Equivalent Q1 2009]],2,0),"-")</f>
        <v>6030</v>
      </c>
      <c r="AR86" s="602">
        <f>IFERROR(VLOOKUP(ONSCollation[[#This Row],[ONS Q3 2009-Q4 2009]],ONS2009Q4[[#All],[Cleaned version of detail]:[Full Time Equivalent Q3 2009]],6,0),"-")</f>
        <v>6080</v>
      </c>
      <c r="AS86" s="602">
        <f>IFERROR(VLOOKUP(ONSCollation[[#This Row],[ONS Q3 2009-Q4 2009]],ONS2009Q4[[#All],[Cleaned version of detail]:[Full Time Equivalent Q3 2009]],2,0),"-")</f>
        <v>6190</v>
      </c>
      <c r="AT86" s="602">
        <f>IFERROR(VLOOKUP(ONSCollation[[#This Row],[ONS Q1 2010-Q2 2010]],ONS2010Q2[[#All],[Cleaned text]:[Full Time Equivalent Q1 2010]],6,0),"-")</f>
        <v>5970</v>
      </c>
      <c r="AU86" s="602">
        <f>IFERROR(VLOOKUP(ONSCollation[[#This Row],[ONS Q2 2010-Q3 2010]],ONS2010Q3[[#All],[Cleaned text]:[FTE Q2 2010]],6,0),"-")</f>
        <v>5950</v>
      </c>
      <c r="AV86" s="602">
        <f>IFERROR(VLOOKUP(ONSCollation[[#This Row],[ONS Q4 2010-Q1 2011]],ONS2011Q1[[#All],[Cleaned text]:[Full Time Equivalent change Q4 2010-Q1 2011]],2,0),"-")</f>
        <v>5720</v>
      </c>
      <c r="AW86" s="602">
        <f>IFERROR(VLOOKUP(ONSCollation[[#This Row],[ONS Q3 2010-Q4 2010]],ONS2010Q4[[#All],[Cleaned text]:[Full Time Equivalent Q3 2010]],2,0),"-")</f>
        <v>5830</v>
      </c>
      <c r="AX86" s="602">
        <f>IFERROR(VLOOKUP(ONSCollation[[#This Row],[ONS Q3 2010-Q4 2010]],ONS2010Q4[[#All],[Cleaned text]:[Full Time Equivalent Q3 2010]],6,0),"-")</f>
        <v>5960</v>
      </c>
      <c r="AY86" s="602">
        <f>IFERROR(VLOOKUP(ONSCollation[[#This Row],[ONS Q1 2011-Q2 2011]],ONS2011Q2[[#All],[Dept detail / Agency]:[Full Time Equivalent]],3,0),"-")</f>
        <v>5620</v>
      </c>
      <c r="AZ86" s="602">
        <f>IFERROR(VLOOKUP(ONSCollation[[#This Row],[ONS Q2 2011-Q3 2011]],ONS2011Q3[[#All],[Cleaned text]:[Full Time Equivalent Q3 2011]],2,0),"-")</f>
        <v>5510</v>
      </c>
      <c r="BA86" s="602">
        <f>IFERROR(VLOOKUP(ONSCollation[[#This Row],[ONS Q3 2011-Q4 2011]],ONS2011Q4[[#All],[Cleaned text]:[Full Time Equivalent]],3,0),"-")</f>
        <v>5830</v>
      </c>
      <c r="BB86" s="602">
        <f>IFERROR(VLOOKUP(ONSCollation[[#This Row],[Dept detail / Agency]],ONS2012Q1[[Cleaned text]:[FTE Q1]],3,FALSE),"-")</f>
        <v>5840</v>
      </c>
      <c r="BC86" s="602">
        <f>IFERROR(VLOOKUP(ONSCollation[[#This Row],[Dept detail / Agency]],ONS2012Q2[[Cleaned name]:[FTE Q2 2012]],3,FALSE),"-")</f>
        <v>6510</v>
      </c>
      <c r="BD86" s="602">
        <f>IFERROR(VLOOKUP(ONSCollation[[#This Row],[Dept detail / Agency]],ONS2012Q3[[Cleaned name]:[FTE Q2 2012]],3,FALSE),"-")</f>
        <v>4690</v>
      </c>
      <c r="BE86" s="602">
        <f>IFERROR(VLOOKUP(ONSCollation[[#This Row],[Dept detail / Agency]],ONS2012Q4[[Cleaned name]:[FTE Q3 2012]],3,FALSE),"-")</f>
        <v>4820</v>
      </c>
      <c r="BF86" s="602">
        <f>IFERROR(VLOOKUP(ONSCollation[[#This Row],[Dept detail / Agency]],ONS2013Q1[[Cleaned name]:[FTE Q4 2012]],3,FALSE),"-")</f>
        <v>4840</v>
      </c>
      <c r="BG86" s="602">
        <f>IFERROR(VLOOKUP(ONSCollation[[#This Row],[Dept detail / Agency]],ONS2013Q2[[Cleaned name]:[FTE Q1 2013]],3,FALSE),"-")</f>
        <v>4810</v>
      </c>
      <c r="BH86" s="602">
        <f>IFERROR(VLOOKUP(ONSCollation[[#This Row],[Dept detail / Agency]],ONS2013Q3[[Cleaned name]:[FTE Q2 2013]],3,FALSE),"-")</f>
        <v>4750</v>
      </c>
      <c r="BI86" s="602">
        <f>IFERROR(VLOOKUP(ONSCollation[[#This Row],[Dept detail / Agency]],ONS2013Q3[[Cleaned name]:[FTE Q2 2013]],3,FALSE),"-")</f>
        <v>4750</v>
      </c>
      <c r="BJ86" s="604"/>
    </row>
    <row r="87" spans="1:62" x14ac:dyDescent="0.25">
      <c r="A87" s="531" t="s">
        <v>83</v>
      </c>
      <c r="B87" s="550" t="s">
        <v>451</v>
      </c>
      <c r="C87" s="535" t="s">
        <v>83</v>
      </c>
      <c r="D87" s="535" t="s">
        <v>83</v>
      </c>
      <c r="E87" s="535" t="s">
        <v>83</v>
      </c>
      <c r="F87" s="535" t="s">
        <v>83</v>
      </c>
      <c r="G87" s="535" t="s">
        <v>83</v>
      </c>
      <c r="H87" s="535" t="s">
        <v>83</v>
      </c>
      <c r="I87" s="535" t="s">
        <v>83</v>
      </c>
      <c r="J87" s="535" t="s">
        <v>83</v>
      </c>
      <c r="K87" s="535" t="s">
        <v>83</v>
      </c>
      <c r="L87" s="532" t="str">
        <f>VLOOKUP(TRIM(ONSCollation[[#This Row],[ONS Q3 2011-Q4 2011]]),ONS2012Q1[Cleaned text],1,0)</f>
        <v>Security and Intelligence Services</v>
      </c>
      <c r="M87" s="532" t="str">
        <f>ONSCollation[[#This Row],[ONS Q4 2011-Q1 2012]]</f>
        <v>Security and Intelligence Services</v>
      </c>
      <c r="N87" s="536" t="str">
        <f>ONSCollation[[#This Row],[ONS Q4 2011-Q1 2012]]</f>
        <v>Security and Intelligence Services</v>
      </c>
      <c r="O87" s="536" t="str">
        <f>ONSCollation[[#This Row],[Dept]]</f>
        <v>FCO</v>
      </c>
      <c r="P87" s="531" t="s">
        <v>902</v>
      </c>
      <c r="Q87" s="531" t="s">
        <v>832</v>
      </c>
      <c r="R87" s="531" t="s">
        <v>791</v>
      </c>
      <c r="S87" s="601">
        <f>IFERROR(VLOOKUP(ONSCollation[[#This Row],[ONS Q1 2009-Q2 2009]],ONS2009Q2[[#All],[Cleaned version of text detail]:[Full Time Equivalent Q1 2009]],8,0), "-")</f>
        <v>5430</v>
      </c>
      <c r="T87" s="601">
        <f>IFERROR(VLOOKUP(ONSCollation[[#This Row],[ONS Q1 2009-Q2 2009]],ONS2009Q2[[#All],[Cleaned version of text detail]:[Full Time Equivalent Q1 2009]],4,0),"-")</f>
        <v>5550</v>
      </c>
      <c r="U87" s="601">
        <f>IFERROR(VLOOKUP(ONSCollation[[#This Row],[ONS Q3 2009-Q4 2009]],ONS2009Q4[[#All],[Cleaned version of detail]:[Full Time Equivalent Q3 2009]],8,0),"-")</f>
        <v>5600</v>
      </c>
      <c r="V87" s="601">
        <f>IFERROR(VLOOKUP(ONSCollation[[#This Row],[ONS Q3 2009-Q4 2009]],ONS2009Q4[[#All],[Cleaned version of detail]:[Full Time Equivalent Q3 2009]],4,0),"-")</f>
        <v>5640</v>
      </c>
      <c r="W87" s="601">
        <f>IFERROR(VLOOKUP(ONSCollation[[#This Row],[ONS Q1 2010-Q2 2010]],ONS2010Q2[[#All],[Cleaned text]:[Full Time Equivalent Q1 2010]],8,0),"-")</f>
        <v>5580</v>
      </c>
      <c r="X87" s="601">
        <f>IFERROR(VLOOKUP(ONSCollation[[#This Row],[ONS Q2 2010-Q3 2010]],ONS2010Q3[[#All],[Cleaned text]:[FTE Q2 2010]],8,0),"-")</f>
        <v>5590</v>
      </c>
      <c r="Y87" s="601">
        <f>IFERROR(VLOOKUP(ONSCollation[[#This Row],[ONS Q3 2010-Q4 2010]],ONS2010Q4[[#All],[Cleaned text]:[Full Time Equivalent Q3 2010]],8,0),"-")</f>
        <v>5590</v>
      </c>
      <c r="Z87" s="601">
        <f>IFERROR(VLOOKUP(ONSCollation[[#This Row],[ONS Q3 2010-Q4 2010]],ONS2010Q4[[#All],[Cleaned text]:[Full Time Equivalent Q3 2010]],4,0),"-")</f>
        <v>5560</v>
      </c>
      <c r="AA87" s="601">
        <f>IFERROR(VLOOKUP(ONSCollation[[#This Row],[ONS Q4 2010-Q1 2011]],ONS2011Q1[[#All],[Cleaned text]:[Full Time Equivalent change Q4 2010-Q1 2011]],3,0),"-")</f>
        <v>5300</v>
      </c>
      <c r="AB87" s="601">
        <f>IFERROR(VLOOKUP(ONSCollation[[#This Row],[ONS Q1 2011-Q2 2011]],ONS2011Q2[[#All],[Dept detail / Agency]:[Full Time Equivalent]],4,0),"-")</f>
        <v>5280</v>
      </c>
      <c r="AC87" s="601">
        <f>IFERROR(VLOOKUP(ONSCollation[[#This Row],[ONS Q2 2011-Q3 2011]],ONS2011Q3[[#All],[Cleaned text]:[Full Time Equivalent Q3 2011]],3,0),"-")</f>
        <v>5240</v>
      </c>
      <c r="AD87" s="601">
        <f>IFERROR(VLOOKUP(ONSCollation[[#This Row],[ONS Q3 2011-Q4 2011]],ONS2011Q4[[#All],[Cleaned text]:[Full Time Equivalent]],4,0),"-")</f>
        <v>5220</v>
      </c>
      <c r="AE87" s="601">
        <f>IFERROR(VLOOKUP(ONSCollation[[#This Row],[Dept detail / Agency]],ONS2012Q1[[Cleaned text]:[FTE Q1]],4,FALSE),"-")</f>
        <v>5210</v>
      </c>
      <c r="AF87" s="601">
        <f>IFERROR(VLOOKUP(ONSCollation[[#This Row],[Dept detail / Agency]],ONS2012Q2[[Cleaned name]:[FTE Q2 2012]],4,FALSE),"-")</f>
        <v>5190</v>
      </c>
      <c r="AG87" s="601">
        <f>IFERROR(VLOOKUP(ONSCollation[[#This Row],[Dept detail / Agency]],ONS2012Q3[[Cleaned name]:[FTE Q2 2012]],4,FALSE),"-")</f>
        <v>5200</v>
      </c>
      <c r="AH87" s="601">
        <f>IFERROR(VLOOKUP(ONSCollation[[#This Row],[Dept detail / Agency]],ONS2012Q4[[Cleaned name]:[FTE Q3 2012]],4,FALSE),"-")</f>
        <v>5220</v>
      </c>
      <c r="AI87" s="601">
        <f>IFERROR(VLOOKUP(ONSCollation[[#This Row],[Dept detail / Agency]],ONS2013Q1[[Cleaned name]:[FTE Q4 2012]],4,FALSE),"-")</f>
        <v>5220</v>
      </c>
      <c r="AJ87" s="601">
        <f>IFERROR(VLOOKUP(ONSCollation[[#This Row],[Dept detail / Agency]],ONS2013Q2[[Cleaned name]:[FTE Q1 2013]],4,FALSE),"-")</f>
        <v>5240</v>
      </c>
      <c r="AK87" s="601">
        <f>IFERROR(VLOOKUP(ONSCollation[[#This Row],[Dept detail / Agency]],ONS2013Q3[[Cleaned name]:[FTE Q2 2013]],4,FALSE),"-")</f>
        <v>5390</v>
      </c>
      <c r="AL87" s="601">
        <f>IFERROR(VLOOKUP(ONSCollation[[#This Row],[Dept detail / Agency]],ONS2013Q3[[Cleaned name]:[FTE Q2 2013]],6,FALSE),"-")</f>
        <v>5240</v>
      </c>
      <c r="AM87" s="601">
        <f>IFERROR(VLOOKUP(ONSCollation[[#This Row],[Dept detail / Agency]],ONS2013Q4[[#All],[Cleaned name]:[FTE Q4 2013]],4,FALSE),"-")</f>
        <v>5380</v>
      </c>
      <c r="AN87" s="601">
        <f>IFERROR(VLOOKUP(ONSCollation[[#This Row],[Dept detail / Agency]],ONS2013Q4[[Cleaned name]:[HC Q3 20132]],6,FALSE),"-")</f>
        <v>5390</v>
      </c>
      <c r="AO87" s="601">
        <f>ONSCollation[[#This Row],[2013 Q3 - restated]]-ONSCollation[[#This Row],[2013 Q3 FTE]]</f>
        <v>0</v>
      </c>
      <c r="AP87" s="602">
        <f>IFERROR(VLOOKUP(ONSCollation[[#This Row],[ONS Q1 2009-Q2 2009]],ONS2009Q2[[#All],[Cleaned version of text detail]:[Full Time Equivalent Q1 2009]],6,0),"-")</f>
        <v>5680</v>
      </c>
      <c r="AQ87" s="602">
        <f>IFERROR(VLOOKUP(ONSCollation[[#This Row],[ONS Q1 2009-Q2 2009]],ONS2009Q2[[#All],[Cleaned version of text detail]:[Full Time Equivalent Q1 2009]],2,0),"-")</f>
        <v>5810</v>
      </c>
      <c r="AR87" s="602">
        <f>IFERROR(VLOOKUP(ONSCollation[[#This Row],[ONS Q3 2009-Q4 2009]],ONS2009Q4[[#All],[Cleaned version of detail]:[Full Time Equivalent Q3 2009]],6,0),"-")</f>
        <v>5860</v>
      </c>
      <c r="AS87" s="602">
        <f>IFERROR(VLOOKUP(ONSCollation[[#This Row],[ONS Q3 2009-Q4 2009]],ONS2009Q4[[#All],[Cleaned version of detail]:[Full Time Equivalent Q3 2009]],2,0),"-")</f>
        <v>5890</v>
      </c>
      <c r="AT87" s="602">
        <f>IFERROR(VLOOKUP(ONSCollation[[#This Row],[ONS Q1 2010-Q2 2010]],ONS2010Q2[[#All],[Cleaned text]:[Full Time Equivalent Q1 2010]],6,0),"-")</f>
        <v>5840</v>
      </c>
      <c r="AU87" s="602">
        <f>IFERROR(VLOOKUP(ONSCollation[[#This Row],[ONS Q2 2010-Q3 2010]],ONS2010Q3[[#All],[Cleaned text]:[FTE Q2 2010]],6,0),"-")</f>
        <v>5840</v>
      </c>
      <c r="AV87" s="602">
        <f>IFERROR(VLOOKUP(ONSCollation[[#This Row],[ONS Q4 2010-Q1 2011]],ONS2011Q1[[#All],[Cleaned text]:[Full Time Equivalent change Q4 2010-Q1 2011]],2,0),"-")</f>
        <v>5540</v>
      </c>
      <c r="AW87" s="602">
        <f>IFERROR(VLOOKUP(ONSCollation[[#This Row],[ONS Q3 2010-Q4 2010]],ONS2010Q4[[#All],[Cleaned text]:[Full Time Equivalent Q3 2010]],2,0),"-")</f>
        <v>5810</v>
      </c>
      <c r="AX87" s="602">
        <f>IFERROR(VLOOKUP(ONSCollation[[#This Row],[ONS Q3 2010-Q4 2010]],ONS2010Q4[[#All],[Cleaned text]:[Full Time Equivalent Q3 2010]],6,0),"-")</f>
        <v>5840</v>
      </c>
      <c r="AY87" s="602">
        <f>IFERROR(VLOOKUP(ONSCollation[[#This Row],[ONS Q1 2011-Q2 2011]],ONS2011Q2[[#All],[Dept detail / Agency]:[Full Time Equivalent]],3,0),"-")</f>
        <v>5510</v>
      </c>
      <c r="AZ87" s="602">
        <f>IFERROR(VLOOKUP(ONSCollation[[#This Row],[ONS Q2 2011-Q3 2011]],ONS2011Q3[[#All],[Cleaned text]:[Full Time Equivalent Q3 2011]],2,0),"-")</f>
        <v>5470</v>
      </c>
      <c r="BA87" s="602">
        <f>IFERROR(VLOOKUP(ONSCollation[[#This Row],[ONS Q3 2011-Q4 2011]],ONS2011Q4[[#All],[Cleaned text]:[Full Time Equivalent]],3,0),"-")</f>
        <v>5450</v>
      </c>
      <c r="BB87" s="602">
        <f>IFERROR(VLOOKUP(ONSCollation[[#This Row],[Dept detail / Agency]],ONS2012Q1[[Cleaned text]:[FTE Q1]],3,FALSE),"-")</f>
        <v>5440</v>
      </c>
      <c r="BC87" s="602">
        <f>IFERROR(VLOOKUP(ONSCollation[[#This Row],[Dept detail / Agency]],ONS2012Q2[[Cleaned name]:[FTE Q2 2012]],3,FALSE),"-")</f>
        <v>5420</v>
      </c>
      <c r="BD87" s="602">
        <f>IFERROR(VLOOKUP(ONSCollation[[#This Row],[Dept detail / Agency]],ONS2012Q3[[Cleaned name]:[FTE Q2 2012]],3,FALSE),"-")</f>
        <v>5430</v>
      </c>
      <c r="BE87" s="602">
        <f>IFERROR(VLOOKUP(ONSCollation[[#This Row],[Dept detail / Agency]],ONS2012Q4[[Cleaned name]:[FTE Q3 2012]],3,FALSE),"-")</f>
        <v>5440</v>
      </c>
      <c r="BF87" s="602">
        <f>IFERROR(VLOOKUP(ONSCollation[[#This Row],[Dept detail / Agency]],ONS2013Q1[[Cleaned name]:[FTE Q4 2012]],3,FALSE),"-")</f>
        <v>5450</v>
      </c>
      <c r="BG87" s="602">
        <f>IFERROR(VLOOKUP(ONSCollation[[#This Row],[Dept detail / Agency]],ONS2013Q2[[Cleaned name]:[FTE Q1 2013]],3,FALSE),"-")</f>
        <v>5480</v>
      </c>
      <c r="BH87" s="602">
        <f>IFERROR(VLOOKUP(ONSCollation[[#This Row],[Dept detail / Agency]],ONS2013Q3[[Cleaned name]:[FTE Q2 2013]],3,FALSE),"-")</f>
        <v>5480</v>
      </c>
      <c r="BI87" s="602">
        <f>IFERROR(VLOOKUP(ONSCollation[[#This Row],[Dept detail / Agency]],ONS2013Q3[[Cleaned name]:[FTE Q2 2013]],3,FALSE),"-")</f>
        <v>5480</v>
      </c>
      <c r="BJ87" s="604"/>
    </row>
    <row r="88" spans="1:62" x14ac:dyDescent="0.25">
      <c r="A88" s="531" t="s">
        <v>58</v>
      </c>
      <c r="B88" s="549" t="s">
        <v>451</v>
      </c>
      <c r="C88" s="531" t="s">
        <v>60</v>
      </c>
      <c r="D88" s="531" t="s">
        <v>60</v>
      </c>
      <c r="E88" s="531" t="s">
        <v>60</v>
      </c>
      <c r="F88" s="531" t="s">
        <v>60</v>
      </c>
      <c r="G88" s="531" t="s">
        <v>60</v>
      </c>
      <c r="H88" s="531" t="s">
        <v>60</v>
      </c>
      <c r="I88" s="531" t="s">
        <v>60</v>
      </c>
      <c r="J88" s="531" t="s">
        <v>60</v>
      </c>
      <c r="K88" s="531" t="s">
        <v>60</v>
      </c>
      <c r="L88" s="532" t="str">
        <f>VLOOKUP(TRIM(ONSCollation[[#This Row],[ONS Q3 2011-Q4 2011]]),ONS2012Q1[Cleaned text],1,0)</f>
        <v>Wilton Park Executive Agency</v>
      </c>
      <c r="M88" s="532" t="str">
        <f>ONSCollation[[#This Row],[ONS Q4 2011-Q1 2012]]</f>
        <v>Wilton Park Executive Agency</v>
      </c>
      <c r="N88" s="536" t="str">
        <f>ONSCollation[[#This Row],[ONS Q4 2011-Q1 2012]]</f>
        <v>Wilton Park Executive Agency</v>
      </c>
      <c r="O88" s="536" t="str">
        <f>ONSCollation[[#This Row],[Dept]]</f>
        <v>FCO</v>
      </c>
      <c r="P88" s="531" t="s">
        <v>902</v>
      </c>
      <c r="Q88" s="531" t="s">
        <v>832</v>
      </c>
      <c r="R88" s="531" t="s">
        <v>792</v>
      </c>
      <c r="S88" s="601">
        <f>IFERROR(VLOOKUP(ONSCollation[[#This Row],[ONS Q1 2009-Q2 2009]],ONS2009Q2[[#All],[Cleaned version of text detail]:[Full Time Equivalent Q1 2009]],8,0), "-")</f>
        <v>70</v>
      </c>
      <c r="T88" s="601">
        <f>IFERROR(VLOOKUP(ONSCollation[[#This Row],[ONS Q1 2009-Q2 2009]],ONS2009Q2[[#All],[Cleaned version of text detail]:[Full Time Equivalent Q1 2009]],4,0),"-")</f>
        <v>70</v>
      </c>
      <c r="U88" s="601">
        <f>IFERROR(VLOOKUP(ONSCollation[[#This Row],[ONS Q3 2009-Q4 2009]],ONS2009Q4[[#All],[Cleaned version of detail]:[Full Time Equivalent Q3 2009]],8,0),"-")</f>
        <v>70</v>
      </c>
      <c r="V88" s="601">
        <f>IFERROR(VLOOKUP(ONSCollation[[#This Row],[ONS Q3 2009-Q4 2009]],ONS2009Q4[[#All],[Cleaned version of detail]:[Full Time Equivalent Q3 2009]],4,0),"-")</f>
        <v>70</v>
      </c>
      <c r="W88" s="601">
        <f>IFERROR(VLOOKUP(ONSCollation[[#This Row],[ONS Q1 2010-Q2 2010]],ONS2010Q2[[#All],[Cleaned text]:[Full Time Equivalent Q1 2010]],8,0),"-")</f>
        <v>70</v>
      </c>
      <c r="X88" s="601">
        <f>IFERROR(VLOOKUP(ONSCollation[[#This Row],[ONS Q2 2010-Q3 2010]],ONS2010Q3[[#All],[Cleaned text]:[FTE Q2 2010]],8,0),"-")</f>
        <v>70</v>
      </c>
      <c r="Y88" s="601">
        <f>IFERROR(VLOOKUP(ONSCollation[[#This Row],[ONS Q3 2010-Q4 2010]],ONS2010Q4[[#All],[Cleaned text]:[Full Time Equivalent Q3 2010]],8,0),"-")</f>
        <v>70</v>
      </c>
      <c r="Z88" s="601">
        <f>IFERROR(VLOOKUP(ONSCollation[[#This Row],[ONS Q3 2010-Q4 2010]],ONS2010Q4[[#All],[Cleaned text]:[Full Time Equivalent Q3 2010]],4,0),"-")</f>
        <v>70</v>
      </c>
      <c r="AA88" s="601">
        <f>IFERROR(VLOOKUP(ONSCollation[[#This Row],[ONS Q4 2010-Q1 2011]],ONS2011Q1[[#All],[Cleaned text]:[Full Time Equivalent change Q4 2010-Q1 2011]],3,0),"-")</f>
        <v>70</v>
      </c>
      <c r="AB88" s="601">
        <f>IFERROR(VLOOKUP(ONSCollation[[#This Row],[ONS Q1 2011-Q2 2011]],ONS2011Q2[[#All],[Dept detail / Agency]:[Full Time Equivalent]],4,0),"-")</f>
        <v>70</v>
      </c>
      <c r="AC88" s="601">
        <f>IFERROR(VLOOKUP(ONSCollation[[#This Row],[ONS Q2 2011-Q3 2011]],ONS2011Q3[[#All],[Cleaned text]:[Full Time Equivalent Q3 2011]],3,0),"-")</f>
        <v>70</v>
      </c>
      <c r="AD88" s="601">
        <f>IFERROR(VLOOKUP(ONSCollation[[#This Row],[ONS Q3 2011-Q4 2011]],ONS2011Q4[[#All],[Cleaned text]:[Full Time Equivalent]],4,0),"-")</f>
        <v>70</v>
      </c>
      <c r="AE88" s="601">
        <f>IFERROR(VLOOKUP(ONSCollation[[#This Row],[Dept detail / Agency]],ONS2012Q1[[Cleaned text]:[FTE Q1]],4,FALSE),"-")</f>
        <v>80</v>
      </c>
      <c r="AF88" s="601">
        <f>IFERROR(VLOOKUP(ONSCollation[[#This Row],[Dept detail / Agency]],ONS2012Q2[[Cleaned name]:[FTE Q2 2012]],4,FALSE),"-")</f>
        <v>70</v>
      </c>
      <c r="AG88" s="601">
        <f>IFERROR(VLOOKUP(ONSCollation[[#This Row],[Dept detail / Agency]],ONS2012Q3[[Cleaned name]:[FTE Q2 2012]],4,FALSE),"-")</f>
        <v>70</v>
      </c>
      <c r="AH88" s="601">
        <f>IFERROR(VLOOKUP(ONSCollation[[#This Row],[Dept detail / Agency]],ONS2012Q4[[Cleaned name]:[FTE Q3 2012]],4,FALSE),"-")</f>
        <v>80</v>
      </c>
      <c r="AI88" s="601">
        <f>IFERROR(VLOOKUP(ONSCollation[[#This Row],[Dept detail / Agency]],ONS2013Q1[[Cleaned name]:[FTE Q4 2012]],4,FALSE),"-")</f>
        <v>70</v>
      </c>
      <c r="AJ88" s="601">
        <f>IFERROR(VLOOKUP(ONSCollation[[#This Row],[Dept detail / Agency]],ONS2013Q2[[Cleaned name]:[FTE Q1 2013]],4,FALSE),"-")</f>
        <v>80</v>
      </c>
      <c r="AK88" s="601">
        <f>IFERROR(VLOOKUP(ONSCollation[[#This Row],[Dept detail / Agency]],ONS2013Q3[[Cleaned name]:[FTE Q2 2013]],4,FALSE),"-")</f>
        <v>80</v>
      </c>
      <c r="AL88" s="601">
        <f>IFERROR(VLOOKUP(ONSCollation[[#This Row],[Dept detail / Agency]],ONS2013Q3[[Cleaned name]:[FTE Q2 2013]],6,FALSE),"-")</f>
        <v>80</v>
      </c>
      <c r="AM88" s="601">
        <f>IFERROR(VLOOKUP(ONSCollation[[#This Row],[Dept detail / Agency]],ONS2013Q4[[#All],[Cleaned name]:[FTE Q4 2013]],4,FALSE),"-")</f>
        <v>80</v>
      </c>
      <c r="AN88" s="601">
        <f>IFERROR(VLOOKUP(ONSCollation[[#This Row],[Dept detail / Agency]],ONS2013Q4[[Cleaned name]:[HC Q3 20132]],6,FALSE),"-")</f>
        <v>80</v>
      </c>
      <c r="AO88" s="601">
        <f>ONSCollation[[#This Row],[2013 Q3 - restated]]-ONSCollation[[#This Row],[2013 Q3 FTE]]</f>
        <v>0</v>
      </c>
      <c r="AP88" s="602">
        <f>IFERROR(VLOOKUP(ONSCollation[[#This Row],[ONS Q1 2009-Q2 2009]],ONS2009Q2[[#All],[Cleaned version of text detail]:[Full Time Equivalent Q1 2009]],6,0),"-")</f>
        <v>80</v>
      </c>
      <c r="AQ88" s="602">
        <f>IFERROR(VLOOKUP(ONSCollation[[#This Row],[ONS Q1 2009-Q2 2009]],ONS2009Q2[[#All],[Cleaned version of text detail]:[Full Time Equivalent Q1 2009]],2,0),"-")</f>
        <v>80</v>
      </c>
      <c r="AR88" s="602">
        <f>IFERROR(VLOOKUP(ONSCollation[[#This Row],[ONS Q3 2009-Q4 2009]],ONS2009Q4[[#All],[Cleaned version of detail]:[Full Time Equivalent Q3 2009]],6,0),"-")</f>
        <v>80</v>
      </c>
      <c r="AS88" s="602">
        <f>IFERROR(VLOOKUP(ONSCollation[[#This Row],[ONS Q3 2009-Q4 2009]],ONS2009Q4[[#All],[Cleaned version of detail]:[Full Time Equivalent Q3 2009]],2,0),"-")</f>
        <v>70</v>
      </c>
      <c r="AT88" s="602">
        <f>IFERROR(VLOOKUP(ONSCollation[[#This Row],[ONS Q1 2010-Q2 2010]],ONS2010Q2[[#All],[Cleaned text]:[Full Time Equivalent Q1 2010]],6,0),"-")</f>
        <v>80</v>
      </c>
      <c r="AU88" s="602">
        <f>IFERROR(VLOOKUP(ONSCollation[[#This Row],[ONS Q2 2010-Q3 2010]],ONS2010Q3[[#All],[Cleaned text]:[FTE Q2 2010]],6,0),"-")</f>
        <v>80</v>
      </c>
      <c r="AV88" s="602">
        <f>IFERROR(VLOOKUP(ONSCollation[[#This Row],[ONS Q4 2010-Q1 2011]],ONS2011Q1[[#All],[Cleaned text]:[Full Time Equivalent change Q4 2010-Q1 2011]],2,0),"-")</f>
        <v>70</v>
      </c>
      <c r="AW88" s="602">
        <f>IFERROR(VLOOKUP(ONSCollation[[#This Row],[ONS Q3 2010-Q4 2010]],ONS2010Q4[[#All],[Cleaned text]:[Full Time Equivalent Q3 2010]],2,0),"-")</f>
        <v>70</v>
      </c>
      <c r="AX88" s="602">
        <f>IFERROR(VLOOKUP(ONSCollation[[#This Row],[ONS Q3 2010-Q4 2010]],ONS2010Q4[[#All],[Cleaned text]:[Full Time Equivalent Q3 2010]],6,0),"-")</f>
        <v>80</v>
      </c>
      <c r="AY88" s="602">
        <f>IFERROR(VLOOKUP(ONSCollation[[#This Row],[ONS Q1 2011-Q2 2011]],ONS2011Q2[[#All],[Dept detail / Agency]:[Full Time Equivalent]],3,0),"-")</f>
        <v>80</v>
      </c>
      <c r="AZ88" s="602">
        <f>IFERROR(VLOOKUP(ONSCollation[[#This Row],[ONS Q2 2011-Q3 2011]],ONS2011Q3[[#All],[Cleaned text]:[Full Time Equivalent Q3 2011]],2,0),"-")</f>
        <v>80</v>
      </c>
      <c r="BA88" s="602">
        <f>IFERROR(VLOOKUP(ONSCollation[[#This Row],[ONS Q3 2011-Q4 2011]],ONS2011Q4[[#All],[Cleaned text]:[Full Time Equivalent]],3,0),"-")</f>
        <v>70</v>
      </c>
      <c r="BB88" s="602">
        <f>IFERROR(VLOOKUP(ONSCollation[[#This Row],[Dept detail / Agency]],ONS2012Q1[[Cleaned text]:[FTE Q1]],3,FALSE),"-")</f>
        <v>90</v>
      </c>
      <c r="BC88" s="602">
        <f>IFERROR(VLOOKUP(ONSCollation[[#This Row],[Dept detail / Agency]],ONS2012Q2[[Cleaned name]:[FTE Q2 2012]],3,FALSE),"-")</f>
        <v>80</v>
      </c>
      <c r="BD88" s="602">
        <f>IFERROR(VLOOKUP(ONSCollation[[#This Row],[Dept detail / Agency]],ONS2012Q3[[Cleaned name]:[FTE Q2 2012]],3,FALSE),"-")</f>
        <v>80</v>
      </c>
      <c r="BE88" s="602">
        <f>IFERROR(VLOOKUP(ONSCollation[[#This Row],[Dept detail / Agency]],ONS2012Q4[[Cleaned name]:[FTE Q3 2012]],3,FALSE),"-")</f>
        <v>80</v>
      </c>
      <c r="BF88" s="602">
        <f>IFERROR(VLOOKUP(ONSCollation[[#This Row],[Dept detail / Agency]],ONS2013Q1[[Cleaned name]:[FTE Q4 2012]],3,FALSE),"-")</f>
        <v>80</v>
      </c>
      <c r="BG88" s="602">
        <f>IFERROR(VLOOKUP(ONSCollation[[#This Row],[Dept detail / Agency]],ONS2013Q2[[Cleaned name]:[FTE Q1 2013]],3,FALSE),"-")</f>
        <v>80</v>
      </c>
      <c r="BH88" s="602">
        <f>IFERROR(VLOOKUP(ONSCollation[[#This Row],[Dept detail / Agency]],ONS2013Q3[[Cleaned name]:[FTE Q2 2013]],3,FALSE),"-")</f>
        <v>80</v>
      </c>
      <c r="BI88" s="602">
        <f>IFERROR(VLOOKUP(ONSCollation[[#This Row],[Dept detail / Agency]],ONS2013Q3[[Cleaned name]:[FTE Q2 2013]],3,FALSE),"-")</f>
        <v>80</v>
      </c>
      <c r="BJ88" s="604"/>
    </row>
    <row r="89" spans="1:62" x14ac:dyDescent="0.25">
      <c r="A89" s="531" t="s">
        <v>58</v>
      </c>
      <c r="B89" s="552" t="s">
        <v>451</v>
      </c>
      <c r="C89" s="531"/>
      <c r="D89" s="531"/>
      <c r="E89" s="531"/>
      <c r="F89" s="531"/>
      <c r="G89" s="531"/>
      <c r="H89" s="531"/>
      <c r="I89" s="531"/>
      <c r="J89" s="531"/>
      <c r="K89" s="531"/>
      <c r="L89" s="532" t="str">
        <f>VLOOKUP(TRIM(ONSCollation[[#This Row],[ONS Q3 2011-Q4 2011]]),ONS2012Q1[Cleaned text],1,0)</f>
        <v/>
      </c>
      <c r="M89" s="564" t="str">
        <f>ONSCollation[[#This Row],[ONS Q4 2011-Q1 2012]]</f>
        <v/>
      </c>
      <c r="N89" s="536" t="s">
        <v>848</v>
      </c>
      <c r="O89" s="583" t="str">
        <f>ONSCollation[[#This Row],[Dept]]</f>
        <v>FCO</v>
      </c>
      <c r="P89" s="531" t="s">
        <v>902</v>
      </c>
      <c r="Q89" s="531" t="s">
        <v>832</v>
      </c>
      <c r="R89" s="531" t="s">
        <v>792</v>
      </c>
      <c r="S89" s="601" t="str">
        <f>IFERROR(VLOOKUP(ONSCollation[[#This Row],[ONS Q1 2009-Q2 2009]],ONS2009Q2[[#All],[Cleaned version of text detail]:[Full Time Equivalent Q1 2009]],8,0), "-")</f>
        <v>-</v>
      </c>
      <c r="T89" s="601" t="str">
        <f>IFERROR(VLOOKUP(ONSCollation[[#This Row],[ONS Q1 2009-Q2 2009]],ONS2009Q2[[#All],[Cleaned version of text detail]:[Full Time Equivalent Q1 2009]],4,0),"-")</f>
        <v>-</v>
      </c>
      <c r="U89" s="601" t="str">
        <f>IFERROR(VLOOKUP(ONSCollation[[#This Row],[ONS Q3 2009-Q4 2009]],ONS2009Q4[[#All],[Cleaned version of detail]:[Full Time Equivalent Q3 2009]],8,0),"-")</f>
        <v>-</v>
      </c>
      <c r="V89" s="601" t="str">
        <f>IFERROR(VLOOKUP(ONSCollation[[#This Row],[ONS Q3 2009-Q4 2009]],ONS2009Q4[[#All],[Cleaned version of detail]:[Full Time Equivalent Q3 2009]],4,0),"-")</f>
        <v>-</v>
      </c>
      <c r="W89" s="601" t="str">
        <f>IFERROR(VLOOKUP(ONSCollation[[#This Row],[ONS Q1 2010-Q2 2010]],ONS2010Q2[[#All],[Cleaned text]:[Full Time Equivalent Q1 2010]],8,0),"-")</f>
        <v>-</v>
      </c>
      <c r="X89" s="601" t="str">
        <f>IFERROR(VLOOKUP(ONSCollation[[#This Row],[ONS Q2 2010-Q3 2010]],ONS2010Q3[[#All],[Cleaned text]:[FTE Q2 2010]],8,0),"-")</f>
        <v>-</v>
      </c>
      <c r="Y89" s="601" t="str">
        <f>IFERROR(VLOOKUP(ONSCollation[[#This Row],[ONS Q3 2010-Q4 2010]],ONS2010Q4[[#All],[Cleaned text]:[Full Time Equivalent Q3 2010]],8,0),"-")</f>
        <v>-</v>
      </c>
      <c r="Z89" s="601" t="str">
        <f>IFERROR(VLOOKUP(ONSCollation[[#This Row],[ONS Q3 2010-Q4 2010]],ONS2010Q4[[#All],[Cleaned text]:[Full Time Equivalent Q3 2010]],4,0),"-")</f>
        <v>-</v>
      </c>
      <c r="AA89" s="601" t="str">
        <f>IFERROR(VLOOKUP(ONSCollation[[#This Row],[ONS Q4 2010-Q1 2011]],ONS2011Q1[[#All],[Cleaned text]:[Full Time Equivalent change Q4 2010-Q1 2011]],3,0),"-")</f>
        <v>-</v>
      </c>
      <c r="AB89" s="601" t="str">
        <f>IFERROR(VLOOKUP(ONSCollation[[#This Row],[ONS Q1 2011-Q2 2011]],ONS2011Q2[[#All],[Dept detail / Agency]:[Full Time Equivalent]],4,0),"-")</f>
        <v>-</v>
      </c>
      <c r="AC89" s="601" t="str">
        <f>IFERROR(VLOOKUP(ONSCollation[[#This Row],[ONS Q2 2011-Q3 2011]],ONS2011Q3[[#All],[Cleaned text]:[Full Time Equivalent Q3 2011]],3,0),"-")</f>
        <v>-</v>
      </c>
      <c r="AD89" s="601" t="str">
        <f>IFERROR(VLOOKUP(ONSCollation[[#This Row],[ONS Q3 2011-Q4 2011]],ONS2011Q4[[#All],[Cleaned text]:[Full Time Equivalent]],4,0),"-")</f>
        <v>-</v>
      </c>
      <c r="AE89" s="601" t="str">
        <f>IFERROR(VLOOKUP(ONSCollation[[#This Row],[Dept detail / Agency]],ONS2012Q1[[Cleaned text]:[FTE Q1]],4,FALSE),"-")</f>
        <v>-</v>
      </c>
      <c r="AF89" s="601" t="str">
        <f>IFERROR(VLOOKUP(ONSCollation[[#This Row],[Dept detail / Agency]],ONS2012Q2[[Cleaned name]:[FTE Q2 2012]],4,FALSE),"-")</f>
        <v>-</v>
      </c>
      <c r="AG89" s="601">
        <f>IFERROR(VLOOKUP(ONSCollation[[#This Row],[Dept detail / Agency]],ONS2012Q3[[Cleaned name]:[FTE Q2 2012]],4,FALSE),"-")</f>
        <v>830</v>
      </c>
      <c r="AH89" s="601">
        <f>IFERROR(VLOOKUP(ONSCollation[[#This Row],[Dept detail / Agency]],ONS2012Q4[[Cleaned name]:[FTE Q3 2012]],4,FALSE),"-")</f>
        <v>840</v>
      </c>
      <c r="AI89" s="601">
        <f>IFERROR(VLOOKUP(ONSCollation[[#This Row],[Dept detail / Agency]],ONS2013Q1[[Cleaned name]:[FTE Q4 2012]],4,FALSE),"-")</f>
        <v>860</v>
      </c>
      <c r="AJ89" s="601">
        <f>IFERROR(VLOOKUP(ONSCollation[[#This Row],[Dept detail / Agency]],ONS2013Q2[[Cleaned name]:[FTE Q1 2013]],4,FALSE),"-")</f>
        <v>870</v>
      </c>
      <c r="AK89" s="601">
        <f>IFERROR(VLOOKUP(ONSCollation[[#This Row],[Dept detail / Agency]],ONS2013Q3[[Cleaned name]:[FTE Q2 2013]],4,FALSE),"-")</f>
        <v>900</v>
      </c>
      <c r="AL89" s="601">
        <f>IFERROR(VLOOKUP(ONSCollation[[#This Row],[Dept detail / Agency]],ONS2013Q3[[Cleaned name]:[FTE Q2 2013]],6,FALSE),"-")</f>
        <v>870</v>
      </c>
      <c r="AM89" s="601">
        <f>IFERROR(VLOOKUP(ONSCollation[[#This Row],[Dept detail / Agency]],ONS2013Q4[[#All],[Cleaned name]:[FTE Q4 2013]],4,FALSE),"-")</f>
        <v>920</v>
      </c>
      <c r="AN89" s="601">
        <f>IFERROR(VLOOKUP(ONSCollation[[#This Row],[Dept detail / Agency]],ONS2013Q4[[Cleaned name]:[HC Q3 20132]],6,FALSE),"-")</f>
        <v>900</v>
      </c>
      <c r="AO89" s="601">
        <f>ONSCollation[[#This Row],[2013 Q3 - restated]]-ONSCollation[[#This Row],[2013 Q3 FTE]]</f>
        <v>0</v>
      </c>
      <c r="AP89" s="602" t="str">
        <f>IFERROR(VLOOKUP(ONSCollation[[#This Row],[ONS Q1 2009-Q2 2009]],ONS2009Q2[[#All],[Cleaned version of text detail]:[Full Time Equivalent Q1 2009]],6,0),"-")</f>
        <v>-</v>
      </c>
      <c r="AQ89" s="602" t="str">
        <f>IFERROR(VLOOKUP(ONSCollation[[#This Row],[ONS Q1 2009-Q2 2009]],ONS2009Q2[[#All],[Cleaned version of text detail]:[Full Time Equivalent Q1 2009]],2,0),"-")</f>
        <v>-</v>
      </c>
      <c r="AR89" s="602" t="str">
        <f>IFERROR(VLOOKUP(ONSCollation[[#This Row],[ONS Q3 2009-Q4 2009]],ONS2009Q4[[#All],[Cleaned version of detail]:[Full Time Equivalent Q3 2009]],6,0),"-")</f>
        <v>-</v>
      </c>
      <c r="AS89" s="602" t="str">
        <f>IFERROR(VLOOKUP(ONSCollation[[#This Row],[ONS Q3 2009-Q4 2009]],ONS2009Q4[[#All],[Cleaned version of detail]:[Full Time Equivalent Q3 2009]],2,0),"-")</f>
        <v>-</v>
      </c>
      <c r="AT89" s="602" t="str">
        <f>IFERROR(VLOOKUP(ONSCollation[[#This Row],[ONS Q1 2010-Q2 2010]],ONS2010Q2[[#All],[Cleaned text]:[Full Time Equivalent Q1 2010]],6,0),"-")</f>
        <v>-</v>
      </c>
      <c r="AU89" s="602" t="str">
        <f>IFERROR(VLOOKUP(ONSCollation[[#This Row],[ONS Q2 2010-Q3 2010]],ONS2010Q3[[#All],[Cleaned text]:[FTE Q2 2010]],6,0),"-")</f>
        <v>-</v>
      </c>
      <c r="AV89" s="602" t="str">
        <f>IFERROR(VLOOKUP(ONSCollation[[#This Row],[ONS Q4 2010-Q1 2011]],ONS2011Q1[[#All],[Cleaned text]:[Full Time Equivalent change Q4 2010-Q1 2011]],2,0),"-")</f>
        <v>-</v>
      </c>
      <c r="AW89" s="602" t="str">
        <f>IFERROR(VLOOKUP(ONSCollation[[#This Row],[ONS Q3 2010-Q4 2010]],ONS2010Q4[[#All],[Cleaned text]:[Full Time Equivalent Q3 2010]],2,0),"-")</f>
        <v>-</v>
      </c>
      <c r="AX89" s="602" t="str">
        <f>IFERROR(VLOOKUP(ONSCollation[[#This Row],[ONS Q3 2010-Q4 2010]],ONS2010Q4[[#All],[Cleaned text]:[Full Time Equivalent Q3 2010]],6,0),"-")</f>
        <v>-</v>
      </c>
      <c r="AY89" s="602" t="str">
        <f>IFERROR(VLOOKUP(ONSCollation[[#This Row],[ONS Q1 2011-Q2 2011]],ONS2011Q2[[#All],[Dept detail / Agency]:[Full Time Equivalent]],3,0),"-")</f>
        <v>-</v>
      </c>
      <c r="AZ89" s="602" t="str">
        <f>IFERROR(VLOOKUP(ONSCollation[[#This Row],[ONS Q2 2011-Q3 2011]],ONS2011Q3[[#All],[Cleaned text]:[Full Time Equivalent Q3 2011]],2,0),"-")</f>
        <v>-</v>
      </c>
      <c r="BA89" s="602" t="str">
        <f>IFERROR(VLOOKUP(ONSCollation[[#This Row],[ONS Q3 2011-Q4 2011]],ONS2011Q4[[#All],[Cleaned text]:[Full Time Equivalent]],3,0),"-")</f>
        <v>-</v>
      </c>
      <c r="BB89" s="602" t="str">
        <f>IFERROR(VLOOKUP(ONSCollation[[#This Row],[Dept detail / Agency]],ONS2012Q1[[Cleaned text]:[FTE Q1]],3,FALSE),"-")</f>
        <v>-</v>
      </c>
      <c r="BC89" s="602" t="str">
        <f>IFERROR(VLOOKUP(ONSCollation[[#This Row],[Dept detail / Agency]],ONS2012Q2[[Cleaned name]:[FTE Q2 2012]],3,FALSE),"-")</f>
        <v>-</v>
      </c>
      <c r="BD89" s="602">
        <f>IFERROR(VLOOKUP(ONSCollation[[#This Row],[Dept detail / Agency]],ONS2012Q3[[Cleaned name]:[FTE Q2 2012]],3,FALSE),"-")</f>
        <v>850</v>
      </c>
      <c r="BE89" s="602">
        <f>IFERROR(VLOOKUP(ONSCollation[[#This Row],[Dept detail / Agency]],ONS2012Q4[[Cleaned name]:[FTE Q3 2012]],3,FALSE),"-")</f>
        <v>870</v>
      </c>
      <c r="BF89" s="602">
        <f>IFERROR(VLOOKUP(ONSCollation[[#This Row],[Dept detail / Agency]],ONS2013Q1[[Cleaned name]:[FTE Q4 2012]],3,FALSE),"-")</f>
        <v>880</v>
      </c>
      <c r="BG89" s="602">
        <f>IFERROR(VLOOKUP(ONSCollation[[#This Row],[Dept detail / Agency]],ONS2013Q2[[Cleaned name]:[FTE Q1 2013]],3,FALSE),"-")</f>
        <v>890</v>
      </c>
      <c r="BH89" s="602">
        <f>IFERROR(VLOOKUP(ONSCollation[[#This Row],[Dept detail / Agency]],ONS2013Q3[[Cleaned name]:[FTE Q2 2013]],3,FALSE),"-")</f>
        <v>920</v>
      </c>
      <c r="BI89" s="602">
        <f>IFERROR(VLOOKUP(ONSCollation[[#This Row],[Dept detail / Agency]],ONS2013Q3[[Cleaned name]:[FTE Q2 2013]],3,FALSE),"-")</f>
        <v>920</v>
      </c>
      <c r="BJ89" s="604"/>
    </row>
    <row r="90" spans="1:62" x14ac:dyDescent="0.25">
      <c r="A90" s="531" t="s">
        <v>34</v>
      </c>
      <c r="B90" s="549" t="s">
        <v>473</v>
      </c>
      <c r="C90" s="531" t="s">
        <v>34</v>
      </c>
      <c r="D90" s="531" t="s">
        <v>34</v>
      </c>
      <c r="E90" s="531" t="s">
        <v>34</v>
      </c>
      <c r="F90" s="531" t="s">
        <v>34</v>
      </c>
      <c r="G90" s="531" t="s">
        <v>34</v>
      </c>
      <c r="H90" s="531" t="s">
        <v>34</v>
      </c>
      <c r="I90" s="531" t="s">
        <v>34</v>
      </c>
      <c r="J90" s="531" t="s">
        <v>34</v>
      </c>
      <c r="K90" s="531" t="s">
        <v>34</v>
      </c>
      <c r="L90" s="531" t="s">
        <v>34</v>
      </c>
      <c r="M90" s="532" t="str">
        <f>ONSCollation[[#This Row],[ONS Q4 2011-Q1 2012]]</f>
        <v>Government Equalities Office</v>
      </c>
      <c r="N90" s="536" t="str">
        <f>ONSCollation[[#This Row],[ONS Q4 2011-Q1 2012]]</f>
        <v>Government Equalities Office</v>
      </c>
      <c r="O90" s="536" t="str">
        <f>ONSCollation[[#This Row],[Dept]]</f>
        <v>GEO</v>
      </c>
      <c r="P90" s="546" t="s">
        <v>760</v>
      </c>
      <c r="Q90" s="531" t="s">
        <v>832</v>
      </c>
      <c r="R90" s="546" t="e">
        <v>#N/A</v>
      </c>
      <c r="S90" s="601">
        <f>IFERROR(VLOOKUP(ONSCollation[[#This Row],[ONS Q1 2009-Q2 2009]],ONS2009Q2[[#All],[Cleaned version of text detail]:[Full Time Equivalent Q1 2009]],8,0), "-")</f>
        <v>100</v>
      </c>
      <c r="T90" s="601">
        <f>IFERROR(VLOOKUP(ONSCollation[[#This Row],[ONS Q1 2009-Q2 2009]],ONS2009Q2[[#All],[Cleaned version of text detail]:[Full Time Equivalent Q1 2009]],4,0),"-")</f>
        <v>100</v>
      </c>
      <c r="U90" s="601">
        <f>IFERROR(VLOOKUP(ONSCollation[[#This Row],[ONS Q3 2009-Q4 2009]],ONS2009Q4[[#All],[Cleaned version of detail]:[Full Time Equivalent Q3 2009]],8,0),"-")</f>
        <v>100</v>
      </c>
      <c r="V90" s="601">
        <f>IFERROR(VLOOKUP(ONSCollation[[#This Row],[ONS Q3 2009-Q4 2009]],ONS2009Q4[[#All],[Cleaned version of detail]:[Full Time Equivalent Q3 2009]],4,0),"-")</f>
        <v>90</v>
      </c>
      <c r="W90" s="601">
        <f>IFERROR(VLOOKUP(ONSCollation[[#This Row],[ONS Q1 2010-Q2 2010]],ONS2010Q2[[#All],[Cleaned text]:[Full Time Equivalent Q1 2010]],8,0),"-")</f>
        <v>120</v>
      </c>
      <c r="X90" s="601">
        <f>IFERROR(VLOOKUP(ONSCollation[[#This Row],[ONS Q2 2010-Q3 2010]],ONS2010Q3[[#All],[Cleaned text]:[FTE Q2 2010]],8,0),"-")</f>
        <v>120</v>
      </c>
      <c r="Y90" s="601">
        <f>IFERROR(VLOOKUP(ONSCollation[[#This Row],[ONS Q3 2010-Q4 2010]],ONS2010Q4[[#All],[Cleaned text]:[Full Time Equivalent Q3 2010]],8,0),"-")</f>
        <v>110</v>
      </c>
      <c r="Z90" s="601">
        <f>IFERROR(VLOOKUP(ONSCollation[[#This Row],[ONS Q3 2010-Q4 2010]],ONS2010Q4[[#All],[Cleaned text]:[Full Time Equivalent Q3 2010]],4,0),"-")</f>
        <v>110</v>
      </c>
      <c r="AA90" s="601">
        <f>IFERROR(VLOOKUP(ONSCollation[[#This Row],[ONS Q4 2010-Q1 2011]],ONS2011Q1[[#All],[Cleaned text]:[Full Time Equivalent change Q4 2010-Q1 2011]],3,0),"-")</f>
        <v>110</v>
      </c>
      <c r="AB90" s="601">
        <f>IFERROR(VLOOKUP(ONSCollation[[#This Row],[ONS Q1 2011-Q2 2011]],ONS2011Q2[[#All],[Dept detail / Agency]:[Full Time Equivalent]],4,0),"-")</f>
        <v>0</v>
      </c>
      <c r="AC90" s="601" t="str">
        <f>IFERROR(VLOOKUP(ONSCollation[[#This Row],[ONS Q2 2011-Q3 2011]],ONS2011Q3[[#All],[Cleaned text]:[Full Time Equivalent Q3 2011]],3,0),"-")</f>
        <v>-</v>
      </c>
      <c r="AD90" s="601" t="str">
        <f>IFERROR(VLOOKUP(ONSCollation[[#This Row],[ONS Q3 2011-Q4 2011]],ONS2011Q4[[#All],[Cleaned text]:[Full Time Equivalent]],4,0),"-")</f>
        <v>-</v>
      </c>
      <c r="AE90" s="601" t="str">
        <f>IFERROR(VLOOKUP(ONSCollation[[#This Row],[Dept detail / Agency]],ONS2012Q1[[Cleaned text]:[FTE Q1]],4,FALSE),"-")</f>
        <v>-</v>
      </c>
      <c r="AF90" s="601" t="str">
        <f>IFERROR(VLOOKUP(ONSCollation[[#This Row],[Dept detail / Agency]],ONS2012Q2[[Cleaned name]:[FTE Q2 2012]],4,FALSE),"-")</f>
        <v>-</v>
      </c>
      <c r="AG90" s="601" t="str">
        <f>IFERROR(VLOOKUP(ONSCollation[[#This Row],[Dept detail / Agency]],ONS2012Q3[[Cleaned name]:[FTE Q2 2012]],4,FALSE),"-")</f>
        <v>-</v>
      </c>
      <c r="AH90" s="601" t="str">
        <f>IFERROR(VLOOKUP(ONSCollation[[#This Row],[Dept detail / Agency]],ONS2012Q4[[Cleaned name]:[FTE Q3 2012]],4,FALSE),"-")</f>
        <v>-</v>
      </c>
      <c r="AI90" s="601" t="str">
        <f>IFERROR(VLOOKUP(ONSCollation[[#This Row],[Dept detail / Agency]],ONS2013Q1[[Cleaned name]:[FTE Q4 2012]],4,FALSE),"-")</f>
        <v>-</v>
      </c>
      <c r="AJ90" s="601" t="str">
        <f>IFERROR(VLOOKUP(ONSCollation[[#This Row],[Dept detail / Agency]],ONS2013Q2[[Cleaned name]:[FTE Q1 2013]],4,FALSE),"-")</f>
        <v>-</v>
      </c>
      <c r="AK90" s="601" t="str">
        <f>IFERROR(VLOOKUP(ONSCollation[[#This Row],[Dept detail / Agency]],ONS2013Q3[[Cleaned name]:[FTE Q2 2013]],4,FALSE),"-")</f>
        <v>-</v>
      </c>
      <c r="AL90" s="601" t="str">
        <f>IFERROR(VLOOKUP(ONSCollation[[#This Row],[Dept detail / Agency]],ONS2013Q3[[Cleaned name]:[FTE Q2 2013]],6,FALSE),"-")</f>
        <v>-</v>
      </c>
      <c r="AM90" s="601" t="str">
        <f>IFERROR(VLOOKUP(ONSCollation[[#This Row],[Dept detail / Agency]],ONS2013Q4[[#All],[Cleaned name]:[FTE Q4 2013]],4,FALSE),"-")</f>
        <v>-</v>
      </c>
      <c r="AN90" s="601" t="str">
        <f>IFERROR(VLOOKUP(ONSCollation[[#This Row],[Dept detail / Agency]],ONS2013Q4[[Cleaned name]:[HC Q3 20132]],6,FALSE),"-")</f>
        <v>-</v>
      </c>
      <c r="AO90" s="601" t="e">
        <f>ONSCollation[[#This Row],[2013 Q3 - restated]]-ONSCollation[[#This Row],[2013 Q3 FTE]]</f>
        <v>#VALUE!</v>
      </c>
      <c r="AP90" s="602">
        <f>IFERROR(VLOOKUP(ONSCollation[[#This Row],[ONS Q1 2009-Q2 2009]],ONS2009Q2[[#All],[Cleaned version of text detail]:[Full Time Equivalent Q1 2009]],6,0),"-")</f>
        <v>110</v>
      </c>
      <c r="AQ90" s="602">
        <f>IFERROR(VLOOKUP(ONSCollation[[#This Row],[ONS Q1 2009-Q2 2009]],ONS2009Q2[[#All],[Cleaned version of text detail]:[Full Time Equivalent Q1 2009]],2,0),"-")</f>
        <v>110</v>
      </c>
      <c r="AR90" s="602">
        <f>IFERROR(VLOOKUP(ONSCollation[[#This Row],[ONS Q3 2009-Q4 2009]],ONS2009Q4[[#All],[Cleaned version of detail]:[Full Time Equivalent Q3 2009]],6,0),"-")</f>
        <v>100</v>
      </c>
      <c r="AS90" s="602">
        <f>IFERROR(VLOOKUP(ONSCollation[[#This Row],[ONS Q3 2009-Q4 2009]],ONS2009Q4[[#All],[Cleaned version of detail]:[Full Time Equivalent Q3 2009]],2,0),"-")</f>
        <v>90</v>
      </c>
      <c r="AT90" s="602">
        <f>IFERROR(VLOOKUP(ONSCollation[[#This Row],[ONS Q1 2010-Q2 2010]],ONS2010Q2[[#All],[Cleaned text]:[Full Time Equivalent Q1 2010]],6,0),"-")</f>
        <v>120</v>
      </c>
      <c r="AU90" s="602">
        <f>IFERROR(VLOOKUP(ONSCollation[[#This Row],[ONS Q2 2010-Q3 2010]],ONS2010Q3[[#All],[Cleaned text]:[FTE Q2 2010]],6,0),"-")</f>
        <v>120</v>
      </c>
      <c r="AV90" s="602">
        <f>IFERROR(VLOOKUP(ONSCollation[[#This Row],[ONS Q4 2010-Q1 2011]],ONS2011Q1[[#All],[Cleaned text]:[Full Time Equivalent change Q4 2010-Q1 2011]],2,0),"-")</f>
        <v>120</v>
      </c>
      <c r="AW90" s="602">
        <f>IFERROR(VLOOKUP(ONSCollation[[#This Row],[ONS Q3 2010-Q4 2010]],ONS2010Q4[[#All],[Cleaned text]:[Full Time Equivalent Q3 2010]],2,0),"-")</f>
        <v>110</v>
      </c>
      <c r="AX90" s="602">
        <f>IFERROR(VLOOKUP(ONSCollation[[#This Row],[ONS Q3 2010-Q4 2010]],ONS2010Q4[[#All],[Cleaned text]:[Full Time Equivalent Q3 2010]],6,0),"-")</f>
        <v>110</v>
      </c>
      <c r="AY90" s="602">
        <f>IFERROR(VLOOKUP(ONSCollation[[#This Row],[ONS Q1 2011-Q2 2011]],ONS2011Q2[[#All],[Dept detail / Agency]:[Full Time Equivalent]],3,0),"-")</f>
        <v>0</v>
      </c>
      <c r="AZ90" s="602" t="str">
        <f>IFERROR(VLOOKUP(ONSCollation[[#This Row],[ONS Q2 2011-Q3 2011]],ONS2011Q3[[#All],[Cleaned text]:[Full Time Equivalent Q3 2011]],2,0),"-")</f>
        <v>-</v>
      </c>
      <c r="BA90" s="602" t="str">
        <f>IFERROR(VLOOKUP(ONSCollation[[#This Row],[ONS Q3 2011-Q4 2011]],ONS2011Q4[[#All],[Cleaned text]:[Full Time Equivalent]],3,0),"-")</f>
        <v>-</v>
      </c>
      <c r="BB90" s="602" t="str">
        <f>IFERROR(VLOOKUP(ONSCollation[[#This Row],[Dept detail / Agency]],ONS2012Q1[[Cleaned text]:[FTE Q1]],3,FALSE),"-")</f>
        <v>-</v>
      </c>
      <c r="BC90" s="602" t="str">
        <f>IFERROR(VLOOKUP(ONSCollation[[#This Row],[Dept detail / Agency]],ONS2012Q2[[Cleaned name]:[FTE Q2 2012]],3,FALSE),"-")</f>
        <v>-</v>
      </c>
      <c r="BD90" s="602" t="str">
        <f>IFERROR(VLOOKUP(ONSCollation[[#This Row],[Dept detail / Agency]],ONS2012Q3[[Cleaned name]:[FTE Q2 2012]],3,FALSE),"-")</f>
        <v>-</v>
      </c>
      <c r="BE90" s="602" t="str">
        <f>IFERROR(VLOOKUP(ONSCollation[[#This Row],[Dept detail / Agency]],ONS2012Q4[[Cleaned name]:[FTE Q3 2012]],3,FALSE),"-")</f>
        <v>-</v>
      </c>
      <c r="BF90" s="602" t="str">
        <f>IFERROR(VLOOKUP(ONSCollation[[#This Row],[Dept detail / Agency]],ONS2013Q1[[Cleaned name]:[FTE Q4 2012]],3,FALSE),"-")</f>
        <v>-</v>
      </c>
      <c r="BG90" s="602" t="str">
        <f>IFERROR(VLOOKUP(ONSCollation[[#This Row],[Dept detail / Agency]],ONS2013Q2[[Cleaned name]:[FTE Q1 2013]],3,FALSE),"-")</f>
        <v>-</v>
      </c>
      <c r="BH90" s="602" t="str">
        <f>IFERROR(VLOOKUP(ONSCollation[[#This Row],[Dept detail / Agency]],ONS2013Q3[[Cleaned name]:[FTE Q2 2013]],3,FALSE),"-")</f>
        <v>-</v>
      </c>
      <c r="BI90" s="602" t="str">
        <f>IFERROR(VLOOKUP(ONSCollation[[#This Row],[Dept detail / Agency]],ONS2013Q3[[Cleaned name]:[FTE Q2 2013]],3,FALSE),"-")</f>
        <v>-</v>
      </c>
      <c r="BJ90" s="604"/>
    </row>
    <row r="91" spans="1:62" x14ac:dyDescent="0.25">
      <c r="A91" s="531" t="s">
        <v>146</v>
      </c>
      <c r="B91" s="549" t="s">
        <v>447</v>
      </c>
      <c r="C91" s="531"/>
      <c r="D91" s="531"/>
      <c r="E91" s="531"/>
      <c r="F91" s="531"/>
      <c r="G91" s="531" t="s">
        <v>425</v>
      </c>
      <c r="H91" s="531" t="s">
        <v>425</v>
      </c>
      <c r="I91" s="531" t="s">
        <v>425</v>
      </c>
      <c r="J91" s="531" t="s">
        <v>425</v>
      </c>
      <c r="K91" s="531" t="s">
        <v>425</v>
      </c>
      <c r="L91" s="531" t="s">
        <v>425</v>
      </c>
      <c r="M91" s="532" t="str">
        <f>ONSCollation[[#This Row],[ONS Q4 2011-Q1 2012]]</f>
        <v>Census Field</v>
      </c>
      <c r="N91" s="536" t="str">
        <f>ONSCollation[[#This Row],[ONS Q4 2011-Q1 2012]]</f>
        <v>Census Field</v>
      </c>
      <c r="O91" s="536" t="str">
        <f>ONSCollation[[#This Row],[Dept]]</f>
        <v>CO</v>
      </c>
      <c r="P91" s="531" t="s">
        <v>902</v>
      </c>
      <c r="Q91" s="531" t="s">
        <v>833</v>
      </c>
      <c r="R91" s="534" t="s">
        <v>796</v>
      </c>
      <c r="S91" s="601" t="str">
        <f>IFERROR(VLOOKUP(ONSCollation[[#This Row],[ONS Q1 2009-Q2 2009]],ONS2009Q2[[#All],[Cleaned version of text detail]:[Full Time Equivalent Q1 2009]],8,0), "-")</f>
        <v>-</v>
      </c>
      <c r="T91" s="601" t="str">
        <f>IFERROR(VLOOKUP(ONSCollation[[#This Row],[ONS Q1 2009-Q2 2009]],ONS2009Q2[[#All],[Cleaned version of text detail]:[Full Time Equivalent Q1 2009]],4,0),"-")</f>
        <v>-</v>
      </c>
      <c r="U91" s="601" t="str">
        <f>IFERROR(VLOOKUP(ONSCollation[[#This Row],[ONS Q3 2009-Q4 2009]],ONS2009Q4[[#All],[Cleaned version of detail]:[Full Time Equivalent Q3 2009]],8,0),"-")</f>
        <v>-</v>
      </c>
      <c r="V91" s="601" t="str">
        <f>IFERROR(VLOOKUP(ONSCollation[[#This Row],[ONS Q3 2009-Q4 2009]],ONS2009Q4[[#All],[Cleaned version of detail]:[Full Time Equivalent Q3 2009]],4,0),"-")</f>
        <v>-</v>
      </c>
      <c r="W91" s="601" t="str">
        <f>IFERROR(VLOOKUP(ONSCollation[[#This Row],[ONS Q1 2010-Q2 2010]],ONS2010Q2[[#All],[Cleaned text]:[Full Time Equivalent Q1 2010]],8,0),"-")</f>
        <v>-</v>
      </c>
      <c r="X91" s="601" t="str">
        <f>IFERROR(VLOOKUP(ONSCollation[[#This Row],[ONS Q2 2010-Q3 2010]],ONS2010Q3[[#All],[Cleaned text]:[FTE Q2 2010]],8,0),"-")</f>
        <v>-</v>
      </c>
      <c r="Y91" s="601">
        <f>IFERROR(VLOOKUP(ONSCollation[[#This Row],[ONS Q3 2010-Q4 2010]],ONS2010Q4[[#All],[Cleaned text]:[Full Time Equivalent Q3 2010]],8,0),"-")</f>
        <v>180</v>
      </c>
      <c r="Z91" s="601">
        <f>IFERROR(VLOOKUP(ONSCollation[[#This Row],[ONS Q3 2010-Q4 2010]],ONS2010Q4[[#All],[Cleaned text]:[Full Time Equivalent Q3 2010]],4,0),"-")</f>
        <v>180</v>
      </c>
      <c r="AA91" s="601">
        <f>IFERROR(VLOOKUP(ONSCollation[[#This Row],[ONS Q4 2010-Q1 2011]],ONS2011Q1[[#All],[Cleaned text]:[Full Time Equivalent change Q4 2010-Q1 2011]],3,0),"-")</f>
        <v>6100</v>
      </c>
      <c r="AB91" s="601">
        <f>IFERROR(VLOOKUP(ONSCollation[[#This Row],[ONS Q1 2011-Q2 2011]],ONS2011Q2[[#All],[Dept detail / Agency]:[Full Time Equivalent]],4,0),"-")</f>
        <v>110</v>
      </c>
      <c r="AC91" s="601">
        <f>IFERROR(VLOOKUP(ONSCollation[[#This Row],[ONS Q2 2011-Q3 2011]],ONS2011Q3[[#All],[Cleaned text]:[Full Time Equivalent Q3 2011]],3,0),"-")</f>
        <v>0</v>
      </c>
      <c r="AD91" s="601" t="str">
        <f>IFERROR(VLOOKUP(ONSCollation[[#This Row],[ONS Q3 2011-Q4 2011]],ONS2011Q4[[#All],[Cleaned text]:[Full Time Equivalent]],4,0),"-")</f>
        <v>-</v>
      </c>
      <c r="AE91" s="601" t="str">
        <f>IFERROR(VLOOKUP(ONSCollation[[#This Row],[Dept detail / Agency]],ONS2012Q1[[Cleaned text]:[FTE Q1]],4,FALSE),"-")</f>
        <v>-</v>
      </c>
      <c r="AF91" s="601" t="str">
        <f>IFERROR(VLOOKUP(ONSCollation[[#This Row],[Dept detail / Agency]],ONS2012Q2[[Cleaned name]:[FTE Q2 2012]],4,FALSE),"-")</f>
        <v>-</v>
      </c>
      <c r="AG91" s="601" t="str">
        <f>IFERROR(VLOOKUP(ONSCollation[[#This Row],[Dept detail / Agency]],ONS2012Q3[[Cleaned name]:[FTE Q2 2012]],4,FALSE),"-")</f>
        <v>-</v>
      </c>
      <c r="AH91" s="601" t="str">
        <f>IFERROR(VLOOKUP(ONSCollation[[#This Row],[Dept detail / Agency]],ONS2012Q4[[Cleaned name]:[FTE Q3 2012]],4,FALSE),"-")</f>
        <v>-</v>
      </c>
      <c r="AI91" s="601" t="str">
        <f>IFERROR(VLOOKUP(ONSCollation[[#This Row],[Dept detail / Agency]],ONS2013Q1[[Cleaned name]:[FTE Q4 2012]],4,FALSE),"-")</f>
        <v>-</v>
      </c>
      <c r="AJ91" s="601" t="str">
        <f>IFERROR(VLOOKUP(ONSCollation[[#This Row],[Dept detail / Agency]],ONS2013Q2[[Cleaned name]:[FTE Q1 2013]],4,FALSE),"-")</f>
        <v>-</v>
      </c>
      <c r="AK91" s="601" t="str">
        <f>IFERROR(VLOOKUP(ONSCollation[[#This Row],[Dept detail / Agency]],ONS2013Q3[[Cleaned name]:[FTE Q2 2013]],4,FALSE),"-")</f>
        <v>-</v>
      </c>
      <c r="AL91" s="601" t="str">
        <f>IFERROR(VLOOKUP(ONSCollation[[#This Row],[Dept detail / Agency]],ONS2013Q3[[Cleaned name]:[FTE Q2 2013]],6,FALSE),"-")</f>
        <v>-</v>
      </c>
      <c r="AM91" s="601" t="str">
        <f>IFERROR(VLOOKUP(ONSCollation[[#This Row],[Dept detail / Agency]],ONS2013Q4[[#All],[Cleaned name]:[FTE Q4 2013]],4,FALSE),"-")</f>
        <v>-</v>
      </c>
      <c r="AN91" s="601" t="str">
        <f>IFERROR(VLOOKUP(ONSCollation[[#This Row],[Dept detail / Agency]],ONS2013Q4[[Cleaned name]:[HC Q3 20132]],6,FALSE),"-")</f>
        <v>-</v>
      </c>
      <c r="AO91" s="601" t="e">
        <f>ONSCollation[[#This Row],[2013 Q3 - restated]]-ONSCollation[[#This Row],[2013 Q3 FTE]]</f>
        <v>#VALUE!</v>
      </c>
      <c r="AP91" s="602" t="str">
        <f>IFERROR(VLOOKUP(ONSCollation[[#This Row],[ONS Q1 2009-Q2 2009]],ONS2009Q2[[#All],[Cleaned version of text detail]:[Full Time Equivalent Q1 2009]],6,0),"-")</f>
        <v>-</v>
      </c>
      <c r="AQ91" s="602" t="str">
        <f>IFERROR(VLOOKUP(ONSCollation[[#This Row],[ONS Q1 2009-Q2 2009]],ONS2009Q2[[#All],[Cleaned version of text detail]:[Full Time Equivalent Q1 2009]],2,0),"-")</f>
        <v>-</v>
      </c>
      <c r="AR91" s="602" t="str">
        <f>IFERROR(VLOOKUP(ONSCollation[[#This Row],[ONS Q3 2009-Q4 2009]],ONS2009Q4[[#All],[Cleaned version of detail]:[Full Time Equivalent Q3 2009]],6,0),"-")</f>
        <v>-</v>
      </c>
      <c r="AS91" s="602" t="str">
        <f>IFERROR(VLOOKUP(ONSCollation[[#This Row],[ONS Q3 2009-Q4 2009]],ONS2009Q4[[#All],[Cleaned version of detail]:[Full Time Equivalent Q3 2009]],2,0),"-")</f>
        <v>-</v>
      </c>
      <c r="AT91" s="602" t="str">
        <f>IFERROR(VLOOKUP(ONSCollation[[#This Row],[ONS Q1 2010-Q2 2010]],ONS2010Q2[[#All],[Cleaned text]:[Full Time Equivalent Q1 2010]],6,0),"-")</f>
        <v>-</v>
      </c>
      <c r="AU91" s="602" t="str">
        <f>IFERROR(VLOOKUP(ONSCollation[[#This Row],[ONS Q2 2010-Q3 2010]],ONS2010Q3[[#All],[Cleaned text]:[FTE Q2 2010]],6,0),"-")</f>
        <v>-</v>
      </c>
      <c r="AV91" s="602">
        <f>IFERROR(VLOOKUP(ONSCollation[[#This Row],[ONS Q4 2010-Q1 2011]],ONS2011Q1[[#All],[Cleaned text]:[Full Time Equivalent change Q4 2010-Q1 2011]],2,0),"-")</f>
        <v>7870</v>
      </c>
      <c r="AW91" s="602">
        <f>IFERROR(VLOOKUP(ONSCollation[[#This Row],[ONS Q3 2010-Q4 2010]],ONS2010Q4[[#All],[Cleaned text]:[Full Time Equivalent Q3 2010]],2,0),"-")</f>
        <v>190</v>
      </c>
      <c r="AX91" s="602">
        <f>IFERROR(VLOOKUP(ONSCollation[[#This Row],[ONS Q3 2010-Q4 2010]],ONS2010Q4[[#All],[Cleaned text]:[Full Time Equivalent Q3 2010]],6,0),"-")</f>
        <v>190</v>
      </c>
      <c r="AY91" s="602">
        <f>IFERROR(VLOOKUP(ONSCollation[[#This Row],[ONS Q1 2011-Q2 2011]],ONS2011Q2[[#All],[Dept detail / Agency]:[Full Time Equivalent]],3,0),"-")</f>
        <v>110</v>
      </c>
      <c r="AZ91" s="602">
        <f>IFERROR(VLOOKUP(ONSCollation[[#This Row],[ONS Q2 2011-Q3 2011]],ONS2011Q3[[#All],[Cleaned text]:[Full Time Equivalent Q3 2011]],2,0),"-")</f>
        <v>0</v>
      </c>
      <c r="BA91" s="602" t="str">
        <f>IFERROR(VLOOKUP(ONSCollation[[#This Row],[ONS Q3 2011-Q4 2011]],ONS2011Q4[[#All],[Cleaned text]:[Full Time Equivalent]],3,0),"-")</f>
        <v>-</v>
      </c>
      <c r="BB91" s="602" t="str">
        <f>IFERROR(VLOOKUP(ONSCollation[[#This Row],[Dept detail / Agency]],ONS2012Q1[[Cleaned text]:[FTE Q1]],3,FALSE),"-")</f>
        <v>-</v>
      </c>
      <c r="BC91" s="602" t="str">
        <f>IFERROR(VLOOKUP(ONSCollation[[#This Row],[Dept detail / Agency]],ONS2012Q2[[Cleaned name]:[FTE Q2 2012]],3,FALSE),"-")</f>
        <v>-</v>
      </c>
      <c r="BD91" s="602" t="str">
        <f>IFERROR(VLOOKUP(ONSCollation[[#This Row],[Dept detail / Agency]],ONS2012Q3[[Cleaned name]:[FTE Q2 2012]],3,FALSE),"-")</f>
        <v>-</v>
      </c>
      <c r="BE91" s="602" t="str">
        <f>IFERROR(VLOOKUP(ONSCollation[[#This Row],[Dept detail / Agency]],ONS2012Q4[[Cleaned name]:[FTE Q3 2012]],3,FALSE),"-")</f>
        <v>-</v>
      </c>
      <c r="BF91" s="602" t="str">
        <f>IFERROR(VLOOKUP(ONSCollation[[#This Row],[Dept detail / Agency]],ONS2013Q1[[Cleaned name]:[FTE Q4 2012]],3,FALSE),"-")</f>
        <v>-</v>
      </c>
      <c r="BG91" s="602" t="str">
        <f>IFERROR(VLOOKUP(ONSCollation[[#This Row],[Dept detail / Agency]],ONS2013Q2[[Cleaned name]:[FTE Q1 2013]],3,FALSE),"-")</f>
        <v>-</v>
      </c>
      <c r="BH91" s="602" t="str">
        <f>IFERROR(VLOOKUP(ONSCollation[[#This Row],[Dept detail / Agency]],ONS2013Q3[[Cleaned name]:[FTE Q2 2013]],3,FALSE),"-")</f>
        <v>-</v>
      </c>
      <c r="BI91" s="602" t="str">
        <f>IFERROR(VLOOKUP(ONSCollation[[#This Row],[Dept detail / Agency]],ONS2013Q3[[Cleaned name]:[FTE Q2 2013]],3,FALSE),"-")</f>
        <v>-</v>
      </c>
      <c r="BJ91" s="604"/>
    </row>
    <row r="92" spans="1:62" x14ac:dyDescent="0.25">
      <c r="A92" s="531" t="s">
        <v>25</v>
      </c>
      <c r="B92" s="549" t="s">
        <v>453</v>
      </c>
      <c r="C92" s="531" t="s">
        <v>26</v>
      </c>
      <c r="D92" s="531" t="s">
        <v>26</v>
      </c>
      <c r="E92" s="531" t="s">
        <v>26</v>
      </c>
      <c r="F92" s="531" t="s">
        <v>26</v>
      </c>
      <c r="G92" s="531" t="s">
        <v>26</v>
      </c>
      <c r="H92" s="531" t="s">
        <v>26</v>
      </c>
      <c r="I92" s="531" t="s">
        <v>26</v>
      </c>
      <c r="J92" s="531" t="s">
        <v>26</v>
      </c>
      <c r="K92" s="531" t="s">
        <v>26</v>
      </c>
      <c r="L92" s="532" t="str">
        <f>VLOOKUP(TRIM(ONSCollation[[#This Row],[ONS Q3 2011-Q4 2011]]),ONS2012Q1[Cleaned text],1,0)</f>
        <v>Debt Management Office</v>
      </c>
      <c r="M92" s="532" t="str">
        <f>ONSCollation[[#This Row],[ONS Q4 2011-Q1 2012]]</f>
        <v>Debt Management Office</v>
      </c>
      <c r="N92" s="536" t="str">
        <f>ONSCollation[[#This Row],[ONS Q4 2011-Q1 2012]]</f>
        <v>Debt Management Office</v>
      </c>
      <c r="O92" s="536" t="str">
        <f>ONSCollation[[#This Row],[Dept]]</f>
        <v>HMT</v>
      </c>
      <c r="P92" s="531" t="s">
        <v>902</v>
      </c>
      <c r="Q92" s="531" t="s">
        <v>832</v>
      </c>
      <c r="R92" s="531" t="s">
        <v>792</v>
      </c>
      <c r="S92" s="601">
        <f>IFERROR(VLOOKUP(ONSCollation[[#This Row],[ONS Q1 2009-Q2 2009]],ONS2009Q2[[#All],[Cleaned version of text detail]:[Full Time Equivalent Q1 2009]],8,0), "-")</f>
        <v>90</v>
      </c>
      <c r="T92" s="601">
        <f>IFERROR(VLOOKUP(ONSCollation[[#This Row],[ONS Q1 2009-Q2 2009]],ONS2009Q2[[#All],[Cleaned version of text detail]:[Full Time Equivalent Q1 2009]],4,0),"-")</f>
        <v>90</v>
      </c>
      <c r="U92" s="601">
        <f>IFERROR(VLOOKUP(ONSCollation[[#This Row],[ONS Q3 2009-Q4 2009]],ONS2009Q4[[#All],[Cleaned version of detail]:[Full Time Equivalent Q3 2009]],8,0),"-")</f>
        <v>90</v>
      </c>
      <c r="V92" s="601">
        <f>IFERROR(VLOOKUP(ONSCollation[[#This Row],[ONS Q3 2009-Q4 2009]],ONS2009Q4[[#All],[Cleaned version of detail]:[Full Time Equivalent Q3 2009]],4,0),"-")</f>
        <v>90</v>
      </c>
      <c r="W92" s="601">
        <f>IFERROR(VLOOKUP(ONSCollation[[#This Row],[ONS Q1 2010-Q2 2010]],ONS2010Q2[[#All],[Cleaned text]:[Full Time Equivalent Q1 2010]],8,0),"-")</f>
        <v>90</v>
      </c>
      <c r="X92" s="601">
        <f>IFERROR(VLOOKUP(ONSCollation[[#This Row],[ONS Q2 2010-Q3 2010]],ONS2010Q3[[#All],[Cleaned text]:[FTE Q2 2010]],8,0),"-")</f>
        <v>90</v>
      </c>
      <c r="Y92" s="601">
        <f>IFERROR(VLOOKUP(ONSCollation[[#This Row],[ONS Q3 2010-Q4 2010]],ONS2010Q4[[#All],[Cleaned text]:[Full Time Equivalent Q3 2010]],8,0),"-")</f>
        <v>100</v>
      </c>
      <c r="Z92" s="601">
        <f>IFERROR(VLOOKUP(ONSCollation[[#This Row],[ONS Q3 2010-Q4 2010]],ONS2010Q4[[#All],[Cleaned text]:[Full Time Equivalent Q3 2010]],4,0),"-")</f>
        <v>90</v>
      </c>
      <c r="AA92" s="601">
        <f>IFERROR(VLOOKUP(ONSCollation[[#This Row],[ONS Q4 2010-Q1 2011]],ONS2011Q1[[#All],[Cleaned text]:[Full Time Equivalent change Q4 2010-Q1 2011]],3,0),"-")</f>
        <v>100</v>
      </c>
      <c r="AB92" s="601">
        <f>IFERROR(VLOOKUP(ONSCollation[[#This Row],[ONS Q1 2011-Q2 2011]],ONS2011Q2[[#All],[Dept detail / Agency]:[Full Time Equivalent]],4,0),"-")</f>
        <v>100</v>
      </c>
      <c r="AC92" s="601">
        <f>IFERROR(VLOOKUP(ONSCollation[[#This Row],[ONS Q2 2011-Q3 2011]],ONS2011Q3[[#All],[Cleaned text]:[Full Time Equivalent Q3 2011]],3,0),"-")</f>
        <v>100</v>
      </c>
      <c r="AD92" s="601">
        <f>IFERROR(VLOOKUP(ONSCollation[[#This Row],[ONS Q3 2011-Q4 2011]],ONS2011Q4[[#All],[Cleaned text]:[Full Time Equivalent]],4,0),"-")</f>
        <v>100</v>
      </c>
      <c r="AE92" s="601">
        <f>IFERROR(VLOOKUP(ONSCollation[[#This Row],[Dept detail / Agency]],ONS2012Q1[[Cleaned text]:[FTE Q1]],4,FALSE),"-")</f>
        <v>100</v>
      </c>
      <c r="AF92" s="601">
        <f>IFERROR(VLOOKUP(ONSCollation[[#This Row],[Dept detail / Agency]],ONS2012Q2[[Cleaned name]:[FTE Q2 2012]],4,FALSE),"-")</f>
        <v>100</v>
      </c>
      <c r="AG92" s="601">
        <f>IFERROR(VLOOKUP(ONSCollation[[#This Row],[Dept detail / Agency]],ONS2012Q3[[Cleaned name]:[FTE Q2 2012]],4,FALSE),"-")</f>
        <v>100</v>
      </c>
      <c r="AH92" s="601">
        <f>IFERROR(VLOOKUP(ONSCollation[[#This Row],[Dept detail / Agency]],ONS2012Q4[[Cleaned name]:[FTE Q3 2012]],4,FALSE),"-")</f>
        <v>100</v>
      </c>
      <c r="AI92" s="601">
        <f>IFERROR(VLOOKUP(ONSCollation[[#This Row],[Dept detail / Agency]],ONS2013Q1[[Cleaned name]:[FTE Q4 2012]],4,FALSE),"-")</f>
        <v>110</v>
      </c>
      <c r="AJ92" s="601">
        <f>IFERROR(VLOOKUP(ONSCollation[[#This Row],[Dept detail / Agency]],ONS2013Q2[[Cleaned name]:[FTE Q1 2013]],4,FALSE),"-")</f>
        <v>100</v>
      </c>
      <c r="AK92" s="601">
        <f>IFERROR(VLOOKUP(ONSCollation[[#This Row],[Dept detail / Agency]],ONS2013Q3[[Cleaned name]:[FTE Q2 2013]],4,FALSE),"-")</f>
        <v>100</v>
      </c>
      <c r="AL92" s="601">
        <f>IFERROR(VLOOKUP(ONSCollation[[#This Row],[Dept detail / Agency]],ONS2013Q3[[Cleaned name]:[FTE Q2 2013]],6,FALSE),"-")</f>
        <v>100</v>
      </c>
      <c r="AM92" s="601">
        <f>IFERROR(VLOOKUP(ONSCollation[[#This Row],[Dept detail / Agency]],ONS2013Q4[[#All],[Cleaned name]:[FTE Q4 2013]],4,FALSE),"-")</f>
        <v>100</v>
      </c>
      <c r="AN92" s="601">
        <f>IFERROR(VLOOKUP(ONSCollation[[#This Row],[Dept detail / Agency]],ONS2013Q4[[Cleaned name]:[HC Q3 20132]],6,FALSE),"-")</f>
        <v>100</v>
      </c>
      <c r="AO92" s="601">
        <f>ONSCollation[[#This Row],[2013 Q3 - restated]]-ONSCollation[[#This Row],[2013 Q3 FTE]]</f>
        <v>0</v>
      </c>
      <c r="AP92" s="602">
        <f>IFERROR(VLOOKUP(ONSCollation[[#This Row],[ONS Q1 2009-Q2 2009]],ONS2009Q2[[#All],[Cleaned version of text detail]:[Full Time Equivalent Q1 2009]],6,0),"-")</f>
        <v>90</v>
      </c>
      <c r="AQ92" s="602">
        <f>IFERROR(VLOOKUP(ONSCollation[[#This Row],[ONS Q1 2009-Q2 2009]],ONS2009Q2[[#All],[Cleaned version of text detail]:[Full Time Equivalent Q1 2009]],2,0),"-")</f>
        <v>90</v>
      </c>
      <c r="AR92" s="602">
        <f>IFERROR(VLOOKUP(ONSCollation[[#This Row],[ONS Q3 2009-Q4 2009]],ONS2009Q4[[#All],[Cleaned version of detail]:[Full Time Equivalent Q3 2009]],6,0),"-")</f>
        <v>100</v>
      </c>
      <c r="AS92" s="602">
        <f>IFERROR(VLOOKUP(ONSCollation[[#This Row],[ONS Q3 2009-Q4 2009]],ONS2009Q4[[#All],[Cleaned version of detail]:[Full Time Equivalent Q3 2009]],2,0),"-")</f>
        <v>100</v>
      </c>
      <c r="AT92" s="602">
        <f>IFERROR(VLOOKUP(ONSCollation[[#This Row],[ONS Q1 2010-Q2 2010]],ONS2010Q2[[#All],[Cleaned text]:[Full Time Equivalent Q1 2010]],6,0),"-")</f>
        <v>100</v>
      </c>
      <c r="AU92" s="602">
        <f>IFERROR(VLOOKUP(ONSCollation[[#This Row],[ONS Q2 2010-Q3 2010]],ONS2010Q3[[#All],[Cleaned text]:[FTE Q2 2010]],6,0),"-")</f>
        <v>100</v>
      </c>
      <c r="AV92" s="602">
        <f>IFERROR(VLOOKUP(ONSCollation[[#This Row],[ONS Q4 2010-Q1 2011]],ONS2011Q1[[#All],[Cleaned text]:[Full Time Equivalent change Q4 2010-Q1 2011]],2,0),"-")</f>
        <v>100</v>
      </c>
      <c r="AW92" s="602">
        <f>IFERROR(VLOOKUP(ONSCollation[[#This Row],[ONS Q3 2010-Q4 2010]],ONS2010Q4[[#All],[Cleaned text]:[Full Time Equivalent Q3 2010]],2,0),"-")</f>
        <v>100</v>
      </c>
      <c r="AX92" s="602">
        <f>IFERROR(VLOOKUP(ONSCollation[[#This Row],[ONS Q3 2010-Q4 2010]],ONS2010Q4[[#All],[Cleaned text]:[Full Time Equivalent Q3 2010]],6,0),"-")</f>
        <v>100</v>
      </c>
      <c r="AY92" s="602">
        <f>IFERROR(VLOOKUP(ONSCollation[[#This Row],[ONS Q1 2011-Q2 2011]],ONS2011Q2[[#All],[Dept detail / Agency]:[Full Time Equivalent]],3,0),"-")</f>
        <v>100</v>
      </c>
      <c r="AZ92" s="602">
        <f>IFERROR(VLOOKUP(ONSCollation[[#This Row],[ONS Q2 2011-Q3 2011]],ONS2011Q3[[#All],[Cleaned text]:[Full Time Equivalent Q3 2011]],2,0),"-")</f>
        <v>100</v>
      </c>
      <c r="BA92" s="602">
        <f>IFERROR(VLOOKUP(ONSCollation[[#This Row],[ONS Q3 2011-Q4 2011]],ONS2011Q4[[#All],[Cleaned text]:[Full Time Equivalent]],3,0),"-")</f>
        <v>110</v>
      </c>
      <c r="BB92" s="602">
        <f>IFERROR(VLOOKUP(ONSCollation[[#This Row],[Dept detail / Agency]],ONS2012Q1[[Cleaned text]:[FTE Q1]],3,FALSE),"-")</f>
        <v>110</v>
      </c>
      <c r="BC92" s="602">
        <f>IFERROR(VLOOKUP(ONSCollation[[#This Row],[Dept detail / Agency]],ONS2012Q2[[Cleaned name]:[FTE Q2 2012]],3,FALSE),"-")</f>
        <v>110</v>
      </c>
      <c r="BD92" s="602">
        <f>IFERROR(VLOOKUP(ONSCollation[[#This Row],[Dept detail / Agency]],ONS2012Q3[[Cleaned name]:[FTE Q2 2012]],3,FALSE),"-")</f>
        <v>110</v>
      </c>
      <c r="BE92" s="602">
        <f>IFERROR(VLOOKUP(ONSCollation[[#This Row],[Dept detail / Agency]],ONS2012Q4[[Cleaned name]:[FTE Q3 2012]],3,FALSE),"-")</f>
        <v>110</v>
      </c>
      <c r="BF92" s="602">
        <f>IFERROR(VLOOKUP(ONSCollation[[#This Row],[Dept detail / Agency]],ONS2013Q1[[Cleaned name]:[FTE Q4 2012]],3,FALSE),"-")</f>
        <v>110</v>
      </c>
      <c r="BG92" s="602">
        <f>IFERROR(VLOOKUP(ONSCollation[[#This Row],[Dept detail / Agency]],ONS2013Q2[[Cleaned name]:[FTE Q1 2013]],3,FALSE),"-")</f>
        <v>110</v>
      </c>
      <c r="BH92" s="602">
        <f>IFERROR(VLOOKUP(ONSCollation[[#This Row],[Dept detail / Agency]],ONS2013Q3[[Cleaned name]:[FTE Q2 2013]],3,FALSE),"-")</f>
        <v>110</v>
      </c>
      <c r="BI92" s="602">
        <f>IFERROR(VLOOKUP(ONSCollation[[#This Row],[Dept detail / Agency]],ONS2013Q3[[Cleaned name]:[FTE Q2 2013]],3,FALSE),"-")</f>
        <v>110</v>
      </c>
      <c r="BJ92" s="604"/>
    </row>
    <row r="93" spans="1:62" x14ac:dyDescent="0.25">
      <c r="A93" s="531" t="s">
        <v>25</v>
      </c>
      <c r="B93" s="549" t="s">
        <v>453</v>
      </c>
      <c r="C93" s="531" t="s">
        <v>27</v>
      </c>
      <c r="D93" s="531" t="s">
        <v>27</v>
      </c>
      <c r="E93" s="531" t="s">
        <v>27</v>
      </c>
      <c r="F93" s="531" t="s">
        <v>27</v>
      </c>
      <c r="G93" s="531" t="s">
        <v>27</v>
      </c>
      <c r="H93" s="531" t="s">
        <v>27</v>
      </c>
      <c r="I93" s="531" t="s">
        <v>27</v>
      </c>
      <c r="J93" s="531" t="s">
        <v>27</v>
      </c>
      <c r="K93" s="531" t="s">
        <v>27</v>
      </c>
      <c r="L93" s="532" t="str">
        <f>VLOOKUP(TRIM(ONSCollation[[#This Row],[ONS Q3 2011-Q4 2011]]),ONS2012Q1[Cleaned text],1,0)</f>
        <v>Government Actuary's Department</v>
      </c>
      <c r="M93" s="532" t="str">
        <f>ONSCollation[[#This Row],[ONS Q4 2011-Q1 2012]]</f>
        <v>Government Actuary's Department</v>
      </c>
      <c r="N93" s="536" t="str">
        <f>ONSCollation[[#This Row],[ONS Q4 2011-Q1 2012]]</f>
        <v>Government Actuary's Department</v>
      </c>
      <c r="O93" s="536" t="str">
        <f>ONSCollation[[#This Row],[Dept]]</f>
        <v>HMT</v>
      </c>
      <c r="P93" s="531" t="s">
        <v>902</v>
      </c>
      <c r="Q93" s="531" t="s">
        <v>832</v>
      </c>
      <c r="R93" s="531" t="s">
        <v>791</v>
      </c>
      <c r="S93" s="601">
        <f>IFERROR(VLOOKUP(ONSCollation[[#This Row],[ONS Q1 2009-Q2 2009]],ONS2009Q2[[#All],[Cleaned version of text detail]:[Full Time Equivalent Q1 2009]],8,0), "-")</f>
        <v>120</v>
      </c>
      <c r="T93" s="601">
        <f>IFERROR(VLOOKUP(ONSCollation[[#This Row],[ONS Q1 2009-Q2 2009]],ONS2009Q2[[#All],[Cleaned version of text detail]:[Full Time Equivalent Q1 2009]],4,0),"-")</f>
        <v>130</v>
      </c>
      <c r="U93" s="601">
        <f>IFERROR(VLOOKUP(ONSCollation[[#This Row],[ONS Q3 2009-Q4 2009]],ONS2009Q4[[#All],[Cleaned version of detail]:[Full Time Equivalent Q3 2009]],8,0),"-")</f>
        <v>130</v>
      </c>
      <c r="V93" s="601">
        <f>IFERROR(VLOOKUP(ONSCollation[[#This Row],[ONS Q3 2009-Q4 2009]],ONS2009Q4[[#All],[Cleaned version of detail]:[Full Time Equivalent Q3 2009]],4,0),"-")</f>
        <v>130</v>
      </c>
      <c r="W93" s="601">
        <f>IFERROR(VLOOKUP(ONSCollation[[#This Row],[ONS Q1 2010-Q2 2010]],ONS2010Q2[[#All],[Cleaned text]:[Full Time Equivalent Q1 2010]],8,0),"-")</f>
        <v>130</v>
      </c>
      <c r="X93" s="601">
        <f>IFERROR(VLOOKUP(ONSCollation[[#This Row],[ONS Q2 2010-Q3 2010]],ONS2010Q3[[#All],[Cleaned text]:[FTE Q2 2010]],8,0),"-")</f>
        <v>140</v>
      </c>
      <c r="Y93" s="601">
        <f>IFERROR(VLOOKUP(ONSCollation[[#This Row],[ONS Q3 2010-Q4 2010]],ONS2010Q4[[#All],[Cleaned text]:[Full Time Equivalent Q3 2010]],8,0),"-")</f>
        <v>130</v>
      </c>
      <c r="Z93" s="601">
        <f>IFERROR(VLOOKUP(ONSCollation[[#This Row],[ONS Q3 2010-Q4 2010]],ONS2010Q4[[#All],[Cleaned text]:[Full Time Equivalent Q3 2010]],4,0),"-")</f>
        <v>130</v>
      </c>
      <c r="AA93" s="601">
        <f>IFERROR(VLOOKUP(ONSCollation[[#This Row],[ONS Q4 2010-Q1 2011]],ONS2011Q1[[#All],[Cleaned text]:[Full Time Equivalent change Q4 2010-Q1 2011]],3,0),"-")</f>
        <v>130</v>
      </c>
      <c r="AB93" s="601">
        <f>IFERROR(VLOOKUP(ONSCollation[[#This Row],[ONS Q1 2011-Q2 2011]],ONS2011Q2[[#All],[Dept detail / Agency]:[Full Time Equivalent]],4,0),"-")</f>
        <v>120</v>
      </c>
      <c r="AC93" s="601">
        <f>IFERROR(VLOOKUP(ONSCollation[[#This Row],[ONS Q2 2011-Q3 2011]],ONS2011Q3[[#All],[Cleaned text]:[Full Time Equivalent Q3 2011]],3,0),"-")</f>
        <v>130</v>
      </c>
      <c r="AD93" s="601">
        <f>IFERROR(VLOOKUP(ONSCollation[[#This Row],[ONS Q3 2011-Q4 2011]],ONS2011Q4[[#All],[Cleaned text]:[Full Time Equivalent]],4,0),"-")</f>
        <v>130</v>
      </c>
      <c r="AE93" s="601">
        <f>IFERROR(VLOOKUP(ONSCollation[[#This Row],[Dept detail / Agency]],ONS2012Q1[[Cleaned text]:[FTE Q1]],4,FALSE),"-")</f>
        <v>130</v>
      </c>
      <c r="AF93" s="601">
        <f>IFERROR(VLOOKUP(ONSCollation[[#This Row],[Dept detail / Agency]],ONS2012Q2[[Cleaned name]:[FTE Q2 2012]],4,FALSE),"-")</f>
        <v>130</v>
      </c>
      <c r="AG93" s="601">
        <f>IFERROR(VLOOKUP(ONSCollation[[#This Row],[Dept detail / Agency]],ONS2012Q3[[Cleaned name]:[FTE Q2 2012]],4,FALSE),"-")</f>
        <v>150</v>
      </c>
      <c r="AH93" s="601">
        <f>IFERROR(VLOOKUP(ONSCollation[[#This Row],[Dept detail / Agency]],ONS2012Q4[[Cleaned name]:[FTE Q3 2012]],4,FALSE),"-")</f>
        <v>150</v>
      </c>
      <c r="AI93" s="601">
        <f>IFERROR(VLOOKUP(ONSCollation[[#This Row],[Dept detail / Agency]],ONS2013Q1[[Cleaned name]:[FTE Q4 2012]],4,FALSE),"-")</f>
        <v>140</v>
      </c>
      <c r="AJ93" s="601">
        <f>IFERROR(VLOOKUP(ONSCollation[[#This Row],[Dept detail / Agency]],ONS2013Q2[[Cleaned name]:[FTE Q1 2013]],4,FALSE),"-")</f>
        <v>140</v>
      </c>
      <c r="AK93" s="601">
        <f>IFERROR(VLOOKUP(ONSCollation[[#This Row],[Dept detail / Agency]],ONS2013Q3[[Cleaned name]:[FTE Q2 2013]],4,FALSE),"-")</f>
        <v>150</v>
      </c>
      <c r="AL93" s="601">
        <f>IFERROR(VLOOKUP(ONSCollation[[#This Row],[Dept detail / Agency]],ONS2013Q3[[Cleaned name]:[FTE Q2 2013]],6,FALSE),"-")</f>
        <v>140</v>
      </c>
      <c r="AM93" s="601">
        <f>IFERROR(VLOOKUP(ONSCollation[[#This Row],[Dept detail / Agency]],ONS2013Q4[[#All],[Cleaned name]:[FTE Q4 2013]],4,FALSE),"-")</f>
        <v>150</v>
      </c>
      <c r="AN93" s="601">
        <f>IFERROR(VLOOKUP(ONSCollation[[#This Row],[Dept detail / Agency]],ONS2013Q4[[Cleaned name]:[HC Q3 20132]],6,FALSE),"-")</f>
        <v>150</v>
      </c>
      <c r="AO93" s="601">
        <f>ONSCollation[[#This Row],[2013 Q3 - restated]]-ONSCollation[[#This Row],[2013 Q3 FTE]]</f>
        <v>0</v>
      </c>
      <c r="AP93" s="602">
        <f>IFERROR(VLOOKUP(ONSCollation[[#This Row],[ONS Q1 2009-Q2 2009]],ONS2009Q2[[#All],[Cleaned version of text detail]:[Full Time Equivalent Q1 2009]],6,0),"-")</f>
        <v>130</v>
      </c>
      <c r="AQ93" s="602">
        <f>IFERROR(VLOOKUP(ONSCollation[[#This Row],[ONS Q1 2009-Q2 2009]],ONS2009Q2[[#All],[Cleaned version of text detail]:[Full Time Equivalent Q1 2009]],2,0),"-")</f>
        <v>130</v>
      </c>
      <c r="AR93" s="602">
        <f>IFERROR(VLOOKUP(ONSCollation[[#This Row],[ONS Q3 2009-Q4 2009]],ONS2009Q4[[#All],[Cleaned version of detail]:[Full Time Equivalent Q3 2009]],6,0),"-")</f>
        <v>140</v>
      </c>
      <c r="AS93" s="602">
        <f>IFERROR(VLOOKUP(ONSCollation[[#This Row],[ONS Q3 2009-Q4 2009]],ONS2009Q4[[#All],[Cleaned version of detail]:[Full Time Equivalent Q3 2009]],2,0),"-")</f>
        <v>140</v>
      </c>
      <c r="AT93" s="602">
        <f>IFERROR(VLOOKUP(ONSCollation[[#This Row],[ONS Q1 2010-Q2 2010]],ONS2010Q2[[#All],[Cleaned text]:[Full Time Equivalent Q1 2010]],6,0),"-")</f>
        <v>130</v>
      </c>
      <c r="AU93" s="602">
        <f>IFERROR(VLOOKUP(ONSCollation[[#This Row],[ONS Q2 2010-Q3 2010]],ONS2010Q3[[#All],[Cleaned text]:[FTE Q2 2010]],6,0),"-")</f>
        <v>140</v>
      </c>
      <c r="AV93" s="602">
        <f>IFERROR(VLOOKUP(ONSCollation[[#This Row],[ONS Q4 2010-Q1 2011]],ONS2011Q1[[#All],[Cleaned text]:[Full Time Equivalent change Q4 2010-Q1 2011]],2,0),"-")</f>
        <v>130</v>
      </c>
      <c r="AW93" s="602">
        <f>IFERROR(VLOOKUP(ONSCollation[[#This Row],[ONS Q3 2010-Q4 2010]],ONS2010Q4[[#All],[Cleaned text]:[Full Time Equivalent Q3 2010]],2,0),"-")</f>
        <v>140</v>
      </c>
      <c r="AX93" s="602">
        <f>IFERROR(VLOOKUP(ONSCollation[[#This Row],[ONS Q3 2010-Q4 2010]],ONS2010Q4[[#All],[Cleaned text]:[Full Time Equivalent Q3 2010]],6,0),"-")</f>
        <v>140</v>
      </c>
      <c r="AY93" s="602">
        <f>IFERROR(VLOOKUP(ONSCollation[[#This Row],[ONS Q1 2011-Q2 2011]],ONS2011Q2[[#All],[Dept detail / Agency]:[Full Time Equivalent]],3,0),"-")</f>
        <v>130</v>
      </c>
      <c r="AZ93" s="602">
        <f>IFERROR(VLOOKUP(ONSCollation[[#This Row],[ONS Q2 2011-Q3 2011]],ONS2011Q3[[#All],[Cleaned text]:[Full Time Equivalent Q3 2011]],2,0),"-")</f>
        <v>140</v>
      </c>
      <c r="BA93" s="602">
        <f>IFERROR(VLOOKUP(ONSCollation[[#This Row],[ONS Q3 2011-Q4 2011]],ONS2011Q4[[#All],[Cleaned text]:[Full Time Equivalent]],3,0),"-")</f>
        <v>140</v>
      </c>
      <c r="BB93" s="602">
        <f>IFERROR(VLOOKUP(ONSCollation[[#This Row],[Dept detail / Agency]],ONS2012Q1[[Cleaned text]:[FTE Q1]],3,FALSE),"-")</f>
        <v>140</v>
      </c>
      <c r="BC93" s="602">
        <f>IFERROR(VLOOKUP(ONSCollation[[#This Row],[Dept detail / Agency]],ONS2012Q2[[Cleaned name]:[FTE Q2 2012]],3,FALSE),"-")</f>
        <v>140</v>
      </c>
      <c r="BD93" s="602">
        <f>IFERROR(VLOOKUP(ONSCollation[[#This Row],[Dept detail / Agency]],ONS2012Q3[[Cleaned name]:[FTE Q2 2012]],3,FALSE),"-")</f>
        <v>150</v>
      </c>
      <c r="BE93" s="602">
        <f>IFERROR(VLOOKUP(ONSCollation[[#This Row],[Dept detail / Agency]],ONS2012Q4[[Cleaned name]:[FTE Q3 2012]],3,FALSE),"-")</f>
        <v>150</v>
      </c>
      <c r="BF93" s="602">
        <f>IFERROR(VLOOKUP(ONSCollation[[#This Row],[Dept detail / Agency]],ONS2013Q1[[Cleaned name]:[FTE Q4 2012]],3,FALSE),"-")</f>
        <v>150</v>
      </c>
      <c r="BG93" s="602">
        <f>IFERROR(VLOOKUP(ONSCollation[[#This Row],[Dept detail / Agency]],ONS2013Q2[[Cleaned name]:[FTE Q1 2013]],3,FALSE),"-")</f>
        <v>150</v>
      </c>
      <c r="BH93" s="602">
        <f>IFERROR(VLOOKUP(ONSCollation[[#This Row],[Dept detail / Agency]],ONS2013Q3[[Cleaned name]:[FTE Q2 2013]],3,FALSE),"-")</f>
        <v>150</v>
      </c>
      <c r="BI93" s="602">
        <f>IFERROR(VLOOKUP(ONSCollation[[#This Row],[Dept detail / Agency]],ONS2013Q3[[Cleaned name]:[FTE Q2 2013]],3,FALSE),"-")</f>
        <v>150</v>
      </c>
      <c r="BJ93" s="604"/>
    </row>
    <row r="94" spans="1:62" x14ac:dyDescent="0.25">
      <c r="A94" s="531" t="s">
        <v>23</v>
      </c>
      <c r="B94" s="551" t="s">
        <v>780</v>
      </c>
      <c r="C94" s="531" t="s">
        <v>23</v>
      </c>
      <c r="D94" s="531" t="s">
        <v>23</v>
      </c>
      <c r="E94" s="531" t="s">
        <v>23</v>
      </c>
      <c r="F94" s="531" t="s">
        <v>23</v>
      </c>
      <c r="G94" s="531" t="s">
        <v>23</v>
      </c>
      <c r="H94" s="531" t="s">
        <v>23</v>
      </c>
      <c r="I94" s="537" t="s">
        <v>519</v>
      </c>
      <c r="J94" s="532" t="s">
        <v>23</v>
      </c>
      <c r="K94" s="532" t="s">
        <v>23</v>
      </c>
      <c r="L94" s="532" t="str">
        <f>VLOOKUP(TRIM(ONSCollation[[#This Row],[ONS Q3 2011-Q4 2011]]),ONS2012Q1[Cleaned text],1,0)</f>
        <v>HM Revenue and Customs</v>
      </c>
      <c r="M94" s="532" t="str">
        <f>ONSCollation[[#This Row],[ONS Q4 2011-Q1 2012]]</f>
        <v>HM Revenue and Customs</v>
      </c>
      <c r="N94" s="536" t="str">
        <f>ONSCollation[[#This Row],[ONS Q4 2011-Q1 2012]]</f>
        <v>HM Revenue and Customs</v>
      </c>
      <c r="O94" s="536" t="str">
        <f>ONSCollation[[#This Row],[Dept]]</f>
        <v>HMRC</v>
      </c>
      <c r="P94" s="531" t="s">
        <v>902</v>
      </c>
      <c r="Q94" s="531" t="s">
        <v>832</v>
      </c>
      <c r="R94" s="535" t="s">
        <v>797</v>
      </c>
      <c r="S94" s="601">
        <f>IFERROR(VLOOKUP(ONSCollation[[#This Row],[ONS Q1 2009-Q2 2009]],ONS2009Q2[[#All],[Cleaned version of text detail]:[Full Time Equivalent Q1 2009]],8,0), "-")</f>
        <v>81160</v>
      </c>
      <c r="T94" s="601">
        <f>IFERROR(VLOOKUP(ONSCollation[[#This Row],[ONS Q1 2009-Q2 2009]],ONS2009Q2[[#All],[Cleaned version of text detail]:[Full Time Equivalent Q1 2009]],4,0),"-")</f>
        <v>79550</v>
      </c>
      <c r="U94" s="601">
        <f>IFERROR(VLOOKUP(ONSCollation[[#This Row],[ONS Q3 2009-Q4 2009]],ONS2009Q4[[#All],[Cleaned version of detail]:[Full Time Equivalent Q3 2009]],8,0),"-")</f>
        <v>78420</v>
      </c>
      <c r="V94" s="601">
        <f>IFERROR(VLOOKUP(ONSCollation[[#This Row],[ONS Q3 2009-Q4 2009]],ONS2009Q4[[#All],[Cleaned version of detail]:[Full Time Equivalent Q3 2009]],4,0),"-")</f>
        <v>76780</v>
      </c>
      <c r="W94" s="601">
        <f>IFERROR(VLOOKUP(ONSCollation[[#This Row],[ONS Q1 2010-Q2 2010]],ONS2010Q2[[#All],[Cleaned text]:[Full Time Equivalent Q1 2010]],8,0),"-")</f>
        <v>75340</v>
      </c>
      <c r="X94" s="601">
        <f>IFERROR(VLOOKUP(ONSCollation[[#This Row],[ONS Q2 2010-Q3 2010]],ONS2010Q3[[#All],[Cleaned text]:[FTE Q2 2010]],8,0),"-")</f>
        <v>68460</v>
      </c>
      <c r="Y94" s="601">
        <f>IFERROR(VLOOKUP(ONSCollation[[#This Row],[ONS Q3 2010-Q4 2010]],ONS2010Q4[[#All],[Cleaned text]:[Full Time Equivalent Q3 2010]],8,0),"-")</f>
        <v>67550</v>
      </c>
      <c r="Z94" s="601">
        <f>IFERROR(VLOOKUP(ONSCollation[[#This Row],[ONS Q3 2010-Q4 2010]],ONS2010Q4[[#All],[Cleaned text]:[Full Time Equivalent Q3 2010]],4,0),"-")</f>
        <v>66800</v>
      </c>
      <c r="AA94" s="601">
        <f>IFERROR(VLOOKUP(ONSCollation[[#This Row],[ONS Q4 2010-Q1 2011]],ONS2011Q1[[#All],[Cleaned text]:[Full Time Equivalent change Q4 2010-Q1 2011]],3,0),"-")</f>
        <v>66880</v>
      </c>
      <c r="AB94" s="601">
        <f>IFERROR(VLOOKUP(ONSCollation[[#This Row],[ONS Q1 2011-Q2 2011]],ONS2011Q2[[#All],[Dept detail / Agency]:[Full Time Equivalent]],4,0),"-")</f>
        <v>67470</v>
      </c>
      <c r="AC94" s="601">
        <f>IFERROR(VLOOKUP(ONSCollation[[#This Row],[ONS Q2 2011-Q3 2011]],ONS2011Q3[[#All],[Cleaned text]:[Full Time Equivalent Q3 2011]],3,0),"-")</f>
        <v>67080</v>
      </c>
      <c r="AD94" s="601">
        <f>IFERROR(VLOOKUP(ONSCollation[[#This Row],[ONS Q3 2011-Q4 2011]],ONS2011Q4[[#All],[Cleaned text]:[Full Time Equivalent]],4,0),"-")</f>
        <v>66950</v>
      </c>
      <c r="AE94" s="601">
        <f>IFERROR(VLOOKUP(ONSCollation[[#This Row],[Dept detail / Agency]],ONS2012Q1[[Cleaned text]:[FTE Q1]],4,FALSE),"-")</f>
        <v>66470</v>
      </c>
      <c r="AF94" s="601">
        <f>IFERROR(VLOOKUP(ONSCollation[[#This Row],[Dept detail / Agency]],ONS2012Q2[[Cleaned name]:[FTE Q2 2012]],4,FALSE),"-")</f>
        <v>65690</v>
      </c>
      <c r="AG94" s="601">
        <f>IFERROR(VLOOKUP(ONSCollation[[#This Row],[Dept detail / Agency]],ONS2012Q3[[Cleaned name]:[FTE Q2 2012]],4,FALSE),"-")</f>
        <v>64670</v>
      </c>
      <c r="AH94" s="601">
        <f>IFERROR(VLOOKUP(ONSCollation[[#This Row],[Dept detail / Agency]],ONS2012Q4[[Cleaned name]:[FTE Q3 2012]],4,FALSE),"-")</f>
        <v>64360</v>
      </c>
      <c r="AI94" s="601">
        <f>IFERROR(VLOOKUP(ONSCollation[[#This Row],[Dept detail / Agency]],ONS2013Q1[[Cleaned name]:[FTE Q4 2012]],4,FALSE),"-")</f>
        <v>64480</v>
      </c>
      <c r="AJ94" s="601">
        <f>IFERROR(VLOOKUP(ONSCollation[[#This Row],[Dept detail / Agency]],ONS2013Q2[[Cleaned name]:[FTE Q1 2013]],4,FALSE),"-")</f>
        <v>63850</v>
      </c>
      <c r="AK94" s="601">
        <f>IFERROR(VLOOKUP(ONSCollation[[#This Row],[Dept detail / Agency]],ONS2013Q3[[Cleaned name]:[FTE Q2 2013]],4,FALSE),"-")</f>
        <v>63020</v>
      </c>
      <c r="AL94" s="601">
        <f>IFERROR(VLOOKUP(ONSCollation[[#This Row],[Dept detail / Agency]],ONS2013Q3[[Cleaned name]:[FTE Q2 2013]],6,FALSE),"-")</f>
        <v>63850</v>
      </c>
      <c r="AM94" s="601">
        <f>IFERROR(VLOOKUP(ONSCollation[[#This Row],[Dept detail / Agency]],ONS2013Q4[[#All],[Cleaned name]:[FTE Q4 2013]],4,FALSE),"-")</f>
        <v>62440</v>
      </c>
      <c r="AN94" s="601">
        <f>IFERROR(VLOOKUP(ONSCollation[[#This Row],[Dept detail / Agency]],ONS2013Q4[[Cleaned name]:[HC Q3 20132]],6,FALSE),"-")</f>
        <v>63020</v>
      </c>
      <c r="AO94" s="601">
        <f>ONSCollation[[#This Row],[2013 Q3 - restated]]-ONSCollation[[#This Row],[2013 Q3 FTE]]</f>
        <v>0</v>
      </c>
      <c r="AP94" s="602">
        <f>IFERROR(VLOOKUP(ONSCollation[[#This Row],[ONS Q1 2009-Q2 2009]],ONS2009Q2[[#All],[Cleaned version of text detail]:[Full Time Equivalent Q1 2009]],6,0),"-")</f>
        <v>88880</v>
      </c>
      <c r="AQ94" s="602">
        <f>IFERROR(VLOOKUP(ONSCollation[[#This Row],[ONS Q1 2009-Q2 2009]],ONS2009Q2[[#All],[Cleaned version of text detail]:[Full Time Equivalent Q1 2009]],2,0),"-")</f>
        <v>87160</v>
      </c>
      <c r="AR94" s="602">
        <f>IFERROR(VLOOKUP(ONSCollation[[#This Row],[ONS Q3 2009-Q4 2009]],ONS2009Q4[[#All],[Cleaned version of detail]:[Full Time Equivalent Q3 2009]],6,0),"-")</f>
        <v>86050</v>
      </c>
      <c r="AS94" s="602">
        <f>IFERROR(VLOOKUP(ONSCollation[[#This Row],[ONS Q3 2009-Q4 2009]],ONS2009Q4[[#All],[Cleaned version of detail]:[Full Time Equivalent Q3 2009]],2,0),"-")</f>
        <v>84420</v>
      </c>
      <c r="AT94" s="602">
        <f>IFERROR(VLOOKUP(ONSCollation[[#This Row],[ONS Q1 2010-Q2 2010]],ONS2010Q2[[#All],[Cleaned text]:[Full Time Equivalent Q1 2010]],6,0),"-")</f>
        <v>82880</v>
      </c>
      <c r="AU94" s="602">
        <f>IFERROR(VLOOKUP(ONSCollation[[#This Row],[ONS Q2 2010-Q3 2010]],ONS2010Q3[[#All],[Cleaned text]:[FTE Q2 2010]],6,0),"-")</f>
        <v>75600</v>
      </c>
      <c r="AV94" s="602">
        <f>IFERROR(VLOOKUP(ONSCollation[[#This Row],[ONS Q4 2010-Q1 2011]],ONS2011Q1[[#All],[Cleaned text]:[Full Time Equivalent change Q4 2010-Q1 2011]],2,0),"-")</f>
        <v>74380</v>
      </c>
      <c r="AW94" s="602">
        <f>IFERROR(VLOOKUP(ONSCollation[[#This Row],[ONS Q3 2010-Q4 2010]],ONS2010Q4[[#All],[Cleaned text]:[Full Time Equivalent Q3 2010]],2,0),"-")</f>
        <v>74140</v>
      </c>
      <c r="AX94" s="602">
        <f>IFERROR(VLOOKUP(ONSCollation[[#This Row],[ONS Q3 2010-Q4 2010]],ONS2010Q4[[#All],[Cleaned text]:[Full Time Equivalent Q3 2010]],6,0),"-")</f>
        <v>74780</v>
      </c>
      <c r="AY94" s="602">
        <f>IFERROR(VLOOKUP(ONSCollation[[#This Row],[ONS Q1 2011-Q2 2011]],ONS2011Q2[[#All],[Dept detail / Agency]:[Full Time Equivalent]],3,0),"-")</f>
        <v>75130</v>
      </c>
      <c r="AZ94" s="602">
        <f>IFERROR(VLOOKUP(ONSCollation[[#This Row],[ONS Q2 2011-Q3 2011]],ONS2011Q3[[#All],[Cleaned text]:[Full Time Equivalent Q3 2011]],2,0),"-")</f>
        <v>75230</v>
      </c>
      <c r="BA94" s="602">
        <f>IFERROR(VLOOKUP(ONSCollation[[#This Row],[ONS Q3 2011-Q4 2011]],ONS2011Q4[[#All],[Cleaned text]:[Full Time Equivalent]],3,0),"-")</f>
        <v>75340</v>
      </c>
      <c r="BB94" s="602">
        <f>IFERROR(VLOOKUP(ONSCollation[[#This Row],[Dept detail / Agency]],ONS2012Q1[[Cleaned text]:[FTE Q1]],3,FALSE),"-")</f>
        <v>74980</v>
      </c>
      <c r="BC94" s="602">
        <f>IFERROR(VLOOKUP(ONSCollation[[#This Row],[Dept detail / Agency]],ONS2012Q2[[Cleaned name]:[FTE Q2 2012]],3,FALSE),"-")</f>
        <v>74200</v>
      </c>
      <c r="BD94" s="602">
        <f>IFERROR(VLOOKUP(ONSCollation[[#This Row],[Dept detail / Agency]],ONS2012Q3[[Cleaned name]:[FTE Q2 2012]],3,FALSE),"-")</f>
        <v>73100</v>
      </c>
      <c r="BE94" s="602">
        <f>IFERROR(VLOOKUP(ONSCollation[[#This Row],[Dept detail / Agency]],ONS2012Q4[[Cleaned name]:[FTE Q3 2012]],3,FALSE),"-")</f>
        <v>72600</v>
      </c>
      <c r="BF94" s="602">
        <f>IFERROR(VLOOKUP(ONSCollation[[#This Row],[Dept detail / Agency]],ONS2013Q1[[Cleaned name]:[FTE Q4 2012]],3,FALSE),"-")</f>
        <v>72740</v>
      </c>
      <c r="BG94" s="602">
        <f>IFERROR(VLOOKUP(ONSCollation[[#This Row],[Dept detail / Agency]],ONS2013Q2[[Cleaned name]:[FTE Q1 2013]],3,FALSE),"-")</f>
        <v>72100</v>
      </c>
      <c r="BH94" s="602">
        <f>IFERROR(VLOOKUP(ONSCollation[[#This Row],[Dept detail / Agency]],ONS2013Q3[[Cleaned name]:[FTE Q2 2013]],3,FALSE),"-")</f>
        <v>71200</v>
      </c>
      <c r="BI94" s="602">
        <f>IFERROR(VLOOKUP(ONSCollation[[#This Row],[Dept detail / Agency]],ONS2013Q3[[Cleaned name]:[FTE Q2 2013]],3,FALSE),"-")</f>
        <v>71200</v>
      </c>
      <c r="BJ94" s="604"/>
    </row>
    <row r="95" spans="1:62" x14ac:dyDescent="0.25">
      <c r="A95" s="531" t="s">
        <v>22</v>
      </c>
      <c r="B95" s="549" t="s">
        <v>453</v>
      </c>
      <c r="C95" s="531" t="s">
        <v>22</v>
      </c>
      <c r="D95" s="531" t="s">
        <v>22</v>
      </c>
      <c r="E95" s="531" t="s">
        <v>22</v>
      </c>
      <c r="F95" s="531" t="s">
        <v>22</v>
      </c>
      <c r="G95" s="531" t="s">
        <v>22</v>
      </c>
      <c r="H95" s="531" t="s">
        <v>22</v>
      </c>
      <c r="I95" s="537" t="s">
        <v>409</v>
      </c>
      <c r="J95" s="532" t="s">
        <v>22</v>
      </c>
      <c r="K95" s="532" t="s">
        <v>22</v>
      </c>
      <c r="L95" s="532" t="str">
        <f>VLOOKUP(TRIM(ONSCollation[[#This Row],[ONS Q3 2011-Q4 2011]]),ONS2012Q1[Cleaned text],1,0)</f>
        <v>HM Treasury</v>
      </c>
      <c r="M95" s="532" t="str">
        <f>ONSCollation[[#This Row],[ONS Q4 2011-Q1 2012]]</f>
        <v>HM Treasury</v>
      </c>
      <c r="N95" s="536" t="str">
        <f>ONSCollation[[#This Row],[ONS Q4 2011-Q1 2012]]</f>
        <v>HM Treasury</v>
      </c>
      <c r="O95" s="536" t="str">
        <f>ONSCollation[[#This Row],[Dept]]</f>
        <v>HMT</v>
      </c>
      <c r="P95" s="531" t="s">
        <v>760</v>
      </c>
      <c r="Q95" s="531" t="s">
        <v>832</v>
      </c>
      <c r="R95" s="531" t="s">
        <v>790</v>
      </c>
      <c r="S95" s="601">
        <f>IFERROR(VLOOKUP(ONSCollation[[#This Row],[ONS Q1 2009-Q2 2009]],ONS2009Q2[[#All],[Cleaned version of text detail]:[Full Time Equivalent Q1 2009]],8,0), "-")</f>
        <v>1240</v>
      </c>
      <c r="T95" s="601">
        <f>IFERROR(VLOOKUP(ONSCollation[[#This Row],[ONS Q1 2009-Q2 2009]],ONS2009Q2[[#All],[Cleaned version of text detail]:[Full Time Equivalent Q1 2009]],4,0),"-")</f>
        <v>1310</v>
      </c>
      <c r="U95" s="601">
        <f>IFERROR(VLOOKUP(ONSCollation[[#This Row],[ONS Q3 2009-Q4 2009]],ONS2009Q4[[#All],[Cleaned version of detail]:[Full Time Equivalent Q3 2009]],8,0),"-")</f>
        <v>1370</v>
      </c>
      <c r="V95" s="601">
        <f>IFERROR(VLOOKUP(ONSCollation[[#This Row],[ONS Q3 2009-Q4 2009]],ONS2009Q4[[#All],[Cleaned version of detail]:[Full Time Equivalent Q3 2009]],4,0),"-")</f>
        <v>1350</v>
      </c>
      <c r="W95" s="601">
        <f>IFERROR(VLOOKUP(ONSCollation[[#This Row],[ONS Q1 2010-Q2 2010]],ONS2010Q2[[#All],[Cleaned text]:[Full Time Equivalent Q1 2010]],8,0),"-")</f>
        <v>1330</v>
      </c>
      <c r="X95" s="601">
        <f>IFERROR(VLOOKUP(ONSCollation[[#This Row],[ONS Q2 2010-Q3 2010]],ONS2010Q3[[#All],[Cleaned text]:[FTE Q2 2010]],8,0),"-")</f>
        <v>1350</v>
      </c>
      <c r="Y95" s="601">
        <f>IFERROR(VLOOKUP(ONSCollation[[#This Row],[ONS Q3 2010-Q4 2010]],ONS2010Q4[[#All],[Cleaned text]:[Full Time Equivalent Q3 2010]],8,0),"-")</f>
        <v>1360</v>
      </c>
      <c r="Z95" s="601">
        <f>IFERROR(VLOOKUP(ONSCollation[[#This Row],[ONS Q3 2010-Q4 2010]],ONS2010Q4[[#All],[Cleaned text]:[Full Time Equivalent Q3 2010]],4,0),"-")</f>
        <v>1300</v>
      </c>
      <c r="AA95" s="601">
        <f>IFERROR(VLOOKUP(ONSCollation[[#This Row],[ONS Q4 2010-Q1 2011]],ONS2011Q1[[#All],[Cleaned text]:[Full Time Equivalent change Q4 2010-Q1 2011]],3,0),"-")</f>
        <v>1240</v>
      </c>
      <c r="AB95" s="601">
        <f>IFERROR(VLOOKUP(ONSCollation[[#This Row],[ONS Q1 2011-Q2 2011]],ONS2011Q2[[#All],[Dept detail / Agency]:[Full Time Equivalent]],4,0),"-")</f>
        <v>1150</v>
      </c>
      <c r="AC95" s="601">
        <f>IFERROR(VLOOKUP(ONSCollation[[#This Row],[ONS Q2 2011-Q3 2011]],ONS2011Q3[[#All],[Cleaned text]:[Full Time Equivalent Q3 2011]],3,0),"-")</f>
        <v>1130</v>
      </c>
      <c r="AD95" s="601">
        <f>IFERROR(VLOOKUP(ONSCollation[[#This Row],[ONS Q3 2011-Q4 2011]],ONS2011Q4[[#All],[Cleaned text]:[Full Time Equivalent]],4,0),"-")</f>
        <v>1110</v>
      </c>
      <c r="AE95" s="601">
        <f>IFERROR(VLOOKUP(ONSCollation[[#This Row],[Dept detail / Agency]],ONS2012Q1[[Cleaned text]:[FTE Q1]],4,FALSE),"-")</f>
        <v>1180</v>
      </c>
      <c r="AF95" s="601">
        <f>IFERROR(VLOOKUP(ONSCollation[[#This Row],[Dept detail / Agency]],ONS2012Q2[[Cleaned name]:[FTE Q2 2012]],4,FALSE),"-")</f>
        <v>1140</v>
      </c>
      <c r="AG95" s="601">
        <f>IFERROR(VLOOKUP(ONSCollation[[#This Row],[Dept detail / Agency]],ONS2012Q3[[Cleaned name]:[FTE Q2 2012]],4,FALSE),"-")</f>
        <v>1140</v>
      </c>
      <c r="AH95" s="601">
        <f>IFERROR(VLOOKUP(ONSCollation[[#This Row],[Dept detail / Agency]],ONS2012Q4[[Cleaned name]:[FTE Q3 2012]],4,FALSE),"-")</f>
        <v>1130</v>
      </c>
      <c r="AI95" s="601">
        <f>IFERROR(VLOOKUP(ONSCollation[[#This Row],[Dept detail / Agency]],ONS2013Q1[[Cleaned name]:[FTE Q4 2012]],4,FALSE),"-")</f>
        <v>1130</v>
      </c>
      <c r="AJ95" s="601">
        <f>IFERROR(VLOOKUP(ONSCollation[[#This Row],[Dept detail / Agency]],ONS2013Q2[[Cleaned name]:[FTE Q1 2013]],4,FALSE),"-")</f>
        <v>1100</v>
      </c>
      <c r="AK95" s="601">
        <f>IFERROR(VLOOKUP(ONSCollation[[#This Row],[Dept detail / Agency]],ONS2013Q3[[Cleaned name]:[FTE Q2 2013]],4,FALSE),"-")</f>
        <v>1110</v>
      </c>
      <c r="AL95" s="601">
        <f>IFERROR(VLOOKUP(ONSCollation[[#This Row],[Dept detail / Agency]],ONS2013Q3[[Cleaned name]:[FTE Q2 2013]],6,FALSE),"-")</f>
        <v>1100</v>
      </c>
      <c r="AM95" s="601">
        <f>IFERROR(VLOOKUP(ONSCollation[[#This Row],[Dept detail / Agency]],ONS2013Q4[[#All],[Cleaned name]:[FTE Q4 2013]],4,FALSE),"-")</f>
        <v>1090</v>
      </c>
      <c r="AN95" s="601">
        <f>IFERROR(VLOOKUP(ONSCollation[[#This Row],[Dept detail / Agency]],ONS2013Q4[[Cleaned name]:[HC Q3 20132]],6,FALSE),"-")</f>
        <v>1110</v>
      </c>
      <c r="AO95" s="601">
        <f>ONSCollation[[#This Row],[2013 Q3 - restated]]-ONSCollation[[#This Row],[2013 Q3 FTE]]</f>
        <v>0</v>
      </c>
      <c r="AP95" s="602">
        <f>IFERROR(VLOOKUP(ONSCollation[[#This Row],[ONS Q1 2009-Q2 2009]],ONS2009Q2[[#All],[Cleaned version of text detail]:[Full Time Equivalent Q1 2009]],6,0),"-")</f>
        <v>1260</v>
      </c>
      <c r="AQ95" s="602">
        <f>IFERROR(VLOOKUP(ONSCollation[[#This Row],[ONS Q1 2009-Q2 2009]],ONS2009Q2[[#All],[Cleaned version of text detail]:[Full Time Equivalent Q1 2009]],2,0),"-")</f>
        <v>1330</v>
      </c>
      <c r="AR95" s="602">
        <f>IFERROR(VLOOKUP(ONSCollation[[#This Row],[ONS Q3 2009-Q4 2009]],ONS2009Q4[[#All],[Cleaned version of detail]:[Full Time Equivalent Q3 2009]],6,0),"-")</f>
        <v>1400</v>
      </c>
      <c r="AS95" s="602">
        <f>IFERROR(VLOOKUP(ONSCollation[[#This Row],[ONS Q3 2009-Q4 2009]],ONS2009Q4[[#All],[Cleaned version of detail]:[Full Time Equivalent Q3 2009]],2,0),"-")</f>
        <v>1380</v>
      </c>
      <c r="AT95" s="602">
        <f>IFERROR(VLOOKUP(ONSCollation[[#This Row],[ONS Q1 2010-Q2 2010]],ONS2010Q2[[#All],[Cleaned text]:[Full Time Equivalent Q1 2010]],6,0),"-")</f>
        <v>1360</v>
      </c>
      <c r="AU95" s="602">
        <f>IFERROR(VLOOKUP(ONSCollation[[#This Row],[ONS Q2 2010-Q3 2010]],ONS2010Q3[[#All],[Cleaned text]:[FTE Q2 2010]],6,0),"-")</f>
        <v>1380</v>
      </c>
      <c r="AV95" s="602">
        <f>IFERROR(VLOOKUP(ONSCollation[[#This Row],[ONS Q4 2010-Q1 2011]],ONS2011Q1[[#All],[Cleaned text]:[Full Time Equivalent change Q4 2010-Q1 2011]],2,0),"-")</f>
        <v>1270</v>
      </c>
      <c r="AW95" s="602">
        <f>IFERROR(VLOOKUP(ONSCollation[[#This Row],[ONS Q3 2010-Q4 2010]],ONS2010Q4[[#All],[Cleaned text]:[Full Time Equivalent Q3 2010]],2,0),"-")</f>
        <v>1340</v>
      </c>
      <c r="AX95" s="602">
        <f>IFERROR(VLOOKUP(ONSCollation[[#This Row],[ONS Q3 2010-Q4 2010]],ONS2010Q4[[#All],[Cleaned text]:[Full Time Equivalent Q3 2010]],6,0),"-")</f>
        <v>1370</v>
      </c>
      <c r="AY95" s="602">
        <f>IFERROR(VLOOKUP(ONSCollation[[#This Row],[ONS Q1 2011-Q2 2011]],ONS2011Q2[[#All],[Dept detail / Agency]:[Full Time Equivalent]],3,0),"-")</f>
        <v>1180</v>
      </c>
      <c r="AZ95" s="602">
        <f>IFERROR(VLOOKUP(ONSCollation[[#This Row],[ONS Q2 2011-Q3 2011]],ONS2011Q3[[#All],[Cleaned text]:[Full Time Equivalent Q3 2011]],2,0),"-")</f>
        <v>1160</v>
      </c>
      <c r="BA95" s="602">
        <f>IFERROR(VLOOKUP(ONSCollation[[#This Row],[ONS Q3 2011-Q4 2011]],ONS2011Q4[[#All],[Cleaned text]:[Full Time Equivalent]],3,0),"-")</f>
        <v>1150</v>
      </c>
      <c r="BB95" s="602">
        <f>IFERROR(VLOOKUP(ONSCollation[[#This Row],[Dept detail / Agency]],ONS2012Q1[[Cleaned text]:[FTE Q1]],3,FALSE),"-")</f>
        <v>1220</v>
      </c>
      <c r="BC95" s="602">
        <f>IFERROR(VLOOKUP(ONSCollation[[#This Row],[Dept detail / Agency]],ONS2012Q2[[Cleaned name]:[FTE Q2 2012]],3,FALSE),"-")</f>
        <v>1180</v>
      </c>
      <c r="BD95" s="602">
        <f>IFERROR(VLOOKUP(ONSCollation[[#This Row],[Dept detail / Agency]],ONS2012Q3[[Cleaned name]:[FTE Q2 2012]],3,FALSE),"-")</f>
        <v>1180</v>
      </c>
      <c r="BE95" s="602">
        <f>IFERROR(VLOOKUP(ONSCollation[[#This Row],[Dept detail / Agency]],ONS2012Q4[[Cleaned name]:[FTE Q3 2012]],3,FALSE),"-")</f>
        <v>1170</v>
      </c>
      <c r="BF95" s="602">
        <f>IFERROR(VLOOKUP(ONSCollation[[#This Row],[Dept detail / Agency]],ONS2013Q1[[Cleaned name]:[FTE Q4 2012]],3,FALSE),"-")</f>
        <v>1170</v>
      </c>
      <c r="BG95" s="602">
        <f>IFERROR(VLOOKUP(ONSCollation[[#This Row],[Dept detail / Agency]],ONS2013Q2[[Cleaned name]:[FTE Q1 2013]],3,FALSE),"-")</f>
        <v>1140</v>
      </c>
      <c r="BH95" s="602">
        <f>IFERROR(VLOOKUP(ONSCollation[[#This Row],[Dept detail / Agency]],ONS2013Q3[[Cleaned name]:[FTE Q2 2013]],3,FALSE),"-")</f>
        <v>1140</v>
      </c>
      <c r="BI95" s="602">
        <f>IFERROR(VLOOKUP(ONSCollation[[#This Row],[Dept detail / Agency]],ONS2013Q3[[Cleaned name]:[FTE Q2 2013]],3,FALSE),"-")</f>
        <v>1140</v>
      </c>
      <c r="BJ95" s="604"/>
    </row>
    <row r="96" spans="1:62" x14ac:dyDescent="0.25">
      <c r="A96" s="531" t="s">
        <v>22</v>
      </c>
      <c r="B96" s="549" t="s">
        <v>453</v>
      </c>
      <c r="C96" s="531"/>
      <c r="D96" s="531"/>
      <c r="E96" s="531"/>
      <c r="F96" s="531"/>
      <c r="G96" s="531"/>
      <c r="H96" s="531"/>
      <c r="I96" s="533" t="s">
        <v>581</v>
      </c>
      <c r="J96" s="533" t="s">
        <v>581</v>
      </c>
      <c r="K96" s="533" t="s">
        <v>581</v>
      </c>
      <c r="L96" s="532" t="str">
        <f>VLOOKUP(TRIM(ONSCollation[[#This Row],[ONS Q3 2011-Q4 2011]]),ONS2012Q1[Cleaned text],1,0)</f>
        <v>Office for Budget Responsibility</v>
      </c>
      <c r="M96" s="532" t="str">
        <f>ONSCollation[[#This Row],[ONS Q4 2011-Q1 2012]]</f>
        <v>Office for Budget Responsibility</v>
      </c>
      <c r="N96" s="536" t="str">
        <f>ONSCollation[[#This Row],[ONS Q4 2011-Q1 2012]]</f>
        <v>Office for Budget Responsibility</v>
      </c>
      <c r="O96" s="536" t="str">
        <f>ONSCollation[[#This Row],[Dept]]</f>
        <v>HMT</v>
      </c>
      <c r="P96" s="536" t="s">
        <v>902</v>
      </c>
      <c r="Q96" s="531" t="s">
        <v>832</v>
      </c>
      <c r="R96" s="536" t="s">
        <v>793</v>
      </c>
      <c r="S96" s="601" t="str">
        <f>IFERROR(VLOOKUP(ONSCollation[[#This Row],[ONS Q1 2009-Q2 2009]],ONS2009Q2[[#All],[Cleaned version of text detail]:[Full Time Equivalent Q1 2009]],8,0), "-")</f>
        <v>-</v>
      </c>
      <c r="T96" s="601" t="str">
        <f>IFERROR(VLOOKUP(ONSCollation[[#This Row],[ONS Q1 2009-Q2 2009]],ONS2009Q2[[#All],[Cleaned version of text detail]:[Full Time Equivalent Q1 2009]],4,0),"-")</f>
        <v>-</v>
      </c>
      <c r="U96" s="601" t="str">
        <f>IFERROR(VLOOKUP(ONSCollation[[#This Row],[ONS Q3 2009-Q4 2009]],ONS2009Q4[[#All],[Cleaned version of detail]:[Full Time Equivalent Q3 2009]],8,0),"-")</f>
        <v>-</v>
      </c>
      <c r="V96" s="601" t="str">
        <f>IFERROR(VLOOKUP(ONSCollation[[#This Row],[ONS Q3 2009-Q4 2009]],ONS2009Q4[[#All],[Cleaned version of detail]:[Full Time Equivalent Q3 2009]],4,0),"-")</f>
        <v>-</v>
      </c>
      <c r="W96" s="601" t="str">
        <f>IFERROR(VLOOKUP(ONSCollation[[#This Row],[ONS Q1 2010-Q2 2010]],ONS2010Q2[[#All],[Cleaned text]:[Full Time Equivalent Q1 2010]],8,0),"-")</f>
        <v>-</v>
      </c>
      <c r="X96" s="601" t="str">
        <f>IFERROR(VLOOKUP(ONSCollation[[#This Row],[ONS Q2 2010-Q3 2010]],ONS2010Q3[[#All],[Cleaned text]:[FTE Q2 2010]],8,0),"-")</f>
        <v>-</v>
      </c>
      <c r="Y96" s="601" t="str">
        <f>IFERROR(VLOOKUP(ONSCollation[[#This Row],[ONS Q3 2010-Q4 2010]],ONS2010Q4[[#All],[Cleaned text]:[Full Time Equivalent Q3 2010]],8,0),"-")</f>
        <v>-</v>
      </c>
      <c r="Z96" s="601" t="str">
        <f>IFERROR(VLOOKUP(ONSCollation[[#This Row],[ONS Q3 2010-Q4 2010]],ONS2010Q4[[#All],[Cleaned text]:[Full Time Equivalent Q3 2010]],4,0),"-")</f>
        <v>-</v>
      </c>
      <c r="AA96" s="601" t="str">
        <f>IFERROR(VLOOKUP(ONSCollation[[#This Row],[ONS Q4 2010-Q1 2011]],ONS2011Q1[[#All],[Cleaned text]:[Full Time Equivalent change Q4 2010-Q1 2011]],3,0),"-")</f>
        <v>-</v>
      </c>
      <c r="AB96" s="601">
        <f>IFERROR(VLOOKUP(ONSCollation[[#This Row],[ONS Q1 2011-Q2 2011]],ONS2011Q2[[#All],[Dept detail / Agency]:[Full Time Equivalent]],4,0),"-")</f>
        <v>20</v>
      </c>
      <c r="AC96" s="601">
        <f>IFERROR(VLOOKUP(ONSCollation[[#This Row],[ONS Q2 2011-Q3 2011]],ONS2011Q3[[#All],[Cleaned text]:[Full Time Equivalent Q3 2011]],3,0),"-")</f>
        <v>20</v>
      </c>
      <c r="AD96" s="601">
        <f>IFERROR(VLOOKUP(ONSCollation[[#This Row],[ONS Q3 2011-Q4 2011]],ONS2011Q4[[#All],[Cleaned text]:[Full Time Equivalent]],4,0),"-")</f>
        <v>20</v>
      </c>
      <c r="AE96" s="601">
        <f>IFERROR(VLOOKUP(ONSCollation[[#This Row],[Dept detail / Agency]],ONS2012Q1[[Cleaned text]:[FTE Q1]],4,FALSE),"-")</f>
        <v>20</v>
      </c>
      <c r="AF96" s="601">
        <f>IFERROR(VLOOKUP(ONSCollation[[#This Row],[Dept detail / Agency]],ONS2012Q2[[Cleaned name]:[FTE Q2 2012]],4,FALSE),"-")</f>
        <v>20</v>
      </c>
      <c r="AG96" s="601">
        <f>IFERROR(VLOOKUP(ONSCollation[[#This Row],[Dept detail / Agency]],ONS2012Q3[[Cleaned name]:[FTE Q2 2012]],4,FALSE),"-")</f>
        <v>20</v>
      </c>
      <c r="AH96" s="601">
        <f>IFERROR(VLOOKUP(ONSCollation[[#This Row],[Dept detail / Agency]],ONS2012Q4[[Cleaned name]:[FTE Q3 2012]],4,FALSE),"-")</f>
        <v>20</v>
      </c>
      <c r="AI96" s="601">
        <f>IFERROR(VLOOKUP(ONSCollation[[#This Row],[Dept detail / Agency]],ONS2013Q1[[Cleaned name]:[FTE Q4 2012]],4,FALSE),"-")</f>
        <v>20</v>
      </c>
      <c r="AJ96" s="601">
        <f>IFERROR(VLOOKUP(ONSCollation[[#This Row],[Dept detail / Agency]],ONS2013Q2[[Cleaned name]:[FTE Q1 2013]],4,FALSE),"-")</f>
        <v>20</v>
      </c>
      <c r="AK96" s="601">
        <f>IFERROR(VLOOKUP(ONSCollation[[#This Row],[Dept detail / Agency]],ONS2013Q3[[Cleaned name]:[FTE Q2 2013]],4,FALSE),"-")</f>
        <v>20</v>
      </c>
      <c r="AL96" s="601">
        <f>IFERROR(VLOOKUP(ONSCollation[[#This Row],[Dept detail / Agency]],ONS2013Q3[[Cleaned name]:[FTE Q2 2013]],6,FALSE),"-")</f>
        <v>20</v>
      </c>
      <c r="AM96" s="601">
        <f>IFERROR(VLOOKUP(ONSCollation[[#This Row],[Dept detail / Agency]],ONS2013Q4[[#All],[Cleaned name]:[FTE Q4 2013]],4,FALSE),"-")</f>
        <v>20</v>
      </c>
      <c r="AN96" s="601">
        <f>IFERROR(VLOOKUP(ONSCollation[[#This Row],[Dept detail / Agency]],ONS2013Q4[[Cleaned name]:[HC Q3 20132]],6,FALSE),"-")</f>
        <v>20</v>
      </c>
      <c r="AO96" s="601">
        <f>ONSCollation[[#This Row],[2013 Q3 - restated]]-ONSCollation[[#This Row],[2013 Q3 FTE]]</f>
        <v>0</v>
      </c>
      <c r="AP96" s="602" t="str">
        <f>IFERROR(VLOOKUP(ONSCollation[[#This Row],[ONS Q1 2009-Q2 2009]],ONS2009Q2[[#All],[Cleaned version of text detail]:[Full Time Equivalent Q1 2009]],6,0),"-")</f>
        <v>-</v>
      </c>
      <c r="AQ96" s="602" t="str">
        <f>IFERROR(VLOOKUP(ONSCollation[[#This Row],[ONS Q1 2009-Q2 2009]],ONS2009Q2[[#All],[Cleaned version of text detail]:[Full Time Equivalent Q1 2009]],2,0),"-")</f>
        <v>-</v>
      </c>
      <c r="AR96" s="602" t="str">
        <f>IFERROR(VLOOKUP(ONSCollation[[#This Row],[ONS Q3 2009-Q4 2009]],ONS2009Q4[[#All],[Cleaned version of detail]:[Full Time Equivalent Q3 2009]],6,0),"-")</f>
        <v>-</v>
      </c>
      <c r="AS96" s="602" t="str">
        <f>IFERROR(VLOOKUP(ONSCollation[[#This Row],[ONS Q3 2009-Q4 2009]],ONS2009Q4[[#All],[Cleaned version of detail]:[Full Time Equivalent Q3 2009]],2,0),"-")</f>
        <v>-</v>
      </c>
      <c r="AT96" s="602" t="str">
        <f>IFERROR(VLOOKUP(ONSCollation[[#This Row],[ONS Q1 2010-Q2 2010]],ONS2010Q2[[#All],[Cleaned text]:[Full Time Equivalent Q1 2010]],6,0),"-")</f>
        <v>-</v>
      </c>
      <c r="AU96" s="602" t="str">
        <f>IFERROR(VLOOKUP(ONSCollation[[#This Row],[ONS Q2 2010-Q3 2010]],ONS2010Q3[[#All],[Cleaned text]:[FTE Q2 2010]],6,0),"-")</f>
        <v>-</v>
      </c>
      <c r="AV96" s="602" t="str">
        <f>IFERROR(VLOOKUP(ONSCollation[[#This Row],[ONS Q4 2010-Q1 2011]],ONS2011Q1[[#All],[Cleaned text]:[Full Time Equivalent change Q4 2010-Q1 2011]],2,0),"-")</f>
        <v>-</v>
      </c>
      <c r="AW96" s="602" t="str">
        <f>IFERROR(VLOOKUP(ONSCollation[[#This Row],[ONS Q3 2010-Q4 2010]],ONS2010Q4[[#All],[Cleaned text]:[Full Time Equivalent Q3 2010]],2,0),"-")</f>
        <v>-</v>
      </c>
      <c r="AX96" s="602" t="str">
        <f>IFERROR(VLOOKUP(ONSCollation[[#This Row],[ONS Q3 2010-Q4 2010]],ONS2010Q4[[#All],[Cleaned text]:[Full Time Equivalent Q3 2010]],6,0),"-")</f>
        <v>-</v>
      </c>
      <c r="AY96" s="602">
        <f>IFERROR(VLOOKUP(ONSCollation[[#This Row],[ONS Q1 2011-Q2 2011]],ONS2011Q2[[#All],[Dept detail / Agency]:[Full Time Equivalent]],3,0),"-")</f>
        <v>20</v>
      </c>
      <c r="AZ96" s="602">
        <f>IFERROR(VLOOKUP(ONSCollation[[#This Row],[ONS Q2 2011-Q3 2011]],ONS2011Q3[[#All],[Cleaned text]:[Full Time Equivalent Q3 2011]],2,0),"-")</f>
        <v>20</v>
      </c>
      <c r="BA96" s="602">
        <f>IFERROR(VLOOKUP(ONSCollation[[#This Row],[ONS Q3 2011-Q4 2011]],ONS2011Q4[[#All],[Cleaned text]:[Full Time Equivalent]],3,0),"-")</f>
        <v>20</v>
      </c>
      <c r="BB96" s="602">
        <f>IFERROR(VLOOKUP(ONSCollation[[#This Row],[Dept detail / Agency]],ONS2012Q1[[Cleaned text]:[FTE Q1]],3,FALSE),"-")</f>
        <v>20</v>
      </c>
      <c r="BC96" s="602">
        <f>IFERROR(VLOOKUP(ONSCollation[[#This Row],[Dept detail / Agency]],ONS2012Q2[[Cleaned name]:[FTE Q2 2012]],3,FALSE),"-")</f>
        <v>20</v>
      </c>
      <c r="BD96" s="602">
        <f>IFERROR(VLOOKUP(ONSCollation[[#This Row],[Dept detail / Agency]],ONS2012Q3[[Cleaned name]:[FTE Q2 2012]],3,FALSE),"-")</f>
        <v>20</v>
      </c>
      <c r="BE96" s="602">
        <f>IFERROR(VLOOKUP(ONSCollation[[#This Row],[Dept detail / Agency]],ONS2012Q4[[Cleaned name]:[FTE Q3 2012]],3,FALSE),"-")</f>
        <v>20</v>
      </c>
      <c r="BF96" s="602">
        <f>IFERROR(VLOOKUP(ONSCollation[[#This Row],[Dept detail / Agency]],ONS2013Q1[[Cleaned name]:[FTE Q4 2012]],3,FALSE),"-")</f>
        <v>20</v>
      </c>
      <c r="BG96" s="602">
        <f>IFERROR(VLOOKUP(ONSCollation[[#This Row],[Dept detail / Agency]],ONS2013Q2[[Cleaned name]:[FTE Q1 2013]],3,FALSE),"-")</f>
        <v>20</v>
      </c>
      <c r="BH96" s="602">
        <f>IFERROR(VLOOKUP(ONSCollation[[#This Row],[Dept detail / Agency]],ONS2013Q3[[Cleaned name]:[FTE Q2 2013]],3,FALSE),"-")</f>
        <v>20</v>
      </c>
      <c r="BI96" s="602">
        <f>IFERROR(VLOOKUP(ONSCollation[[#This Row],[Dept detail / Agency]],ONS2013Q3[[Cleaned name]:[FTE Q2 2013]],3,FALSE),"-")</f>
        <v>20</v>
      </c>
      <c r="BJ96" s="604"/>
    </row>
    <row r="97" spans="1:62" x14ac:dyDescent="0.25">
      <c r="A97" s="531" t="s">
        <v>22</v>
      </c>
      <c r="B97" s="549" t="s">
        <v>453</v>
      </c>
      <c r="C97" s="531"/>
      <c r="D97" s="531"/>
      <c r="E97" s="531"/>
      <c r="F97" s="531"/>
      <c r="G97" s="531"/>
      <c r="H97" s="531"/>
      <c r="I97" s="533"/>
      <c r="J97" s="547" t="s">
        <v>622</v>
      </c>
      <c r="K97" s="547" t="s">
        <v>622</v>
      </c>
      <c r="L97" s="532" t="str">
        <f>VLOOKUP(TRIM(ONSCollation[[#This Row],[ONS Q3 2011-Q4 2011]]),ONS2012Q1[Cleaned text],1,0)</f>
        <v>Asset Protection Agency</v>
      </c>
      <c r="M97" s="532" t="str">
        <f>ONSCollation[[#This Row],[ONS Q4 2011-Q1 2012]]</f>
        <v>Asset Protection Agency</v>
      </c>
      <c r="N97" s="564" t="str">
        <f>ONSCollation[[#This Row],[ONS Q4 2011-Q1 2012]]</f>
        <v>Asset Protection Agency</v>
      </c>
      <c r="O97" s="564" t="str">
        <f>ONSCollation[[#This Row],[Dept]]</f>
        <v>HMT</v>
      </c>
      <c r="P97" s="536" t="s">
        <v>902</v>
      </c>
      <c r="Q97" s="531" t="s">
        <v>832</v>
      </c>
      <c r="R97" s="536" t="s">
        <v>792</v>
      </c>
      <c r="S97" s="601" t="str">
        <f>IFERROR(VLOOKUP(ONSCollation[[#This Row],[ONS Q1 2009-Q2 2009]],ONS2009Q2[[#All],[Cleaned version of text detail]:[Full Time Equivalent Q1 2009]],8,0), "-")</f>
        <v>-</v>
      </c>
      <c r="T97" s="601" t="str">
        <f>IFERROR(VLOOKUP(ONSCollation[[#This Row],[ONS Q1 2009-Q2 2009]],ONS2009Q2[[#All],[Cleaned version of text detail]:[Full Time Equivalent Q1 2009]],4,0),"-")</f>
        <v>-</v>
      </c>
      <c r="U97" s="601" t="str">
        <f>IFERROR(VLOOKUP(ONSCollation[[#This Row],[ONS Q3 2009-Q4 2009]],ONS2009Q4[[#All],[Cleaned version of detail]:[Full Time Equivalent Q3 2009]],8,0),"-")</f>
        <v>-</v>
      </c>
      <c r="V97" s="601" t="str">
        <f>IFERROR(VLOOKUP(ONSCollation[[#This Row],[ONS Q3 2009-Q4 2009]],ONS2009Q4[[#All],[Cleaned version of detail]:[Full Time Equivalent Q3 2009]],4,0),"-")</f>
        <v>-</v>
      </c>
      <c r="W97" s="601" t="str">
        <f>IFERROR(VLOOKUP(ONSCollation[[#This Row],[ONS Q1 2010-Q2 2010]],ONS2010Q2[[#All],[Cleaned text]:[Full Time Equivalent Q1 2010]],8,0),"-")</f>
        <v>-</v>
      </c>
      <c r="X97" s="601" t="str">
        <f>IFERROR(VLOOKUP(ONSCollation[[#This Row],[ONS Q2 2010-Q3 2010]],ONS2010Q3[[#All],[Cleaned text]:[FTE Q2 2010]],8,0),"-")</f>
        <v>-</v>
      </c>
      <c r="Y97" s="601" t="str">
        <f>IFERROR(VLOOKUP(ONSCollation[[#This Row],[ONS Q3 2010-Q4 2010]],ONS2010Q4[[#All],[Cleaned text]:[Full Time Equivalent Q3 2010]],8,0),"-")</f>
        <v>-</v>
      </c>
      <c r="Z97" s="601" t="str">
        <f>IFERROR(VLOOKUP(ONSCollation[[#This Row],[ONS Q3 2010-Q4 2010]],ONS2010Q4[[#All],[Cleaned text]:[Full Time Equivalent Q3 2010]],4,0),"-")</f>
        <v>-</v>
      </c>
      <c r="AA97" s="601" t="str">
        <f>IFERROR(VLOOKUP(ONSCollation[[#This Row],[ONS Q4 2010-Q1 2011]],ONS2011Q1[[#All],[Cleaned text]:[Full Time Equivalent change Q4 2010-Q1 2011]],3,0),"-")</f>
        <v>-</v>
      </c>
      <c r="AB97" s="601" t="str">
        <f>IFERROR(VLOOKUP(ONSCollation[[#This Row],[ONS Q1 2011-Q2 2011]],ONS2011Q2[[#All],[Dept detail / Agency]:[Full Time Equivalent]],4,0),"-")</f>
        <v>-</v>
      </c>
      <c r="AC97" s="601">
        <f>IFERROR(VLOOKUP(ONSCollation[[#This Row],[ONS Q2 2011-Q3 2011]],ONS2011Q3[[#All],[Cleaned text]:[Full Time Equivalent Q3 2011]],3,0),"-")</f>
        <v>40</v>
      </c>
      <c r="AD97" s="601">
        <f>IFERROR(VLOOKUP(ONSCollation[[#This Row],[ONS Q3 2011-Q4 2011]],ONS2011Q4[[#All],[Cleaned text]:[Full Time Equivalent]],4,0),"-")</f>
        <v>30</v>
      </c>
      <c r="AE97" s="601">
        <f>IFERROR(VLOOKUP(ONSCollation[[#This Row],[Dept detail / Agency]],ONS2012Q1[[Cleaned text]:[FTE Q1]],4,FALSE),"-")</f>
        <v>30</v>
      </c>
      <c r="AF97" s="601">
        <f>IFERROR(VLOOKUP(ONSCollation[[#This Row],[Dept detail / Agency]],ONS2012Q2[[Cleaned name]:[FTE Q2 2012]],4,FALSE),"-")</f>
        <v>20</v>
      </c>
      <c r="AG97" s="601">
        <f>IFERROR(VLOOKUP(ONSCollation[[#This Row],[Dept detail / Agency]],ONS2012Q3[[Cleaned name]:[FTE Q2 2012]],4,FALSE),"-")</f>
        <v>10</v>
      </c>
      <c r="AH97" s="601">
        <f>IFERROR(VLOOKUP(ONSCollation[[#This Row],[Dept detail / Agency]],ONS2012Q4[[Cleaned name]:[FTE Q3 2012]],4,FALSE),"-")</f>
        <v>0</v>
      </c>
      <c r="AI97" s="601" t="str">
        <f>IFERROR(VLOOKUP(ONSCollation[[#This Row],[Dept detail / Agency]],ONS2013Q1[[Cleaned name]:[FTE Q4 2012]],4,FALSE),"-")</f>
        <v>-</v>
      </c>
      <c r="AJ97" s="601" t="str">
        <f>IFERROR(VLOOKUP(ONSCollation[[#This Row],[Dept detail / Agency]],ONS2013Q2[[Cleaned name]:[FTE Q1 2013]],4,FALSE),"-")</f>
        <v>-</v>
      </c>
      <c r="AK97" s="601" t="str">
        <f>IFERROR(VLOOKUP(ONSCollation[[#This Row],[Dept detail / Agency]],ONS2013Q3[[Cleaned name]:[FTE Q2 2013]],4,FALSE),"-")</f>
        <v>-</v>
      </c>
      <c r="AL97" s="601" t="str">
        <f>IFERROR(VLOOKUP(ONSCollation[[#This Row],[Dept detail / Agency]],ONS2013Q3[[Cleaned name]:[FTE Q2 2013]],6,FALSE),"-")</f>
        <v>-</v>
      </c>
      <c r="AM97" s="601" t="str">
        <f>IFERROR(VLOOKUP(ONSCollation[[#This Row],[Dept detail / Agency]],ONS2013Q4[[#All],[Cleaned name]:[FTE Q4 2013]],4,FALSE),"-")</f>
        <v>-</v>
      </c>
      <c r="AN97" s="601" t="str">
        <f>IFERROR(VLOOKUP(ONSCollation[[#This Row],[Dept detail / Agency]],ONS2013Q4[[Cleaned name]:[HC Q3 20132]],6,FALSE),"-")</f>
        <v>-</v>
      </c>
      <c r="AO97" s="601" t="e">
        <f>ONSCollation[[#This Row],[2013 Q3 - restated]]-ONSCollation[[#This Row],[2013 Q3 FTE]]</f>
        <v>#VALUE!</v>
      </c>
      <c r="AP97" s="602" t="str">
        <f>IFERROR(VLOOKUP(ONSCollation[[#This Row],[ONS Q1 2009-Q2 2009]],ONS2009Q2[[#All],[Cleaned version of text detail]:[Full Time Equivalent Q1 2009]],6,0),"-")</f>
        <v>-</v>
      </c>
      <c r="AQ97" s="602" t="str">
        <f>IFERROR(VLOOKUP(ONSCollation[[#This Row],[ONS Q1 2009-Q2 2009]],ONS2009Q2[[#All],[Cleaned version of text detail]:[Full Time Equivalent Q1 2009]],2,0),"-")</f>
        <v>-</v>
      </c>
      <c r="AR97" s="602" t="str">
        <f>IFERROR(VLOOKUP(ONSCollation[[#This Row],[ONS Q3 2009-Q4 2009]],ONS2009Q4[[#All],[Cleaned version of detail]:[Full Time Equivalent Q3 2009]],6,0),"-")</f>
        <v>-</v>
      </c>
      <c r="AS97" s="602" t="str">
        <f>IFERROR(VLOOKUP(ONSCollation[[#This Row],[ONS Q3 2009-Q4 2009]],ONS2009Q4[[#All],[Cleaned version of detail]:[Full Time Equivalent Q3 2009]],2,0),"-")</f>
        <v>-</v>
      </c>
      <c r="AT97" s="602" t="str">
        <f>IFERROR(VLOOKUP(ONSCollation[[#This Row],[ONS Q1 2010-Q2 2010]],ONS2010Q2[[#All],[Cleaned text]:[Full Time Equivalent Q1 2010]],6,0),"-")</f>
        <v>-</v>
      </c>
      <c r="AU97" s="602" t="str">
        <f>IFERROR(VLOOKUP(ONSCollation[[#This Row],[ONS Q2 2010-Q3 2010]],ONS2010Q3[[#All],[Cleaned text]:[FTE Q2 2010]],6,0),"-")</f>
        <v>-</v>
      </c>
      <c r="AV97" s="602" t="str">
        <f>IFERROR(VLOOKUP(ONSCollation[[#This Row],[ONS Q4 2010-Q1 2011]],ONS2011Q1[[#All],[Cleaned text]:[Full Time Equivalent change Q4 2010-Q1 2011]],2,0),"-")</f>
        <v>-</v>
      </c>
      <c r="AW97" s="602" t="str">
        <f>IFERROR(VLOOKUP(ONSCollation[[#This Row],[ONS Q3 2010-Q4 2010]],ONS2010Q4[[#All],[Cleaned text]:[Full Time Equivalent Q3 2010]],2,0),"-")</f>
        <v>-</v>
      </c>
      <c r="AX97" s="602" t="str">
        <f>IFERROR(VLOOKUP(ONSCollation[[#This Row],[ONS Q3 2010-Q4 2010]],ONS2010Q4[[#All],[Cleaned text]:[Full Time Equivalent Q3 2010]],6,0),"-")</f>
        <v>-</v>
      </c>
      <c r="AY97" s="602" t="str">
        <f>IFERROR(VLOOKUP(ONSCollation[[#This Row],[ONS Q1 2011-Q2 2011]],ONS2011Q2[[#All],[Dept detail / Agency]:[Full Time Equivalent]],3,0),"-")</f>
        <v>-</v>
      </c>
      <c r="AZ97" s="602">
        <f>IFERROR(VLOOKUP(ONSCollation[[#This Row],[ONS Q2 2011-Q3 2011]],ONS2011Q3[[#All],[Cleaned text]:[Full Time Equivalent Q3 2011]],2,0),"-")</f>
        <v>40</v>
      </c>
      <c r="BA97" s="602">
        <f>IFERROR(VLOOKUP(ONSCollation[[#This Row],[ONS Q3 2011-Q4 2011]],ONS2011Q4[[#All],[Cleaned text]:[Full Time Equivalent]],3,0),"-")</f>
        <v>30</v>
      </c>
      <c r="BB97" s="602">
        <f>IFERROR(VLOOKUP(ONSCollation[[#This Row],[Dept detail / Agency]],ONS2012Q1[[Cleaned text]:[FTE Q1]],3,FALSE),"-")</f>
        <v>30</v>
      </c>
      <c r="BC97" s="602">
        <f>IFERROR(VLOOKUP(ONSCollation[[#This Row],[Dept detail / Agency]],ONS2012Q2[[Cleaned name]:[FTE Q2 2012]],3,FALSE),"-")</f>
        <v>20</v>
      </c>
      <c r="BD97" s="602">
        <f>IFERROR(VLOOKUP(ONSCollation[[#This Row],[Dept detail / Agency]],ONS2012Q3[[Cleaned name]:[FTE Q2 2012]],3,FALSE),"-")</f>
        <v>10</v>
      </c>
      <c r="BE97" s="602">
        <f>IFERROR(VLOOKUP(ONSCollation[[#This Row],[Dept detail / Agency]],ONS2012Q4[[Cleaned name]:[FTE Q3 2012]],3,FALSE),"-")</f>
        <v>0</v>
      </c>
      <c r="BF97" s="602" t="str">
        <f>IFERROR(VLOOKUP(ONSCollation[[#This Row],[Dept detail / Agency]],ONS2013Q1[[Cleaned name]:[FTE Q4 2012]],3,FALSE),"-")</f>
        <v>-</v>
      </c>
      <c r="BG97" s="602" t="str">
        <f>IFERROR(VLOOKUP(ONSCollation[[#This Row],[Dept detail / Agency]],ONS2013Q2[[Cleaned name]:[FTE Q1 2013]],3,FALSE),"-")</f>
        <v>-</v>
      </c>
      <c r="BH97" s="602" t="str">
        <f>IFERROR(VLOOKUP(ONSCollation[[#This Row],[Dept detail / Agency]],ONS2013Q3[[Cleaned name]:[FTE Q2 2013]],3,FALSE),"-")</f>
        <v>-</v>
      </c>
      <c r="BI97" s="602" t="str">
        <f>IFERROR(VLOOKUP(ONSCollation[[#This Row],[Dept detail / Agency]],ONS2013Q3[[Cleaned name]:[FTE Q2 2013]],3,FALSE),"-")</f>
        <v>-</v>
      </c>
      <c r="BJ97" s="604"/>
    </row>
    <row r="98" spans="1:62" x14ac:dyDescent="0.25">
      <c r="A98" s="531" t="s">
        <v>25</v>
      </c>
      <c r="B98" s="549" t="s">
        <v>453</v>
      </c>
      <c r="C98" s="531" t="s">
        <v>28</v>
      </c>
      <c r="D98" s="531" t="s">
        <v>28</v>
      </c>
      <c r="E98" s="531" t="s">
        <v>28</v>
      </c>
      <c r="F98" s="531" t="s">
        <v>28</v>
      </c>
      <c r="G98" s="531" t="s">
        <v>28</v>
      </c>
      <c r="H98" s="531" t="s">
        <v>28</v>
      </c>
      <c r="I98" s="531" t="s">
        <v>28</v>
      </c>
      <c r="J98" s="531" t="s">
        <v>28</v>
      </c>
      <c r="K98" s="531" t="s">
        <v>28</v>
      </c>
      <c r="L98" s="532" t="str">
        <f>VLOOKUP(TRIM(ONSCollation[[#This Row],[ONS Q3 2011-Q4 2011]]),ONS2012Q1[Cleaned text],1,0)</f>
        <v>National Savings and Investments</v>
      </c>
      <c r="M98" s="532" t="str">
        <f>ONSCollation[[#This Row],[ONS Q4 2011-Q1 2012]]</f>
        <v>National Savings and Investments</v>
      </c>
      <c r="N98" s="536" t="str">
        <f>ONSCollation[[#This Row],[ONS Q4 2011-Q1 2012]]</f>
        <v>National Savings and Investments</v>
      </c>
      <c r="O98" s="536" t="str">
        <f>ONSCollation[[#This Row],[Dept]]</f>
        <v>HMT</v>
      </c>
      <c r="P98" s="531" t="s">
        <v>902</v>
      </c>
      <c r="Q98" s="531" t="s">
        <v>832</v>
      </c>
      <c r="R98" s="531" t="s">
        <v>791</v>
      </c>
      <c r="S98" s="601">
        <f>IFERROR(VLOOKUP(ONSCollation[[#This Row],[ONS Q1 2009-Q2 2009]],ONS2009Q2[[#All],[Cleaned version of text detail]:[Full Time Equivalent Q1 2009]],8,0), "-")</f>
        <v>160</v>
      </c>
      <c r="T98" s="601">
        <f>IFERROR(VLOOKUP(ONSCollation[[#This Row],[ONS Q1 2009-Q2 2009]],ONS2009Q2[[#All],[Cleaned version of text detail]:[Full Time Equivalent Q1 2009]],4,0),"-")</f>
        <v>150</v>
      </c>
      <c r="U98" s="601">
        <f>IFERROR(VLOOKUP(ONSCollation[[#This Row],[ONS Q3 2009-Q4 2009]],ONS2009Q4[[#All],[Cleaned version of detail]:[Full Time Equivalent Q3 2009]],8,0),"-")</f>
        <v>140</v>
      </c>
      <c r="V98" s="601">
        <f>IFERROR(VLOOKUP(ONSCollation[[#This Row],[ONS Q3 2009-Q4 2009]],ONS2009Q4[[#All],[Cleaned version of detail]:[Full Time Equivalent Q3 2009]],4,0),"-")</f>
        <v>150</v>
      </c>
      <c r="W98" s="601">
        <f>IFERROR(VLOOKUP(ONSCollation[[#This Row],[ONS Q1 2010-Q2 2010]],ONS2010Q2[[#All],[Cleaned text]:[Full Time Equivalent Q1 2010]],8,0),"-")</f>
        <v>150</v>
      </c>
      <c r="X98" s="601">
        <f>IFERROR(VLOOKUP(ONSCollation[[#This Row],[ONS Q2 2010-Q3 2010]],ONS2010Q3[[#All],[Cleaned text]:[FTE Q2 2010]],8,0),"-")</f>
        <v>150</v>
      </c>
      <c r="Y98" s="601">
        <f>IFERROR(VLOOKUP(ONSCollation[[#This Row],[ONS Q3 2010-Q4 2010]],ONS2010Q4[[#All],[Cleaned text]:[Full Time Equivalent Q3 2010]],8,0),"-")</f>
        <v>140</v>
      </c>
      <c r="Z98" s="601">
        <f>IFERROR(VLOOKUP(ONSCollation[[#This Row],[ONS Q3 2010-Q4 2010]],ONS2010Q4[[#All],[Cleaned text]:[Full Time Equivalent Q3 2010]],4,0),"-")</f>
        <v>150</v>
      </c>
      <c r="AA98" s="601">
        <f>IFERROR(VLOOKUP(ONSCollation[[#This Row],[ONS Q4 2010-Q1 2011]],ONS2011Q1[[#All],[Cleaned text]:[Full Time Equivalent change Q4 2010-Q1 2011]],3,0),"-")</f>
        <v>140</v>
      </c>
      <c r="AB98" s="601">
        <f>IFERROR(VLOOKUP(ONSCollation[[#This Row],[ONS Q1 2011-Q2 2011]],ONS2011Q2[[#All],[Dept detail / Agency]:[Full Time Equivalent]],4,0),"-")</f>
        <v>140</v>
      </c>
      <c r="AC98" s="601">
        <f>IFERROR(VLOOKUP(ONSCollation[[#This Row],[ONS Q2 2011-Q3 2011]],ONS2011Q3[[#All],[Cleaned text]:[Full Time Equivalent Q3 2011]],3,0),"-")</f>
        <v>140</v>
      </c>
      <c r="AD98" s="601">
        <f>IFERROR(VLOOKUP(ONSCollation[[#This Row],[ONS Q3 2011-Q4 2011]],ONS2011Q4[[#All],[Cleaned text]:[Full Time Equivalent]],4,0),"-")</f>
        <v>150</v>
      </c>
      <c r="AE98" s="601">
        <f>IFERROR(VLOOKUP(ONSCollation[[#This Row],[Dept detail / Agency]],ONS2012Q1[[Cleaned text]:[FTE Q1]],4,FALSE),"-")</f>
        <v>150</v>
      </c>
      <c r="AF98" s="601">
        <f>IFERROR(VLOOKUP(ONSCollation[[#This Row],[Dept detail / Agency]],ONS2012Q2[[Cleaned name]:[FTE Q2 2012]],4,FALSE),"-")</f>
        <v>150</v>
      </c>
      <c r="AG98" s="601">
        <f>IFERROR(VLOOKUP(ONSCollation[[#This Row],[Dept detail / Agency]],ONS2012Q3[[Cleaned name]:[FTE Q2 2012]],4,FALSE),"-")</f>
        <v>150</v>
      </c>
      <c r="AH98" s="601">
        <f>IFERROR(VLOOKUP(ONSCollation[[#This Row],[Dept detail / Agency]],ONS2012Q4[[Cleaned name]:[FTE Q3 2012]],4,FALSE),"-")</f>
        <v>170</v>
      </c>
      <c r="AI98" s="601">
        <f>IFERROR(VLOOKUP(ONSCollation[[#This Row],[Dept detail / Agency]],ONS2013Q1[[Cleaned name]:[FTE Q4 2012]],4,FALSE),"-")</f>
        <v>170</v>
      </c>
      <c r="AJ98" s="601">
        <f>IFERROR(VLOOKUP(ONSCollation[[#This Row],[Dept detail / Agency]],ONS2013Q2[[Cleaned name]:[FTE Q1 2013]],4,FALSE),"-")</f>
        <v>170</v>
      </c>
      <c r="AK98" s="601">
        <f>IFERROR(VLOOKUP(ONSCollation[[#This Row],[Dept detail / Agency]],ONS2013Q3[[Cleaned name]:[FTE Q2 2013]],4,FALSE),"-")</f>
        <v>180</v>
      </c>
      <c r="AL98" s="601">
        <f>IFERROR(VLOOKUP(ONSCollation[[#This Row],[Dept detail / Agency]],ONS2013Q3[[Cleaned name]:[FTE Q2 2013]],6,FALSE),"-")</f>
        <v>170</v>
      </c>
      <c r="AM98" s="601">
        <f>IFERROR(VLOOKUP(ONSCollation[[#This Row],[Dept detail / Agency]],ONS2013Q4[[#All],[Cleaned name]:[FTE Q4 2013]],4,FALSE),"-")</f>
        <v>200</v>
      </c>
      <c r="AN98" s="601">
        <f>IFERROR(VLOOKUP(ONSCollation[[#This Row],[Dept detail / Agency]],ONS2013Q4[[Cleaned name]:[HC Q3 20132]],6,FALSE),"-")</f>
        <v>180</v>
      </c>
      <c r="AO98" s="601">
        <f>ONSCollation[[#This Row],[2013 Q3 - restated]]-ONSCollation[[#This Row],[2013 Q3 FTE]]</f>
        <v>0</v>
      </c>
      <c r="AP98" s="602">
        <f>IFERROR(VLOOKUP(ONSCollation[[#This Row],[ONS Q1 2009-Q2 2009]],ONS2009Q2[[#All],[Cleaned version of text detail]:[Full Time Equivalent Q1 2009]],6,0),"-")</f>
        <v>160</v>
      </c>
      <c r="AQ98" s="602">
        <f>IFERROR(VLOOKUP(ONSCollation[[#This Row],[ONS Q1 2009-Q2 2009]],ONS2009Q2[[#All],[Cleaned version of text detail]:[Full Time Equivalent Q1 2009]],2,0),"-")</f>
        <v>150</v>
      </c>
      <c r="AR98" s="602">
        <f>IFERROR(VLOOKUP(ONSCollation[[#This Row],[ONS Q3 2009-Q4 2009]],ONS2009Q4[[#All],[Cleaned version of detail]:[Full Time Equivalent Q3 2009]],6,0),"-")</f>
        <v>150</v>
      </c>
      <c r="AS98" s="602">
        <f>IFERROR(VLOOKUP(ONSCollation[[#This Row],[ONS Q3 2009-Q4 2009]],ONS2009Q4[[#All],[Cleaned version of detail]:[Full Time Equivalent Q3 2009]],2,0),"-")</f>
        <v>150</v>
      </c>
      <c r="AT98" s="602">
        <f>IFERROR(VLOOKUP(ONSCollation[[#This Row],[ONS Q1 2010-Q2 2010]],ONS2010Q2[[#All],[Cleaned text]:[Full Time Equivalent Q1 2010]],6,0),"-")</f>
        <v>160</v>
      </c>
      <c r="AU98" s="602">
        <f>IFERROR(VLOOKUP(ONSCollation[[#This Row],[ONS Q2 2010-Q3 2010]],ONS2010Q3[[#All],[Cleaned text]:[FTE Q2 2010]],6,0),"-")</f>
        <v>160</v>
      </c>
      <c r="AV98" s="602">
        <f>IFERROR(VLOOKUP(ONSCollation[[#This Row],[ONS Q4 2010-Q1 2011]],ONS2011Q1[[#All],[Cleaned text]:[Full Time Equivalent change Q4 2010-Q1 2011]],2,0),"-")</f>
        <v>150</v>
      </c>
      <c r="AW98" s="602">
        <f>IFERROR(VLOOKUP(ONSCollation[[#This Row],[ONS Q3 2010-Q4 2010]],ONS2010Q4[[#All],[Cleaned text]:[Full Time Equivalent Q3 2010]],2,0),"-")</f>
        <v>150</v>
      </c>
      <c r="AX98" s="602">
        <f>IFERROR(VLOOKUP(ONSCollation[[#This Row],[ONS Q3 2010-Q4 2010]],ONS2010Q4[[#All],[Cleaned text]:[Full Time Equivalent Q3 2010]],6,0),"-")</f>
        <v>150</v>
      </c>
      <c r="AY98" s="602">
        <f>IFERROR(VLOOKUP(ONSCollation[[#This Row],[ONS Q1 2011-Q2 2011]],ONS2011Q2[[#All],[Dept detail / Agency]:[Full Time Equivalent]],3,0),"-")</f>
        <v>140</v>
      </c>
      <c r="AZ98" s="602">
        <f>IFERROR(VLOOKUP(ONSCollation[[#This Row],[ONS Q2 2011-Q3 2011]],ONS2011Q3[[#All],[Cleaned text]:[Full Time Equivalent Q3 2011]],2,0),"-")</f>
        <v>150</v>
      </c>
      <c r="BA98" s="602">
        <f>IFERROR(VLOOKUP(ONSCollation[[#This Row],[ONS Q3 2011-Q4 2011]],ONS2011Q4[[#All],[Cleaned text]:[Full Time Equivalent]],3,0),"-")</f>
        <v>160</v>
      </c>
      <c r="BB98" s="602">
        <f>IFERROR(VLOOKUP(ONSCollation[[#This Row],[Dept detail / Agency]],ONS2012Q1[[Cleaned text]:[FTE Q1]],3,FALSE),"-")</f>
        <v>150</v>
      </c>
      <c r="BC98" s="602">
        <f>IFERROR(VLOOKUP(ONSCollation[[#This Row],[Dept detail / Agency]],ONS2012Q2[[Cleaned name]:[FTE Q2 2012]],3,FALSE),"-")</f>
        <v>160</v>
      </c>
      <c r="BD98" s="602">
        <f>IFERROR(VLOOKUP(ONSCollation[[#This Row],[Dept detail / Agency]],ONS2012Q3[[Cleaned name]:[FTE Q2 2012]],3,FALSE),"-")</f>
        <v>160</v>
      </c>
      <c r="BE98" s="602">
        <f>IFERROR(VLOOKUP(ONSCollation[[#This Row],[Dept detail / Agency]],ONS2012Q4[[Cleaned name]:[FTE Q3 2012]],3,FALSE),"-")</f>
        <v>180</v>
      </c>
      <c r="BF98" s="602">
        <f>IFERROR(VLOOKUP(ONSCollation[[#This Row],[Dept detail / Agency]],ONS2013Q1[[Cleaned name]:[FTE Q4 2012]],3,FALSE),"-")</f>
        <v>180</v>
      </c>
      <c r="BG98" s="602">
        <f>IFERROR(VLOOKUP(ONSCollation[[#This Row],[Dept detail / Agency]],ONS2013Q2[[Cleaned name]:[FTE Q1 2013]],3,FALSE),"-")</f>
        <v>170</v>
      </c>
      <c r="BH98" s="602">
        <f>IFERROR(VLOOKUP(ONSCollation[[#This Row],[Dept detail / Agency]],ONS2013Q3[[Cleaned name]:[FTE Q2 2013]],3,FALSE),"-")</f>
        <v>180</v>
      </c>
      <c r="BI98" s="602">
        <f>IFERROR(VLOOKUP(ONSCollation[[#This Row],[Dept detail / Agency]],ONS2013Q3[[Cleaned name]:[FTE Q2 2013]],3,FALSE),"-")</f>
        <v>180</v>
      </c>
      <c r="BJ98" s="604"/>
    </row>
    <row r="99" spans="1:62" x14ac:dyDescent="0.25">
      <c r="A99" s="531" t="s">
        <v>25</v>
      </c>
      <c r="B99" s="549" t="s">
        <v>453</v>
      </c>
      <c r="C99" s="531" t="s">
        <v>29</v>
      </c>
      <c r="D99" s="531" t="s">
        <v>29</v>
      </c>
      <c r="E99" s="531" t="s">
        <v>29</v>
      </c>
      <c r="F99" s="531" t="s">
        <v>29</v>
      </c>
      <c r="G99" s="531" t="s">
        <v>29</v>
      </c>
      <c r="H99" s="531" t="s">
        <v>29</v>
      </c>
      <c r="I99" s="531" t="s">
        <v>29</v>
      </c>
      <c r="J99" s="531" t="s">
        <v>29</v>
      </c>
      <c r="K99" s="531" t="s">
        <v>29</v>
      </c>
      <c r="L99" s="531" t="s">
        <v>29</v>
      </c>
      <c r="M99" s="532" t="str">
        <f>ONSCollation[[#This Row],[ONS Q4 2011-Q1 2012]]</f>
        <v>Office of Government Commerce</v>
      </c>
      <c r="N99" s="536" t="str">
        <f>ONSCollation[[#This Row],[ONS Q4 2011-Q1 2012]]</f>
        <v>Office of Government Commerce</v>
      </c>
      <c r="O99" s="536" t="str">
        <f>ONSCollation[[#This Row],[Dept]]</f>
        <v>HMT</v>
      </c>
      <c r="P99" s="531" t="s">
        <v>902</v>
      </c>
      <c r="Q99" s="531" t="s">
        <v>832</v>
      </c>
      <c r="R99" s="534" t="s">
        <v>792</v>
      </c>
      <c r="S99" s="601">
        <f>IFERROR(VLOOKUP(ONSCollation[[#This Row],[ONS Q1 2009-Q2 2009]],ONS2009Q2[[#All],[Cleaned version of text detail]:[Full Time Equivalent Q1 2009]],8,0), "-")</f>
        <v>260</v>
      </c>
      <c r="T99" s="601">
        <f>IFERROR(VLOOKUP(ONSCollation[[#This Row],[ONS Q1 2009-Q2 2009]],ONS2009Q2[[#All],[Cleaned version of text detail]:[Full Time Equivalent Q1 2009]],4,0),"-")</f>
        <v>260</v>
      </c>
      <c r="U99" s="601">
        <f>IFERROR(VLOOKUP(ONSCollation[[#This Row],[ONS Q3 2009-Q4 2009]],ONS2009Q4[[#All],[Cleaned version of detail]:[Full Time Equivalent Q3 2009]],8,0),"-")</f>
        <v>270</v>
      </c>
      <c r="V99" s="601">
        <f>IFERROR(VLOOKUP(ONSCollation[[#This Row],[ONS Q3 2009-Q4 2009]],ONS2009Q4[[#All],[Cleaned version of detail]:[Full Time Equivalent Q3 2009]],4,0),"-")</f>
        <v>310</v>
      </c>
      <c r="W99" s="601">
        <f>IFERROR(VLOOKUP(ONSCollation[[#This Row],[ONS Q1 2010-Q2 2010]],ONS2010Q2[[#All],[Cleaned text]:[Full Time Equivalent Q1 2010]],8,0),"-")</f>
        <v>290</v>
      </c>
      <c r="X99" s="601" t="str">
        <f>IFERROR(VLOOKUP(ONSCollation[[#This Row],[ONS Q2 2010-Q3 2010]],ONS2010Q3[[#All],[Cleaned text]:[FTE Q2 2010]],8,0),"-")</f>
        <v>-</v>
      </c>
      <c r="Y99" s="601" t="str">
        <f>IFERROR(VLOOKUP(ONSCollation[[#This Row],[ONS Q3 2010-Q4 2010]],ONS2010Q4[[#All],[Cleaned text]:[Full Time Equivalent Q3 2010]],8,0),"-")</f>
        <v>-</v>
      </c>
      <c r="Z99" s="601" t="str">
        <f>IFERROR(VLOOKUP(ONSCollation[[#This Row],[ONS Q3 2010-Q4 2010]],ONS2010Q4[[#All],[Cleaned text]:[Full Time Equivalent Q3 2010]],4,0),"-")</f>
        <v>-</v>
      </c>
      <c r="AA99" s="601" t="str">
        <f>IFERROR(VLOOKUP(ONSCollation[[#This Row],[ONS Q4 2010-Q1 2011]],ONS2011Q1[[#All],[Cleaned text]:[Full Time Equivalent change Q4 2010-Q1 2011]],3,0),"-")</f>
        <v>-</v>
      </c>
      <c r="AB99" s="601" t="str">
        <f>IFERROR(VLOOKUP(ONSCollation[[#This Row],[ONS Q1 2011-Q2 2011]],ONS2011Q2[[#All],[Dept detail / Agency]:[Full Time Equivalent]],4,0),"-")</f>
        <v>-</v>
      </c>
      <c r="AC99" s="601" t="str">
        <f>IFERROR(VLOOKUP(ONSCollation[[#This Row],[ONS Q2 2011-Q3 2011]],ONS2011Q3[[#All],[Cleaned text]:[Full Time Equivalent Q3 2011]],3,0),"-")</f>
        <v>-</v>
      </c>
      <c r="AD99" s="601" t="str">
        <f>IFERROR(VLOOKUP(ONSCollation[[#This Row],[ONS Q3 2011-Q4 2011]],ONS2011Q4[[#All],[Cleaned text]:[Full Time Equivalent]],4,0),"-")</f>
        <v>-</v>
      </c>
      <c r="AE99" s="601" t="str">
        <f>IFERROR(VLOOKUP(ONSCollation[[#This Row],[Dept detail / Agency]],ONS2012Q1[[Cleaned text]:[FTE Q1]],4,FALSE),"-")</f>
        <v>-</v>
      </c>
      <c r="AF99" s="601" t="str">
        <f>IFERROR(VLOOKUP(ONSCollation[[#This Row],[Dept detail / Agency]],ONS2012Q2[[Cleaned name]:[FTE Q2 2012]],4,FALSE),"-")</f>
        <v>-</v>
      </c>
      <c r="AG99" s="601" t="str">
        <f>IFERROR(VLOOKUP(ONSCollation[[#This Row],[Dept detail / Agency]],ONS2012Q3[[Cleaned name]:[FTE Q2 2012]],4,FALSE),"-")</f>
        <v>-</v>
      </c>
      <c r="AH99" s="601" t="str">
        <f>IFERROR(VLOOKUP(ONSCollation[[#This Row],[Dept detail / Agency]],ONS2012Q4[[Cleaned name]:[FTE Q3 2012]],4,FALSE),"-")</f>
        <v>-</v>
      </c>
      <c r="AI99" s="601" t="str">
        <f>IFERROR(VLOOKUP(ONSCollation[[#This Row],[Dept detail / Agency]],ONS2013Q1[[Cleaned name]:[FTE Q4 2012]],4,FALSE),"-")</f>
        <v>-</v>
      </c>
      <c r="AJ99" s="601" t="str">
        <f>IFERROR(VLOOKUP(ONSCollation[[#This Row],[Dept detail / Agency]],ONS2013Q2[[Cleaned name]:[FTE Q1 2013]],4,FALSE),"-")</f>
        <v>-</v>
      </c>
      <c r="AK99" s="601" t="str">
        <f>IFERROR(VLOOKUP(ONSCollation[[#This Row],[Dept detail / Agency]],ONS2013Q3[[Cleaned name]:[FTE Q2 2013]],4,FALSE),"-")</f>
        <v>-</v>
      </c>
      <c r="AL99" s="601" t="str">
        <f>IFERROR(VLOOKUP(ONSCollation[[#This Row],[Dept detail / Agency]],ONS2013Q3[[Cleaned name]:[FTE Q2 2013]],6,FALSE),"-")</f>
        <v>-</v>
      </c>
      <c r="AM99" s="601" t="str">
        <f>IFERROR(VLOOKUP(ONSCollation[[#This Row],[Dept detail / Agency]],ONS2013Q4[[#All],[Cleaned name]:[FTE Q4 2013]],4,FALSE),"-")</f>
        <v>-</v>
      </c>
      <c r="AN99" s="601" t="str">
        <f>IFERROR(VLOOKUP(ONSCollation[[#This Row],[Dept detail / Agency]],ONS2013Q4[[Cleaned name]:[HC Q3 20132]],6,FALSE),"-")</f>
        <v>-</v>
      </c>
      <c r="AO99" s="601" t="e">
        <f>ONSCollation[[#This Row],[2013 Q3 - restated]]-ONSCollation[[#This Row],[2013 Q3 FTE]]</f>
        <v>#VALUE!</v>
      </c>
      <c r="AP99" s="602">
        <f>IFERROR(VLOOKUP(ONSCollation[[#This Row],[ONS Q1 2009-Q2 2009]],ONS2009Q2[[#All],[Cleaned version of text detail]:[Full Time Equivalent Q1 2009]],6,0),"-")</f>
        <v>270</v>
      </c>
      <c r="AQ99" s="602">
        <f>IFERROR(VLOOKUP(ONSCollation[[#This Row],[ONS Q1 2009-Q2 2009]],ONS2009Q2[[#All],[Cleaned version of text detail]:[Full Time Equivalent Q1 2009]],2,0),"-")</f>
        <v>270</v>
      </c>
      <c r="AR99" s="602">
        <f>IFERROR(VLOOKUP(ONSCollation[[#This Row],[ONS Q3 2009-Q4 2009]],ONS2009Q4[[#All],[Cleaned version of detail]:[Full Time Equivalent Q3 2009]],6,0),"-")</f>
        <v>280</v>
      </c>
      <c r="AS99" s="602">
        <f>IFERROR(VLOOKUP(ONSCollation[[#This Row],[ONS Q3 2009-Q4 2009]],ONS2009Q4[[#All],[Cleaned version of detail]:[Full Time Equivalent Q3 2009]],2,0),"-")</f>
        <v>320</v>
      </c>
      <c r="AT99" s="602">
        <f>IFERROR(VLOOKUP(ONSCollation[[#This Row],[ONS Q1 2010-Q2 2010]],ONS2010Q2[[#All],[Cleaned text]:[Full Time Equivalent Q1 2010]],6,0),"-")</f>
        <v>300</v>
      </c>
      <c r="AU99" s="602" t="str">
        <f>IFERROR(VLOOKUP(ONSCollation[[#This Row],[ONS Q2 2010-Q3 2010]],ONS2010Q3[[#All],[Cleaned text]:[FTE Q2 2010]],6,0),"-")</f>
        <v>-</v>
      </c>
      <c r="AV99" s="602" t="str">
        <f>IFERROR(VLOOKUP(ONSCollation[[#This Row],[ONS Q4 2010-Q1 2011]],ONS2011Q1[[#All],[Cleaned text]:[Full Time Equivalent change Q4 2010-Q1 2011]],2,0),"-")</f>
        <v>-</v>
      </c>
      <c r="AW99" s="602" t="str">
        <f>IFERROR(VLOOKUP(ONSCollation[[#This Row],[ONS Q3 2010-Q4 2010]],ONS2010Q4[[#All],[Cleaned text]:[Full Time Equivalent Q3 2010]],2,0),"-")</f>
        <v>-</v>
      </c>
      <c r="AX99" s="602" t="str">
        <f>IFERROR(VLOOKUP(ONSCollation[[#This Row],[ONS Q3 2010-Q4 2010]],ONS2010Q4[[#All],[Cleaned text]:[Full Time Equivalent Q3 2010]],6,0),"-")</f>
        <v>-</v>
      </c>
      <c r="AY99" s="602" t="str">
        <f>IFERROR(VLOOKUP(ONSCollation[[#This Row],[ONS Q1 2011-Q2 2011]],ONS2011Q2[[#All],[Dept detail / Agency]:[Full Time Equivalent]],3,0),"-")</f>
        <v>-</v>
      </c>
      <c r="AZ99" s="602" t="str">
        <f>IFERROR(VLOOKUP(ONSCollation[[#This Row],[ONS Q2 2011-Q3 2011]],ONS2011Q3[[#All],[Cleaned text]:[Full Time Equivalent Q3 2011]],2,0),"-")</f>
        <v>-</v>
      </c>
      <c r="BA99" s="602" t="str">
        <f>IFERROR(VLOOKUP(ONSCollation[[#This Row],[ONS Q3 2011-Q4 2011]],ONS2011Q4[[#All],[Cleaned text]:[Full Time Equivalent]],3,0),"-")</f>
        <v>-</v>
      </c>
      <c r="BB99" s="602" t="str">
        <f>IFERROR(VLOOKUP(ONSCollation[[#This Row],[Dept detail / Agency]],ONS2012Q1[[Cleaned text]:[FTE Q1]],3,FALSE),"-")</f>
        <v>-</v>
      </c>
      <c r="BC99" s="602" t="str">
        <f>IFERROR(VLOOKUP(ONSCollation[[#This Row],[Dept detail / Agency]],ONS2012Q2[[Cleaned name]:[FTE Q2 2012]],3,FALSE),"-")</f>
        <v>-</v>
      </c>
      <c r="BD99" s="602" t="str">
        <f>IFERROR(VLOOKUP(ONSCollation[[#This Row],[Dept detail / Agency]],ONS2012Q3[[Cleaned name]:[FTE Q2 2012]],3,FALSE),"-")</f>
        <v>-</v>
      </c>
      <c r="BE99" s="602" t="str">
        <f>IFERROR(VLOOKUP(ONSCollation[[#This Row],[Dept detail / Agency]],ONS2012Q4[[Cleaned name]:[FTE Q3 2012]],3,FALSE),"-")</f>
        <v>-</v>
      </c>
      <c r="BF99" s="602" t="str">
        <f>IFERROR(VLOOKUP(ONSCollation[[#This Row],[Dept detail / Agency]],ONS2013Q1[[Cleaned name]:[FTE Q4 2012]],3,FALSE),"-")</f>
        <v>-</v>
      </c>
      <c r="BG99" s="602" t="str">
        <f>IFERROR(VLOOKUP(ONSCollation[[#This Row],[Dept detail / Agency]],ONS2013Q2[[Cleaned name]:[FTE Q1 2013]],3,FALSE),"-")</f>
        <v>-</v>
      </c>
      <c r="BH99" s="602" t="str">
        <f>IFERROR(VLOOKUP(ONSCollation[[#This Row],[Dept detail / Agency]],ONS2013Q3[[Cleaned name]:[FTE Q2 2013]],3,FALSE),"-")</f>
        <v>-</v>
      </c>
      <c r="BI99" s="602" t="str">
        <f>IFERROR(VLOOKUP(ONSCollation[[#This Row],[Dept detail / Agency]],ONS2013Q3[[Cleaned name]:[FTE Q2 2013]],3,FALSE),"-")</f>
        <v>-</v>
      </c>
      <c r="BJ99" s="604"/>
    </row>
    <row r="100" spans="1:62" x14ac:dyDescent="0.25">
      <c r="A100" s="531" t="s">
        <v>25</v>
      </c>
      <c r="B100" s="549" t="s">
        <v>453</v>
      </c>
      <c r="C100" s="531" t="s">
        <v>30</v>
      </c>
      <c r="D100" s="531" t="s">
        <v>30</v>
      </c>
      <c r="E100" s="531" t="s">
        <v>30</v>
      </c>
      <c r="F100" s="531" t="s">
        <v>30</v>
      </c>
      <c r="G100" s="531" t="s">
        <v>30</v>
      </c>
      <c r="H100" s="531" t="s">
        <v>30</v>
      </c>
      <c r="I100" s="531" t="s">
        <v>30</v>
      </c>
      <c r="J100" s="531" t="s">
        <v>30</v>
      </c>
      <c r="K100" s="531" t="s">
        <v>30</v>
      </c>
      <c r="L100" s="531" t="s">
        <v>30</v>
      </c>
      <c r="M100" s="532" t="str">
        <f>ONSCollation[[#This Row],[ONS Q4 2011-Q1 2012]]</f>
        <v>OGC Buying Solutions</v>
      </c>
      <c r="N100" s="536" t="str">
        <f>ONSCollation[[#This Row],[ONS Q4 2011-Q1 2012]]</f>
        <v>OGC Buying Solutions</v>
      </c>
      <c r="O100" s="536" t="str">
        <f>ONSCollation[[#This Row],[Dept]]</f>
        <v>HMT</v>
      </c>
      <c r="P100" s="531" t="s">
        <v>902</v>
      </c>
      <c r="Q100" s="531" t="s">
        <v>832</v>
      </c>
      <c r="R100" s="540" t="s">
        <v>792</v>
      </c>
      <c r="S100" s="601">
        <f>IFERROR(VLOOKUP(ONSCollation[[#This Row],[ONS Q1 2009-Q2 2009]],ONS2009Q2[[#All],[Cleaned version of text detail]:[Full Time Equivalent Q1 2009]],8,0), "-")</f>
        <v>270</v>
      </c>
      <c r="T100" s="601">
        <f>IFERROR(VLOOKUP(ONSCollation[[#This Row],[ONS Q1 2009-Q2 2009]],ONS2009Q2[[#All],[Cleaned version of text detail]:[Full Time Equivalent Q1 2009]],4,0),"-")</f>
        <v>290</v>
      </c>
      <c r="U100" s="601">
        <f>IFERROR(VLOOKUP(ONSCollation[[#This Row],[ONS Q3 2009-Q4 2009]],ONS2009Q4[[#All],[Cleaned version of detail]:[Full Time Equivalent Q3 2009]],8,0),"-")</f>
        <v>310</v>
      </c>
      <c r="V100" s="601">
        <f>IFERROR(VLOOKUP(ONSCollation[[#This Row],[ONS Q3 2009-Q4 2009]],ONS2009Q4[[#All],[Cleaned version of detail]:[Full Time Equivalent Q3 2009]],4,0),"-")</f>
        <v>370</v>
      </c>
      <c r="W100" s="601">
        <f>IFERROR(VLOOKUP(ONSCollation[[#This Row],[ONS Q1 2010-Q2 2010]],ONS2010Q2[[#All],[Cleaned text]:[Full Time Equivalent Q1 2010]],8,0),"-")</f>
        <v>380</v>
      </c>
      <c r="X100" s="601" t="str">
        <f>IFERROR(VLOOKUP(ONSCollation[[#This Row],[ONS Q2 2010-Q3 2010]],ONS2010Q3[[#All],[Cleaned text]:[FTE Q2 2010]],8,0),"-")</f>
        <v>-</v>
      </c>
      <c r="Y100" s="601" t="str">
        <f>IFERROR(VLOOKUP(ONSCollation[[#This Row],[ONS Q3 2010-Q4 2010]],ONS2010Q4[[#All],[Cleaned text]:[Full Time Equivalent Q3 2010]],8,0),"-")</f>
        <v>-</v>
      </c>
      <c r="Z100" s="601" t="str">
        <f>IFERROR(VLOOKUP(ONSCollation[[#This Row],[ONS Q3 2010-Q4 2010]],ONS2010Q4[[#All],[Cleaned text]:[Full Time Equivalent Q3 2010]],4,0),"-")</f>
        <v>-</v>
      </c>
      <c r="AA100" s="601" t="str">
        <f>IFERROR(VLOOKUP(ONSCollation[[#This Row],[ONS Q4 2010-Q1 2011]],ONS2011Q1[[#All],[Cleaned text]:[Full Time Equivalent change Q4 2010-Q1 2011]],3,0),"-")</f>
        <v>-</v>
      </c>
      <c r="AB100" s="601" t="str">
        <f>IFERROR(VLOOKUP(ONSCollation[[#This Row],[ONS Q1 2011-Q2 2011]],ONS2011Q2[[#All],[Dept detail / Agency]:[Full Time Equivalent]],4,0),"-")</f>
        <v>-</v>
      </c>
      <c r="AC100" s="601" t="str">
        <f>IFERROR(VLOOKUP(ONSCollation[[#This Row],[ONS Q2 2011-Q3 2011]],ONS2011Q3[[#All],[Cleaned text]:[Full Time Equivalent Q3 2011]],3,0),"-")</f>
        <v>-</v>
      </c>
      <c r="AD100" s="601" t="str">
        <f>IFERROR(VLOOKUP(ONSCollation[[#This Row],[ONS Q3 2011-Q4 2011]],ONS2011Q4[[#All],[Cleaned text]:[Full Time Equivalent]],4,0),"-")</f>
        <v>-</v>
      </c>
      <c r="AE100" s="601" t="str">
        <f>IFERROR(VLOOKUP(ONSCollation[[#This Row],[Dept detail / Agency]],ONS2012Q1[[Cleaned text]:[FTE Q1]],4,FALSE),"-")</f>
        <v>-</v>
      </c>
      <c r="AF100" s="601" t="str">
        <f>IFERROR(VLOOKUP(ONSCollation[[#This Row],[Dept detail / Agency]],ONS2012Q2[[Cleaned name]:[FTE Q2 2012]],4,FALSE),"-")</f>
        <v>-</v>
      </c>
      <c r="AG100" s="601" t="str">
        <f>IFERROR(VLOOKUP(ONSCollation[[#This Row],[Dept detail / Agency]],ONS2012Q3[[Cleaned name]:[FTE Q2 2012]],4,FALSE),"-")</f>
        <v>-</v>
      </c>
      <c r="AH100" s="601" t="str">
        <f>IFERROR(VLOOKUP(ONSCollation[[#This Row],[Dept detail / Agency]],ONS2012Q4[[Cleaned name]:[FTE Q3 2012]],4,FALSE),"-")</f>
        <v>-</v>
      </c>
      <c r="AI100" s="601" t="str">
        <f>IFERROR(VLOOKUP(ONSCollation[[#This Row],[Dept detail / Agency]],ONS2013Q1[[Cleaned name]:[FTE Q4 2012]],4,FALSE),"-")</f>
        <v>-</v>
      </c>
      <c r="AJ100" s="601" t="str">
        <f>IFERROR(VLOOKUP(ONSCollation[[#This Row],[Dept detail / Agency]],ONS2013Q2[[Cleaned name]:[FTE Q1 2013]],4,FALSE),"-")</f>
        <v>-</v>
      </c>
      <c r="AK100" s="601" t="str">
        <f>IFERROR(VLOOKUP(ONSCollation[[#This Row],[Dept detail / Agency]],ONS2013Q3[[Cleaned name]:[FTE Q2 2013]],4,FALSE),"-")</f>
        <v>-</v>
      </c>
      <c r="AL100" s="601" t="str">
        <f>IFERROR(VLOOKUP(ONSCollation[[#This Row],[Dept detail / Agency]],ONS2013Q3[[Cleaned name]:[FTE Q2 2013]],6,FALSE),"-")</f>
        <v>-</v>
      </c>
      <c r="AM100" s="601" t="str">
        <f>IFERROR(VLOOKUP(ONSCollation[[#This Row],[Dept detail / Agency]],ONS2013Q4[[#All],[Cleaned name]:[FTE Q4 2013]],4,FALSE),"-")</f>
        <v>-</v>
      </c>
      <c r="AN100" s="601" t="str">
        <f>IFERROR(VLOOKUP(ONSCollation[[#This Row],[Dept detail / Agency]],ONS2013Q4[[Cleaned name]:[HC Q3 20132]],6,FALSE),"-")</f>
        <v>-</v>
      </c>
      <c r="AO100" s="601" t="e">
        <f>ONSCollation[[#This Row],[2013 Q3 - restated]]-ONSCollation[[#This Row],[2013 Q3 FTE]]</f>
        <v>#VALUE!</v>
      </c>
      <c r="AP100" s="602">
        <f>IFERROR(VLOOKUP(ONSCollation[[#This Row],[ONS Q1 2009-Q2 2009]],ONS2009Q2[[#All],[Cleaned version of text detail]:[Full Time Equivalent Q1 2009]],6,0),"-")</f>
        <v>280</v>
      </c>
      <c r="AQ100" s="602">
        <f>IFERROR(VLOOKUP(ONSCollation[[#This Row],[ONS Q1 2009-Q2 2009]],ONS2009Q2[[#All],[Cleaned version of text detail]:[Full Time Equivalent Q1 2009]],2,0),"-")</f>
        <v>300</v>
      </c>
      <c r="AR100" s="602">
        <f>IFERROR(VLOOKUP(ONSCollation[[#This Row],[ONS Q3 2009-Q4 2009]],ONS2009Q4[[#All],[Cleaned version of detail]:[Full Time Equivalent Q3 2009]],6,0),"-")</f>
        <v>320</v>
      </c>
      <c r="AS100" s="602">
        <f>IFERROR(VLOOKUP(ONSCollation[[#This Row],[ONS Q3 2009-Q4 2009]],ONS2009Q4[[#All],[Cleaned version of detail]:[Full Time Equivalent Q3 2009]],2,0),"-")</f>
        <v>380</v>
      </c>
      <c r="AT100" s="602">
        <f>IFERROR(VLOOKUP(ONSCollation[[#This Row],[ONS Q1 2010-Q2 2010]],ONS2010Q2[[#All],[Cleaned text]:[Full Time Equivalent Q1 2010]],6,0),"-")</f>
        <v>390</v>
      </c>
      <c r="AU100" s="602" t="str">
        <f>IFERROR(VLOOKUP(ONSCollation[[#This Row],[ONS Q2 2010-Q3 2010]],ONS2010Q3[[#All],[Cleaned text]:[FTE Q2 2010]],6,0),"-")</f>
        <v>-</v>
      </c>
      <c r="AV100" s="602" t="str">
        <f>IFERROR(VLOOKUP(ONSCollation[[#This Row],[ONS Q4 2010-Q1 2011]],ONS2011Q1[[#All],[Cleaned text]:[Full Time Equivalent change Q4 2010-Q1 2011]],2,0),"-")</f>
        <v>-</v>
      </c>
      <c r="AW100" s="602" t="str">
        <f>IFERROR(VLOOKUP(ONSCollation[[#This Row],[ONS Q3 2010-Q4 2010]],ONS2010Q4[[#All],[Cleaned text]:[Full Time Equivalent Q3 2010]],2,0),"-")</f>
        <v>-</v>
      </c>
      <c r="AX100" s="602" t="str">
        <f>IFERROR(VLOOKUP(ONSCollation[[#This Row],[ONS Q3 2010-Q4 2010]],ONS2010Q4[[#All],[Cleaned text]:[Full Time Equivalent Q3 2010]],6,0),"-")</f>
        <v>-</v>
      </c>
      <c r="AY100" s="602" t="str">
        <f>IFERROR(VLOOKUP(ONSCollation[[#This Row],[ONS Q1 2011-Q2 2011]],ONS2011Q2[[#All],[Dept detail / Agency]:[Full Time Equivalent]],3,0),"-")</f>
        <v>-</v>
      </c>
      <c r="AZ100" s="602" t="str">
        <f>IFERROR(VLOOKUP(ONSCollation[[#This Row],[ONS Q2 2011-Q3 2011]],ONS2011Q3[[#All],[Cleaned text]:[Full Time Equivalent Q3 2011]],2,0),"-")</f>
        <v>-</v>
      </c>
      <c r="BA100" s="602" t="str">
        <f>IFERROR(VLOOKUP(ONSCollation[[#This Row],[ONS Q3 2011-Q4 2011]],ONS2011Q4[[#All],[Cleaned text]:[Full Time Equivalent]],3,0),"-")</f>
        <v>-</v>
      </c>
      <c r="BB100" s="602" t="str">
        <f>IFERROR(VLOOKUP(ONSCollation[[#This Row],[Dept detail / Agency]],ONS2012Q1[[Cleaned text]:[FTE Q1]],3,FALSE),"-")</f>
        <v>-</v>
      </c>
      <c r="BC100" s="602" t="str">
        <f>IFERROR(VLOOKUP(ONSCollation[[#This Row],[Dept detail / Agency]],ONS2012Q2[[Cleaned name]:[FTE Q2 2012]],3,FALSE),"-")</f>
        <v>-</v>
      </c>
      <c r="BD100" s="602" t="str">
        <f>IFERROR(VLOOKUP(ONSCollation[[#This Row],[Dept detail / Agency]],ONS2012Q3[[Cleaned name]:[FTE Q2 2012]],3,FALSE),"-")</f>
        <v>-</v>
      </c>
      <c r="BE100" s="602" t="str">
        <f>IFERROR(VLOOKUP(ONSCollation[[#This Row],[Dept detail / Agency]],ONS2012Q4[[Cleaned name]:[FTE Q3 2012]],3,FALSE),"-")</f>
        <v>-</v>
      </c>
      <c r="BF100" s="602" t="str">
        <f>IFERROR(VLOOKUP(ONSCollation[[#This Row],[Dept detail / Agency]],ONS2013Q1[[Cleaned name]:[FTE Q4 2012]],3,FALSE),"-")</f>
        <v>-</v>
      </c>
      <c r="BG100" s="602" t="str">
        <f>IFERROR(VLOOKUP(ONSCollation[[#This Row],[Dept detail / Agency]],ONS2013Q2[[Cleaned name]:[FTE Q1 2013]],3,FALSE),"-")</f>
        <v>-</v>
      </c>
      <c r="BH100" s="602" t="str">
        <f>IFERROR(VLOOKUP(ONSCollation[[#This Row],[Dept detail / Agency]],ONS2013Q3[[Cleaned name]:[FTE Q2 2013]],3,FALSE),"-")</f>
        <v>-</v>
      </c>
      <c r="BI100" s="602" t="str">
        <f>IFERROR(VLOOKUP(ONSCollation[[#This Row],[Dept detail / Agency]],ONS2013Q3[[Cleaned name]:[FTE Q2 2013]],3,FALSE),"-")</f>
        <v>-</v>
      </c>
      <c r="BJ100" s="604"/>
    </row>
    <row r="101" spans="1:62" x14ac:dyDescent="0.25">
      <c r="A101" s="531" t="s">
        <v>25</v>
      </c>
      <c r="B101" s="549" t="s">
        <v>453</v>
      </c>
      <c r="C101" s="531" t="s">
        <v>138</v>
      </c>
      <c r="D101" s="531" t="s">
        <v>138</v>
      </c>
      <c r="E101" s="531" t="s">
        <v>138</v>
      </c>
      <c r="F101" s="531" t="s">
        <v>138</v>
      </c>
      <c r="G101" s="531" t="s">
        <v>138</v>
      </c>
      <c r="H101" s="531" t="s">
        <v>138</v>
      </c>
      <c r="I101" s="531" t="s">
        <v>138</v>
      </c>
      <c r="J101" s="531" t="s">
        <v>138</v>
      </c>
      <c r="K101" s="531" t="s">
        <v>138</v>
      </c>
      <c r="L101" s="531" t="s">
        <v>138</v>
      </c>
      <c r="M101" s="532" t="str">
        <f>ONSCollation[[#This Row],[ONS Q4 2011-Q1 2012]]</f>
        <v>Royal Mint</v>
      </c>
      <c r="N101" s="536" t="str">
        <f>ONSCollation[[#This Row],[ONS Q4 2011-Q1 2012]]</f>
        <v>Royal Mint</v>
      </c>
      <c r="O101" s="536" t="str">
        <f>ONSCollation[[#This Row],[Dept]]</f>
        <v>HMT</v>
      </c>
      <c r="P101" s="531" t="s">
        <v>902</v>
      </c>
      <c r="Q101" s="531" t="s">
        <v>832</v>
      </c>
      <c r="R101" s="540" t="s">
        <v>792</v>
      </c>
      <c r="S101" s="601">
        <f>IFERROR(VLOOKUP(ONSCollation[[#This Row],[ONS Q1 2009-Q2 2009]],ONS2009Q2[[#All],[Cleaned version of text detail]:[Full Time Equivalent Q1 2009]],8,0), "-")</f>
        <v>850</v>
      </c>
      <c r="T101" s="601">
        <f>IFERROR(VLOOKUP(ONSCollation[[#This Row],[ONS Q1 2009-Q2 2009]],ONS2009Q2[[#All],[Cleaned version of text detail]:[Full Time Equivalent Q1 2009]],4,0),"-")</f>
        <v>820</v>
      </c>
      <c r="U101" s="601">
        <f>IFERROR(VLOOKUP(ONSCollation[[#This Row],[ONS Q3 2009-Q4 2009]],ONS2009Q4[[#All],[Cleaned version of detail]:[Full Time Equivalent Q3 2009]],8,0),"-")</f>
        <v>820</v>
      </c>
      <c r="V101" s="601">
        <f>IFERROR(VLOOKUP(ONSCollation[[#This Row],[ONS Q3 2009-Q4 2009]],ONS2009Q4[[#All],[Cleaned version of detail]:[Full Time Equivalent Q3 2009]],4,0),"-")</f>
        <v>840</v>
      </c>
      <c r="W101" s="601">
        <f>IFERROR(VLOOKUP(ONSCollation[[#This Row],[ONS Q1 2010-Q2 2010]],ONS2010Q2[[#All],[Cleaned text]:[Full Time Equivalent Q1 2010]],8,0),"-")</f>
        <v>850</v>
      </c>
      <c r="X101" s="601">
        <f>IFERROR(VLOOKUP(ONSCollation[[#This Row],[ONS Q2 2010-Q3 2010]],ONS2010Q3[[#All],[Cleaned text]:[FTE Q2 2010]],8,0),"-")</f>
        <v>860</v>
      </c>
      <c r="Y101" s="601" t="str">
        <f>IFERROR(VLOOKUP(ONSCollation[[#This Row],[ONS Q3 2010-Q4 2010]],ONS2010Q4[[#All],[Cleaned text]:[Full Time Equivalent Q3 2010]],8,0),"-")</f>
        <v>-</v>
      </c>
      <c r="Z101" s="601" t="str">
        <f>IFERROR(VLOOKUP(ONSCollation[[#This Row],[ONS Q3 2010-Q4 2010]],ONS2010Q4[[#All],[Cleaned text]:[Full Time Equivalent Q3 2010]],4,0),"-")</f>
        <v>-</v>
      </c>
      <c r="AA101" s="601" t="str">
        <f>IFERROR(VLOOKUP(ONSCollation[[#This Row],[ONS Q4 2010-Q1 2011]],ONS2011Q1[[#All],[Cleaned text]:[Full Time Equivalent change Q4 2010-Q1 2011]],3,0),"-")</f>
        <v>-</v>
      </c>
      <c r="AB101" s="601" t="str">
        <f>IFERROR(VLOOKUP(ONSCollation[[#This Row],[ONS Q1 2011-Q2 2011]],ONS2011Q2[[#All],[Dept detail / Agency]:[Full Time Equivalent]],4,0),"-")</f>
        <v>-</v>
      </c>
      <c r="AC101" s="601" t="str">
        <f>IFERROR(VLOOKUP(ONSCollation[[#This Row],[ONS Q2 2011-Q3 2011]],ONS2011Q3[[#All],[Cleaned text]:[Full Time Equivalent Q3 2011]],3,0),"-")</f>
        <v>-</v>
      </c>
      <c r="AD101" s="601" t="str">
        <f>IFERROR(VLOOKUP(ONSCollation[[#This Row],[ONS Q3 2011-Q4 2011]],ONS2011Q4[[#All],[Cleaned text]:[Full Time Equivalent]],4,0),"-")</f>
        <v>-</v>
      </c>
      <c r="AE101" s="601" t="str">
        <f>IFERROR(VLOOKUP(ONSCollation[[#This Row],[Dept detail / Agency]],ONS2012Q1[[Cleaned text]:[FTE Q1]],4,FALSE),"-")</f>
        <v>-</v>
      </c>
      <c r="AF101" s="601" t="str">
        <f>IFERROR(VLOOKUP(ONSCollation[[#This Row],[Dept detail / Agency]],ONS2012Q2[[Cleaned name]:[FTE Q2 2012]],4,FALSE),"-")</f>
        <v>-</v>
      </c>
      <c r="AG101" s="601" t="str">
        <f>IFERROR(VLOOKUP(ONSCollation[[#This Row],[Dept detail / Agency]],ONS2012Q3[[Cleaned name]:[FTE Q2 2012]],4,FALSE),"-")</f>
        <v>-</v>
      </c>
      <c r="AH101" s="601" t="str">
        <f>IFERROR(VLOOKUP(ONSCollation[[#This Row],[Dept detail / Agency]],ONS2012Q4[[Cleaned name]:[FTE Q3 2012]],4,FALSE),"-")</f>
        <v>-</v>
      </c>
      <c r="AI101" s="601" t="str">
        <f>IFERROR(VLOOKUP(ONSCollation[[#This Row],[Dept detail / Agency]],ONS2013Q1[[Cleaned name]:[FTE Q4 2012]],4,FALSE),"-")</f>
        <v>-</v>
      </c>
      <c r="AJ101" s="601" t="str">
        <f>IFERROR(VLOOKUP(ONSCollation[[#This Row],[Dept detail / Agency]],ONS2013Q2[[Cleaned name]:[FTE Q1 2013]],4,FALSE),"-")</f>
        <v>-</v>
      </c>
      <c r="AK101" s="601" t="str">
        <f>IFERROR(VLOOKUP(ONSCollation[[#This Row],[Dept detail / Agency]],ONS2013Q3[[Cleaned name]:[FTE Q2 2013]],4,FALSE),"-")</f>
        <v>-</v>
      </c>
      <c r="AL101" s="601" t="str">
        <f>IFERROR(VLOOKUP(ONSCollation[[#This Row],[Dept detail / Agency]],ONS2013Q3[[Cleaned name]:[FTE Q2 2013]],6,FALSE),"-")</f>
        <v>-</v>
      </c>
      <c r="AM101" s="601" t="str">
        <f>IFERROR(VLOOKUP(ONSCollation[[#This Row],[Dept detail / Agency]],ONS2013Q4[[#All],[Cleaned name]:[FTE Q4 2013]],4,FALSE),"-")</f>
        <v>-</v>
      </c>
      <c r="AN101" s="601" t="str">
        <f>IFERROR(VLOOKUP(ONSCollation[[#This Row],[Dept detail / Agency]],ONS2013Q4[[Cleaned name]:[HC Q3 20132]],6,FALSE),"-")</f>
        <v>-</v>
      </c>
      <c r="AO101" s="601" t="e">
        <f>ONSCollation[[#This Row],[2013 Q3 - restated]]-ONSCollation[[#This Row],[2013 Q3 FTE]]</f>
        <v>#VALUE!</v>
      </c>
      <c r="AP101" s="602">
        <f>IFERROR(VLOOKUP(ONSCollation[[#This Row],[ONS Q1 2009-Q2 2009]],ONS2009Q2[[#All],[Cleaned version of text detail]:[Full Time Equivalent Q1 2009]],6,0),"-")</f>
        <v>860</v>
      </c>
      <c r="AQ101" s="602">
        <f>IFERROR(VLOOKUP(ONSCollation[[#This Row],[ONS Q1 2009-Q2 2009]],ONS2009Q2[[#All],[Cleaned version of text detail]:[Full Time Equivalent Q1 2009]],2,0),"-")</f>
        <v>830</v>
      </c>
      <c r="AR101" s="602">
        <f>IFERROR(VLOOKUP(ONSCollation[[#This Row],[ONS Q3 2009-Q4 2009]],ONS2009Q4[[#All],[Cleaned version of detail]:[Full Time Equivalent Q3 2009]],6,0),"-")</f>
        <v>840</v>
      </c>
      <c r="AS101" s="602">
        <f>IFERROR(VLOOKUP(ONSCollation[[#This Row],[ONS Q3 2009-Q4 2009]],ONS2009Q4[[#All],[Cleaned version of detail]:[Full Time Equivalent Q3 2009]],2,0),"-")</f>
        <v>850</v>
      </c>
      <c r="AT101" s="602">
        <f>IFERROR(VLOOKUP(ONSCollation[[#This Row],[ONS Q1 2010-Q2 2010]],ONS2010Q2[[#All],[Cleaned text]:[Full Time Equivalent Q1 2010]],6,0),"-")</f>
        <v>860</v>
      </c>
      <c r="AU101" s="602">
        <f>IFERROR(VLOOKUP(ONSCollation[[#This Row],[ONS Q2 2010-Q3 2010]],ONS2010Q3[[#All],[Cleaned text]:[FTE Q2 2010]],6,0),"-")</f>
        <v>880</v>
      </c>
      <c r="AV101" s="602" t="str">
        <f>IFERROR(VLOOKUP(ONSCollation[[#This Row],[ONS Q4 2010-Q1 2011]],ONS2011Q1[[#All],[Cleaned text]:[Full Time Equivalent change Q4 2010-Q1 2011]],2,0),"-")</f>
        <v>-</v>
      </c>
      <c r="AW101" s="602" t="str">
        <f>IFERROR(VLOOKUP(ONSCollation[[#This Row],[ONS Q3 2010-Q4 2010]],ONS2010Q4[[#All],[Cleaned text]:[Full Time Equivalent Q3 2010]],2,0),"-")</f>
        <v>-</v>
      </c>
      <c r="AX101" s="602" t="str">
        <f>IFERROR(VLOOKUP(ONSCollation[[#This Row],[ONS Q3 2010-Q4 2010]],ONS2010Q4[[#All],[Cleaned text]:[Full Time Equivalent Q3 2010]],6,0),"-")</f>
        <v>-</v>
      </c>
      <c r="AY101" s="602" t="str">
        <f>IFERROR(VLOOKUP(ONSCollation[[#This Row],[ONS Q1 2011-Q2 2011]],ONS2011Q2[[#All],[Dept detail / Agency]:[Full Time Equivalent]],3,0),"-")</f>
        <v>-</v>
      </c>
      <c r="AZ101" s="602" t="str">
        <f>IFERROR(VLOOKUP(ONSCollation[[#This Row],[ONS Q2 2011-Q3 2011]],ONS2011Q3[[#All],[Cleaned text]:[Full Time Equivalent Q3 2011]],2,0),"-")</f>
        <v>-</v>
      </c>
      <c r="BA101" s="602" t="str">
        <f>IFERROR(VLOOKUP(ONSCollation[[#This Row],[ONS Q3 2011-Q4 2011]],ONS2011Q4[[#All],[Cleaned text]:[Full Time Equivalent]],3,0),"-")</f>
        <v>-</v>
      </c>
      <c r="BB101" s="602" t="str">
        <f>IFERROR(VLOOKUP(ONSCollation[[#This Row],[Dept detail / Agency]],ONS2012Q1[[Cleaned text]:[FTE Q1]],3,FALSE),"-")</f>
        <v>-</v>
      </c>
      <c r="BC101" s="602" t="str">
        <f>IFERROR(VLOOKUP(ONSCollation[[#This Row],[Dept detail / Agency]],ONS2012Q2[[Cleaned name]:[FTE Q2 2012]],3,FALSE),"-")</f>
        <v>-</v>
      </c>
      <c r="BD101" s="602" t="str">
        <f>IFERROR(VLOOKUP(ONSCollation[[#This Row],[Dept detail / Agency]],ONS2012Q3[[Cleaned name]:[FTE Q2 2012]],3,FALSE),"-")</f>
        <v>-</v>
      </c>
      <c r="BE101" s="602" t="str">
        <f>IFERROR(VLOOKUP(ONSCollation[[#This Row],[Dept detail / Agency]],ONS2012Q4[[Cleaned name]:[FTE Q3 2012]],3,FALSE),"-")</f>
        <v>-</v>
      </c>
      <c r="BF101" s="602" t="str">
        <f>IFERROR(VLOOKUP(ONSCollation[[#This Row],[Dept detail / Agency]],ONS2013Q1[[Cleaned name]:[FTE Q4 2012]],3,FALSE),"-")</f>
        <v>-</v>
      </c>
      <c r="BG101" s="602" t="str">
        <f>IFERROR(VLOOKUP(ONSCollation[[#This Row],[Dept detail / Agency]],ONS2013Q2[[Cleaned name]:[FTE Q1 2013]],3,FALSE),"-")</f>
        <v>-</v>
      </c>
      <c r="BH101" s="602" t="str">
        <f>IFERROR(VLOOKUP(ONSCollation[[#This Row],[Dept detail / Agency]],ONS2013Q3[[Cleaned name]:[FTE Q2 2013]],3,FALSE),"-")</f>
        <v>-</v>
      </c>
      <c r="BI101" s="602" t="str">
        <f>IFERROR(VLOOKUP(ONSCollation[[#This Row],[Dept detail / Agency]],ONS2013Q3[[Cleaned name]:[FTE Q2 2013]],3,FALSE),"-")</f>
        <v>-</v>
      </c>
      <c r="BJ101" s="604"/>
    </row>
    <row r="102" spans="1:62" ht="14.25" customHeight="1" x14ac:dyDescent="0.25">
      <c r="A102" s="531" t="s">
        <v>146</v>
      </c>
      <c r="B102" s="550" t="s">
        <v>447</v>
      </c>
      <c r="C102" s="531" t="s">
        <v>146</v>
      </c>
      <c r="D102" s="531" t="s">
        <v>146</v>
      </c>
      <c r="E102" s="531" t="s">
        <v>146</v>
      </c>
      <c r="F102" s="531" t="s">
        <v>146</v>
      </c>
      <c r="G102" s="531" t="s">
        <v>146</v>
      </c>
      <c r="H102" s="531" t="s">
        <v>146</v>
      </c>
      <c r="I102" s="531" t="s">
        <v>146</v>
      </c>
      <c r="J102" s="531" t="s">
        <v>146</v>
      </c>
      <c r="K102" s="531" t="s">
        <v>146</v>
      </c>
      <c r="L102" s="532" t="str">
        <f>VLOOKUP(TRIM(ONSCollation[[#This Row],[ONS Q3 2011-Q4 2011]]),ONS2012Q1[Cleaned text],1,0)</f>
        <v>UK Statistics Authority</v>
      </c>
      <c r="M102" s="532" t="str">
        <f>ONSCollation[[#This Row],[ONS Q4 2011-Q1 2012]]</f>
        <v>UK Statistics Authority</v>
      </c>
      <c r="N102" s="536" t="str">
        <f>ONSCollation[[#This Row],[ONS Q4 2011-Q1 2012]]</f>
        <v>UK Statistics Authority</v>
      </c>
      <c r="O102" s="536" t="str">
        <f>ONSCollation[[#This Row],[Dept]]</f>
        <v>CO</v>
      </c>
      <c r="P102" s="531" t="s">
        <v>902</v>
      </c>
      <c r="Q102" s="531" t="s">
        <v>832</v>
      </c>
      <c r="R102" s="531" t="s">
        <v>791</v>
      </c>
      <c r="S102" s="601">
        <f>IFERROR(VLOOKUP(ONSCollation[[#This Row],[ONS Q1 2009-Q2 2009]],ONS2009Q2[[#All],[Cleaned version of text detail]:[Full Time Equivalent Q1 2009]],8,0), "-")</f>
        <v>3160</v>
      </c>
      <c r="T102" s="601">
        <f>IFERROR(VLOOKUP(ONSCollation[[#This Row],[ONS Q1 2009-Q2 2009]],ONS2009Q2[[#All],[Cleaned version of text detail]:[Full Time Equivalent Q1 2009]],4,0),"-")</f>
        <v>3230</v>
      </c>
      <c r="U102" s="601">
        <f>IFERROR(VLOOKUP(ONSCollation[[#This Row],[ONS Q3 2009-Q4 2009]],ONS2009Q4[[#All],[Cleaned version of detail]:[Full Time Equivalent Q3 2009]],8,0),"-")</f>
        <v>3270</v>
      </c>
      <c r="V102" s="601">
        <f>IFERROR(VLOOKUP(ONSCollation[[#This Row],[ONS Q3 2009-Q4 2009]],ONS2009Q4[[#All],[Cleaned version of detail]:[Full Time Equivalent Q3 2009]],4,0),"-")</f>
        <v>3290</v>
      </c>
      <c r="W102" s="601">
        <f>IFERROR(VLOOKUP(ONSCollation[[#This Row],[ONS Q1 2010-Q2 2010]],ONS2010Q2[[#All],[Cleaned text]:[Full Time Equivalent Q1 2010]],8,0),"-")</f>
        <v>3340</v>
      </c>
      <c r="X102" s="601">
        <f>IFERROR(VLOOKUP(ONSCollation[[#This Row],[ONS Q2 2010-Q3 2010]],ONS2010Q3[[#All],[Cleaned text]:[FTE Q2 2010]],8,0),"-")</f>
        <v>3340</v>
      </c>
      <c r="Y102" s="601">
        <f>IFERROR(VLOOKUP(ONSCollation[[#This Row],[ONS Q3 2010-Q4 2010]],ONS2010Q4[[#All],[Cleaned text]:[Full Time Equivalent Q3 2010]],8,0),"-")</f>
        <v>3270</v>
      </c>
      <c r="Z102" s="601">
        <f>IFERROR(VLOOKUP(ONSCollation[[#This Row],[ONS Q3 2010-Q4 2010]],ONS2010Q4[[#All],[Cleaned text]:[Full Time Equivalent Q3 2010]],4,0),"-")</f>
        <v>3200</v>
      </c>
      <c r="AA102" s="601">
        <f>IFERROR(VLOOKUP(ONSCollation[[#This Row],[ONS Q4 2010-Q1 2011]],ONS2011Q1[[#All],[Cleaned text]:[Full Time Equivalent change Q4 2010-Q1 2011]],3,0),"-")</f>
        <v>3250</v>
      </c>
      <c r="AB102" s="601">
        <f>IFERROR(VLOOKUP(ONSCollation[[#This Row],[ONS Q1 2011-Q2 2011]],ONS2011Q2[[#All],[Dept detail / Agency]:[Full Time Equivalent]],4,0),"-")</f>
        <v>3170</v>
      </c>
      <c r="AC102" s="601">
        <f>IFERROR(VLOOKUP(ONSCollation[[#This Row],[ONS Q2 2011-Q3 2011]],ONS2011Q3[[#All],[Cleaned text]:[Full Time Equivalent Q3 2011]],3,0),"-")</f>
        <v>3080</v>
      </c>
      <c r="AD102" s="601">
        <f>IFERROR(VLOOKUP(ONSCollation[[#This Row],[ONS Q3 2011-Q4 2011]],ONS2011Q4[[#All],[Cleaned text]:[Full Time Equivalent]],4,0),"-")</f>
        <v>3020</v>
      </c>
      <c r="AE102" s="601">
        <f>IFERROR(VLOOKUP(ONSCollation[[#This Row],[Dept detail / Agency]],ONS2012Q1[[Cleaned text]:[FTE Q1]],4,FALSE),"-")</f>
        <v>2990</v>
      </c>
      <c r="AF102" s="601">
        <f>IFERROR(VLOOKUP(ONSCollation[[#This Row],[Dept detail / Agency]],ONS2012Q2[[Cleaned name]:[FTE Q2 2012]],4,FALSE),"-")</f>
        <v>2960</v>
      </c>
      <c r="AG102" s="601">
        <f>IFERROR(VLOOKUP(ONSCollation[[#This Row],[Dept detail / Agency]],ONS2012Q3[[Cleaned name]:[FTE Q2 2012]],4,FALSE),"-")</f>
        <v>2970</v>
      </c>
      <c r="AH102" s="601">
        <f>IFERROR(VLOOKUP(ONSCollation[[#This Row],[Dept detail / Agency]],ONS2012Q4[[Cleaned name]:[FTE Q3 2012]],4,FALSE),"-")</f>
        <v>2920</v>
      </c>
      <c r="AI102" s="601">
        <f>IFERROR(VLOOKUP(ONSCollation[[#This Row],[Dept detail / Agency]],ONS2013Q1[[Cleaned name]:[FTE Q4 2012]],4,FALSE),"-")</f>
        <v>2910</v>
      </c>
      <c r="AJ102" s="601">
        <f>IFERROR(VLOOKUP(ONSCollation[[#This Row],[Dept detail / Agency]],ONS2013Q2[[Cleaned name]:[FTE Q1 2013]],4,FALSE),"-")</f>
        <v>2900</v>
      </c>
      <c r="AK102" s="601">
        <f>IFERROR(VLOOKUP(ONSCollation[[#This Row],[Dept detail / Agency]],ONS2013Q3[[Cleaned name]:[FTE Q2 2013]],4,FALSE),"-")</f>
        <v>2930</v>
      </c>
      <c r="AL102" s="601">
        <f>IFERROR(VLOOKUP(ONSCollation[[#This Row],[Dept detail / Agency]],ONS2013Q3[[Cleaned name]:[FTE Q2 2013]],6,FALSE),"-")</f>
        <v>2900</v>
      </c>
      <c r="AM102" s="601">
        <f>IFERROR(VLOOKUP(ONSCollation[[#This Row],[Dept detail / Agency]],ONS2013Q4[[#All],[Cleaned name]:[FTE Q4 2013]],4,FALSE),"-")</f>
        <v>2930</v>
      </c>
      <c r="AN102" s="601">
        <f>IFERROR(VLOOKUP(ONSCollation[[#This Row],[Dept detail / Agency]],ONS2013Q4[[Cleaned name]:[HC Q3 20132]],6,FALSE),"-")</f>
        <v>2930</v>
      </c>
      <c r="AO102" s="601">
        <f>ONSCollation[[#This Row],[2013 Q3 - restated]]-ONSCollation[[#This Row],[2013 Q3 FTE]]</f>
        <v>0</v>
      </c>
      <c r="AP102" s="602">
        <f>IFERROR(VLOOKUP(ONSCollation[[#This Row],[ONS Q1 2009-Q2 2009]],ONS2009Q2[[#All],[Cleaned version of text detail]:[Full Time Equivalent Q1 2009]],6,0),"-")</f>
        <v>3880</v>
      </c>
      <c r="AQ102" s="602">
        <f>IFERROR(VLOOKUP(ONSCollation[[#This Row],[ONS Q1 2009-Q2 2009]],ONS2009Q2[[#All],[Cleaned version of text detail]:[Full Time Equivalent Q1 2009]],2,0),"-")</f>
        <v>3970</v>
      </c>
      <c r="AR102" s="602">
        <f>IFERROR(VLOOKUP(ONSCollation[[#This Row],[ONS Q3 2009-Q4 2009]],ONS2009Q4[[#All],[Cleaned version of detail]:[Full Time Equivalent Q3 2009]],6,0),"-")</f>
        <v>4010</v>
      </c>
      <c r="AS102" s="602">
        <f>IFERROR(VLOOKUP(ONSCollation[[#This Row],[ONS Q3 2009-Q4 2009]],ONS2009Q4[[#All],[Cleaned version of detail]:[Full Time Equivalent Q3 2009]],2,0),"-")</f>
        <v>4040</v>
      </c>
      <c r="AT102" s="602">
        <f>IFERROR(VLOOKUP(ONSCollation[[#This Row],[ONS Q1 2010-Q2 2010]],ONS2010Q2[[#All],[Cleaned text]:[Full Time Equivalent Q1 2010]],6,0),"-")</f>
        <v>4110</v>
      </c>
      <c r="AU102" s="602">
        <f>IFERROR(VLOOKUP(ONSCollation[[#This Row],[ONS Q2 2010-Q3 2010]],ONS2010Q3[[#All],[Cleaned text]:[FTE Q2 2010]],6,0),"-")</f>
        <v>4110</v>
      </c>
      <c r="AV102" s="602">
        <f>IFERROR(VLOOKUP(ONSCollation[[#This Row],[ONS Q4 2010-Q1 2011]],ONS2011Q1[[#All],[Cleaned text]:[Full Time Equivalent change Q4 2010-Q1 2011]],2,0),"-")</f>
        <v>3970</v>
      </c>
      <c r="AW102" s="602">
        <f>IFERROR(VLOOKUP(ONSCollation[[#This Row],[ONS Q3 2010-Q4 2010]],ONS2010Q4[[#All],[Cleaned text]:[Full Time Equivalent Q3 2010]],2,0),"-")</f>
        <v>3940</v>
      </c>
      <c r="AX102" s="602">
        <f>IFERROR(VLOOKUP(ONSCollation[[#This Row],[ONS Q3 2010-Q4 2010]],ONS2010Q4[[#All],[Cleaned text]:[Full Time Equivalent Q3 2010]],6,0),"-")</f>
        <v>4030</v>
      </c>
      <c r="AY102" s="602">
        <f>IFERROR(VLOOKUP(ONSCollation[[#This Row],[ONS Q1 2011-Q2 2011]],ONS2011Q2[[#All],[Dept detail / Agency]:[Full Time Equivalent]],3,0),"-")</f>
        <v>3870</v>
      </c>
      <c r="AZ102" s="602">
        <f>IFERROR(VLOOKUP(ONSCollation[[#This Row],[ONS Q2 2011-Q3 2011]],ONS2011Q3[[#All],[Cleaned text]:[Full Time Equivalent Q3 2011]],2,0),"-")</f>
        <v>3770</v>
      </c>
      <c r="BA102" s="602">
        <f>IFERROR(VLOOKUP(ONSCollation[[#This Row],[ONS Q3 2011-Q4 2011]],ONS2011Q4[[#All],[Cleaned text]:[Full Time Equivalent]],3,0),"-")</f>
        <v>3710</v>
      </c>
      <c r="BB102" s="602">
        <f>IFERROR(VLOOKUP(ONSCollation[[#This Row],[Dept detail / Agency]],ONS2012Q1[[Cleaned text]:[FTE Q1]],3,FALSE),"-")</f>
        <v>3660</v>
      </c>
      <c r="BC102" s="602">
        <f>IFERROR(VLOOKUP(ONSCollation[[#This Row],[Dept detail / Agency]],ONS2012Q2[[Cleaned name]:[FTE Q2 2012]],3,FALSE),"-")</f>
        <v>3630</v>
      </c>
      <c r="BD102" s="602">
        <f>IFERROR(VLOOKUP(ONSCollation[[#This Row],[Dept detail / Agency]],ONS2012Q3[[Cleaned name]:[FTE Q2 2012]],3,FALSE),"-")</f>
        <v>3620</v>
      </c>
      <c r="BE102" s="602">
        <f>IFERROR(VLOOKUP(ONSCollation[[#This Row],[Dept detail / Agency]],ONS2012Q4[[Cleaned name]:[FTE Q3 2012]],3,FALSE),"-")</f>
        <v>3560</v>
      </c>
      <c r="BF102" s="602">
        <f>IFERROR(VLOOKUP(ONSCollation[[#This Row],[Dept detail / Agency]],ONS2013Q1[[Cleaned name]:[FTE Q4 2012]],3,FALSE),"-")</f>
        <v>3550</v>
      </c>
      <c r="BG102" s="602">
        <f>IFERROR(VLOOKUP(ONSCollation[[#This Row],[Dept detail / Agency]],ONS2013Q2[[Cleaned name]:[FTE Q1 2013]],3,FALSE),"-")</f>
        <v>3550</v>
      </c>
      <c r="BH102" s="602">
        <f>IFERROR(VLOOKUP(ONSCollation[[#This Row],[Dept detail / Agency]],ONS2013Q3[[Cleaned name]:[FTE Q2 2013]],3,FALSE),"-")</f>
        <v>3590</v>
      </c>
      <c r="BI102" s="602">
        <f>IFERROR(VLOOKUP(ONSCollation[[#This Row],[Dept detail / Agency]],ONS2013Q3[[Cleaned name]:[FTE Q2 2013]],3,FALSE),"-")</f>
        <v>3590</v>
      </c>
      <c r="BJ102" s="604"/>
    </row>
    <row r="103" spans="1:62" x14ac:dyDescent="0.25">
      <c r="A103" s="531" t="s">
        <v>23</v>
      </c>
      <c r="B103" s="618" t="s">
        <v>780</v>
      </c>
      <c r="C103" s="531" t="s">
        <v>24</v>
      </c>
      <c r="D103" s="531" t="s">
        <v>24</v>
      </c>
      <c r="E103" s="531" t="s">
        <v>24</v>
      </c>
      <c r="F103" s="531" t="s">
        <v>24</v>
      </c>
      <c r="G103" s="531" t="s">
        <v>24</v>
      </c>
      <c r="H103" s="531" t="s">
        <v>24</v>
      </c>
      <c r="I103" s="531" t="s">
        <v>24</v>
      </c>
      <c r="J103" s="531" t="s">
        <v>24</v>
      </c>
      <c r="K103" s="531" t="s">
        <v>24</v>
      </c>
      <c r="L103" s="532" t="str">
        <f>VLOOKUP(TRIM(ONSCollation[[#This Row],[ONS Q3 2011-Q4 2011]]),ONS2012Q1[Cleaned text],1,0)</f>
        <v>Valuation Office</v>
      </c>
      <c r="M103" s="532" t="str">
        <f>ONSCollation[[#This Row],[ONS Q4 2011-Q1 2012]]</f>
        <v>Valuation Office</v>
      </c>
      <c r="N103" s="536" t="str">
        <f>ONSCollation[[#This Row],[ONS Q4 2011-Q1 2012]]</f>
        <v>Valuation Office</v>
      </c>
      <c r="O103" s="536" t="str">
        <f>ONSCollation[[#This Row],[Dept]]</f>
        <v>HMRC</v>
      </c>
      <c r="P103" s="531" t="s">
        <v>902</v>
      </c>
      <c r="Q103" s="531" t="s">
        <v>832</v>
      </c>
      <c r="R103" s="531" t="s">
        <v>792</v>
      </c>
      <c r="S103" s="601">
        <f>IFERROR(VLOOKUP(ONSCollation[[#This Row],[ONS Q1 2009-Q2 2009]],ONS2009Q2[[#All],[Cleaned version of text detail]:[Full Time Equivalent Q1 2009]],8,0), "-")</f>
        <v>3810</v>
      </c>
      <c r="T103" s="601">
        <f>IFERROR(VLOOKUP(ONSCollation[[#This Row],[ONS Q1 2009-Q2 2009]],ONS2009Q2[[#All],[Cleaned version of text detail]:[Full Time Equivalent Q1 2009]],4,0),"-")</f>
        <v>4110</v>
      </c>
      <c r="U103" s="601">
        <f>IFERROR(VLOOKUP(ONSCollation[[#This Row],[ONS Q3 2009-Q4 2009]],ONS2009Q4[[#All],[Cleaned version of detail]:[Full Time Equivalent Q3 2009]],8,0),"-")</f>
        <v>4090</v>
      </c>
      <c r="V103" s="601">
        <f>IFERROR(VLOOKUP(ONSCollation[[#This Row],[ONS Q3 2009-Q4 2009]],ONS2009Q4[[#All],[Cleaned version of detail]:[Full Time Equivalent Q3 2009]],4,0),"-")</f>
        <v>3980</v>
      </c>
      <c r="W103" s="601">
        <f>IFERROR(VLOOKUP(ONSCollation[[#This Row],[ONS Q1 2010-Q2 2010]],ONS2010Q2[[#All],[Cleaned text]:[Full Time Equivalent Q1 2010]],8,0),"-")</f>
        <v>3960</v>
      </c>
      <c r="X103" s="601">
        <f>IFERROR(VLOOKUP(ONSCollation[[#This Row],[ONS Q2 2010-Q3 2010]],ONS2010Q3[[#All],[Cleaned text]:[FTE Q2 2010]],8,0),"-")</f>
        <v>3810</v>
      </c>
      <c r="Y103" s="601">
        <f>IFERROR(VLOOKUP(ONSCollation[[#This Row],[ONS Q3 2010-Q4 2010]],ONS2010Q4[[#All],[Cleaned text]:[Full Time Equivalent Q3 2010]],8,0),"-")</f>
        <v>3770</v>
      </c>
      <c r="Z103" s="601">
        <f>IFERROR(VLOOKUP(ONSCollation[[#This Row],[ONS Q3 2010-Q4 2010]],ONS2010Q4[[#All],[Cleaned text]:[Full Time Equivalent Q3 2010]],4,0),"-")</f>
        <v>3740</v>
      </c>
      <c r="AA103" s="601">
        <f>IFERROR(VLOOKUP(ONSCollation[[#This Row],[ONS Q4 2010-Q1 2011]],ONS2011Q1[[#All],[Cleaned text]:[Full Time Equivalent change Q4 2010-Q1 2011]],3,0),"-")</f>
        <v>3730</v>
      </c>
      <c r="AB103" s="601">
        <f>IFERROR(VLOOKUP(ONSCollation[[#This Row],[ONS Q1 2011-Q2 2011]],ONS2011Q2[[#All],[Dept detail / Agency]:[Full Time Equivalent]],4,0),"-")</f>
        <v>3710</v>
      </c>
      <c r="AC103" s="601">
        <f>IFERROR(VLOOKUP(ONSCollation[[#This Row],[ONS Q2 2011-Q3 2011]],ONS2011Q3[[#All],[Cleaned text]:[Full Time Equivalent Q3 2011]],3,0),"-")</f>
        <v>3490</v>
      </c>
      <c r="AD103" s="601">
        <f>IFERROR(VLOOKUP(ONSCollation[[#This Row],[ONS Q3 2011-Q4 2011]],ONS2011Q4[[#All],[Cleaned text]:[Full Time Equivalent]],4,0),"-")</f>
        <v>3490</v>
      </c>
      <c r="AE103" s="601">
        <f>IFERROR(VLOOKUP(ONSCollation[[#This Row],[Dept detail / Agency]],ONS2012Q1[[Cleaned text]:[FTE Q1]],4,FALSE),"-")</f>
        <v>3470</v>
      </c>
      <c r="AF103" s="601">
        <f>IFERROR(VLOOKUP(ONSCollation[[#This Row],[Dept detail / Agency]],ONS2012Q2[[Cleaned name]:[FTE Q2 2012]],4,FALSE),"-")</f>
        <v>3470</v>
      </c>
      <c r="AG103" s="601">
        <f>IFERROR(VLOOKUP(ONSCollation[[#This Row],[Dept detail / Agency]],ONS2012Q3[[Cleaned name]:[FTE Q2 2012]],4,FALSE),"-")</f>
        <v>3500</v>
      </c>
      <c r="AH103" s="601">
        <f>IFERROR(VLOOKUP(ONSCollation[[#This Row],[Dept detail / Agency]],ONS2012Q4[[Cleaned name]:[FTE Q3 2012]],4,FALSE),"-")</f>
        <v>3520</v>
      </c>
      <c r="AI103" s="601">
        <f>IFERROR(VLOOKUP(ONSCollation[[#This Row],[Dept detail / Agency]],ONS2013Q1[[Cleaned name]:[FTE Q4 2012]],4,FALSE),"-")</f>
        <v>3540</v>
      </c>
      <c r="AJ103" s="601">
        <f>IFERROR(VLOOKUP(ONSCollation[[#This Row],[Dept detail / Agency]],ONS2013Q2[[Cleaned name]:[FTE Q1 2013]],4,FALSE),"-")</f>
        <v>3530</v>
      </c>
      <c r="AK103" s="601">
        <f>IFERROR(VLOOKUP(ONSCollation[[#This Row],[Dept detail / Agency]],ONS2013Q3[[Cleaned name]:[FTE Q2 2013]],4,FALSE),"-")</f>
        <v>3550</v>
      </c>
      <c r="AL103" s="601">
        <f>IFERROR(VLOOKUP(ONSCollation[[#This Row],[Dept detail / Agency]],ONS2013Q3[[Cleaned name]:[FTE Q2 2013]],6,FALSE),"-")</f>
        <v>3530</v>
      </c>
      <c r="AM103" s="601">
        <f>IFERROR(VLOOKUP(ONSCollation[[#This Row],[Dept detail / Agency]],ONS2013Q4[[#All],[Cleaned name]:[FTE Q4 2013]],4,FALSE),"-")</f>
        <v>3520</v>
      </c>
      <c r="AN103" s="601">
        <f>IFERROR(VLOOKUP(ONSCollation[[#This Row],[Dept detail / Agency]],ONS2013Q4[[Cleaned name]:[HC Q3 20132]],6,FALSE),"-")</f>
        <v>3550</v>
      </c>
      <c r="AO103" s="601">
        <f>ONSCollation[[#This Row],[2013 Q3 - restated]]-ONSCollation[[#This Row],[2013 Q3 FTE]]</f>
        <v>0</v>
      </c>
      <c r="AP103" s="602">
        <f>IFERROR(VLOOKUP(ONSCollation[[#This Row],[ONS Q1 2009-Q2 2009]],ONS2009Q2[[#All],[Cleaned version of text detail]:[Full Time Equivalent Q1 2009]],6,0),"-")</f>
        <v>4110</v>
      </c>
      <c r="AQ103" s="602">
        <f>IFERROR(VLOOKUP(ONSCollation[[#This Row],[ONS Q1 2009-Q2 2009]],ONS2009Q2[[#All],[Cleaned version of text detail]:[Full Time Equivalent Q1 2009]],2,0),"-")</f>
        <v>4430</v>
      </c>
      <c r="AR103" s="602">
        <f>IFERROR(VLOOKUP(ONSCollation[[#This Row],[ONS Q3 2009-Q4 2009]],ONS2009Q4[[#All],[Cleaned version of detail]:[Full Time Equivalent Q3 2009]],6,0),"-")</f>
        <v>4420</v>
      </c>
      <c r="AS103" s="602">
        <f>IFERROR(VLOOKUP(ONSCollation[[#This Row],[ONS Q3 2009-Q4 2009]],ONS2009Q4[[#All],[Cleaned version of detail]:[Full Time Equivalent Q3 2009]],2,0),"-")</f>
        <v>4290</v>
      </c>
      <c r="AT103" s="602">
        <f>IFERROR(VLOOKUP(ONSCollation[[#This Row],[ONS Q1 2010-Q2 2010]],ONS2010Q2[[#All],[Cleaned text]:[Full Time Equivalent Q1 2010]],6,0),"-")</f>
        <v>4270</v>
      </c>
      <c r="AU103" s="602">
        <f>IFERROR(VLOOKUP(ONSCollation[[#This Row],[ONS Q2 2010-Q3 2010]],ONS2010Q3[[#All],[Cleaned text]:[FTE Q2 2010]],6,0),"-")</f>
        <v>4130</v>
      </c>
      <c r="AV103" s="602">
        <f>IFERROR(VLOOKUP(ONSCollation[[#This Row],[ONS Q4 2010-Q1 2011]],ONS2011Q1[[#All],[Cleaned text]:[Full Time Equivalent change Q4 2010-Q1 2011]],2,0),"-")</f>
        <v>4070</v>
      </c>
      <c r="AW103" s="602">
        <f>IFERROR(VLOOKUP(ONSCollation[[#This Row],[ONS Q3 2010-Q4 2010]],ONS2010Q4[[#All],[Cleaned text]:[Full Time Equivalent Q3 2010]],2,0),"-")</f>
        <v>4070</v>
      </c>
      <c r="AX103" s="602">
        <f>IFERROR(VLOOKUP(ONSCollation[[#This Row],[ONS Q3 2010-Q4 2010]],ONS2010Q4[[#All],[Cleaned text]:[Full Time Equivalent Q3 2010]],6,0),"-")</f>
        <v>4090</v>
      </c>
      <c r="AY103" s="602">
        <f>IFERROR(VLOOKUP(ONSCollation[[#This Row],[ONS Q1 2011-Q2 2011]],ONS2011Q2[[#All],[Dept detail / Agency]:[Full Time Equivalent]],3,0),"-")</f>
        <v>4040</v>
      </c>
      <c r="AZ103" s="602">
        <f>IFERROR(VLOOKUP(ONSCollation[[#This Row],[ONS Q2 2011-Q3 2011]],ONS2011Q3[[#All],[Cleaned text]:[Full Time Equivalent Q3 2011]],2,0),"-")</f>
        <v>3790</v>
      </c>
      <c r="BA103" s="602">
        <f>IFERROR(VLOOKUP(ONSCollation[[#This Row],[ONS Q3 2011-Q4 2011]],ONS2011Q4[[#All],[Cleaned text]:[Full Time Equivalent]],3,0),"-")</f>
        <v>3780</v>
      </c>
      <c r="BB103" s="602">
        <f>IFERROR(VLOOKUP(ONSCollation[[#This Row],[Dept detail / Agency]],ONS2012Q1[[Cleaned text]:[FTE Q1]],3,FALSE),"-")</f>
        <v>3750</v>
      </c>
      <c r="BC103" s="602">
        <f>IFERROR(VLOOKUP(ONSCollation[[#This Row],[Dept detail / Agency]],ONS2012Q2[[Cleaned name]:[FTE Q2 2012]],3,FALSE),"-")</f>
        <v>3750</v>
      </c>
      <c r="BD103" s="602">
        <f>IFERROR(VLOOKUP(ONSCollation[[#This Row],[Dept detail / Agency]],ONS2012Q3[[Cleaned name]:[FTE Q2 2012]],3,FALSE),"-")</f>
        <v>3780</v>
      </c>
      <c r="BE103" s="602">
        <f>IFERROR(VLOOKUP(ONSCollation[[#This Row],[Dept detail / Agency]],ONS2012Q4[[Cleaned name]:[FTE Q3 2012]],3,FALSE),"-")</f>
        <v>3810</v>
      </c>
      <c r="BF103" s="602">
        <f>IFERROR(VLOOKUP(ONSCollation[[#This Row],[Dept detail / Agency]],ONS2013Q1[[Cleaned name]:[FTE Q4 2012]],3,FALSE),"-")</f>
        <v>3820</v>
      </c>
      <c r="BG103" s="602">
        <f>IFERROR(VLOOKUP(ONSCollation[[#This Row],[Dept detail / Agency]],ONS2013Q2[[Cleaned name]:[FTE Q1 2013]],3,FALSE),"-")</f>
        <v>3810</v>
      </c>
      <c r="BH103" s="602">
        <f>IFERROR(VLOOKUP(ONSCollation[[#This Row],[Dept detail / Agency]],ONS2013Q3[[Cleaned name]:[FTE Q2 2013]],3,FALSE),"-")</f>
        <v>3840</v>
      </c>
      <c r="BI103" s="602">
        <f>IFERROR(VLOOKUP(ONSCollation[[#This Row],[Dept detail / Agency]],ONS2013Q3[[Cleaned name]:[FTE Q2 2013]],3,FALSE),"-")</f>
        <v>3840</v>
      </c>
      <c r="BJ103" s="604"/>
    </row>
    <row r="104" spans="1:62" x14ac:dyDescent="0.25">
      <c r="A104" s="531" t="s">
        <v>67</v>
      </c>
      <c r="B104" s="549" t="s">
        <v>454</v>
      </c>
      <c r="C104" s="531" t="s">
        <v>69</v>
      </c>
      <c r="D104" s="531" t="s">
        <v>69</v>
      </c>
      <c r="E104" s="531" t="s">
        <v>69</v>
      </c>
      <c r="F104" s="531" t="s">
        <v>69</v>
      </c>
      <c r="G104" s="531" t="s">
        <v>69</v>
      </c>
      <c r="H104" s="531" t="s">
        <v>69</v>
      </c>
      <c r="I104" s="531" t="s">
        <v>69</v>
      </c>
      <c r="J104" s="531" t="s">
        <v>69</v>
      </c>
      <c r="K104" s="531" t="s">
        <v>69</v>
      </c>
      <c r="L104" s="532" t="str">
        <f>VLOOKUP(TRIM(ONSCollation[[#This Row],[ONS Q3 2011-Q4 2011]]),ONS2012Q1[Cleaned text],1,0)</f>
        <v>Criminal Records Bureau</v>
      </c>
      <c r="M104" s="532" t="str">
        <f>ONSCollation[[#This Row],[ONS Q4 2011-Q1 2012]]</f>
        <v>Criminal Records Bureau</v>
      </c>
      <c r="N104" s="536" t="str">
        <f>ONSCollation[[#This Row],[ONS Q4 2011-Q1 2012]]</f>
        <v>Criminal Records Bureau</v>
      </c>
      <c r="O104" s="536" t="str">
        <f>ONSCollation[[#This Row],[Dept]]</f>
        <v>HO</v>
      </c>
      <c r="P104" s="531" t="s">
        <v>902</v>
      </c>
      <c r="Q104" s="531" t="s">
        <v>832</v>
      </c>
      <c r="R104" s="531" t="s">
        <v>792</v>
      </c>
      <c r="S104" s="601">
        <f>IFERROR(VLOOKUP(ONSCollation[[#This Row],[ONS Q1 2009-Q2 2009]],ONS2009Q2[[#All],[Cleaned version of text detail]:[Full Time Equivalent Q1 2009]],8,0), "-")</f>
        <v>550</v>
      </c>
      <c r="T104" s="601">
        <f>IFERROR(VLOOKUP(ONSCollation[[#This Row],[ONS Q1 2009-Q2 2009]],ONS2009Q2[[#All],[Cleaned version of text detail]:[Full Time Equivalent Q1 2009]],4,0),"-")</f>
        <v>550</v>
      </c>
      <c r="U104" s="601">
        <f>IFERROR(VLOOKUP(ONSCollation[[#This Row],[ONS Q3 2009-Q4 2009]],ONS2009Q4[[#All],[Cleaned version of detail]:[Full Time Equivalent Q3 2009]],8,0),"-")</f>
        <v>570</v>
      </c>
      <c r="V104" s="601">
        <f>IFERROR(VLOOKUP(ONSCollation[[#This Row],[ONS Q3 2009-Q4 2009]],ONS2009Q4[[#All],[Cleaned version of detail]:[Full Time Equivalent Q3 2009]],4,0),"-")</f>
        <v>610</v>
      </c>
      <c r="W104" s="601">
        <f>IFERROR(VLOOKUP(ONSCollation[[#This Row],[ONS Q1 2010-Q2 2010]],ONS2010Q2[[#All],[Cleaned text]:[Full Time Equivalent Q1 2010]],8,0),"-")</f>
        <v>630</v>
      </c>
      <c r="X104" s="601">
        <f>IFERROR(VLOOKUP(ONSCollation[[#This Row],[ONS Q2 2010-Q3 2010]],ONS2010Q3[[#All],[Cleaned text]:[FTE Q2 2010]],8,0),"-")</f>
        <v>690</v>
      </c>
      <c r="Y104" s="601">
        <f>IFERROR(VLOOKUP(ONSCollation[[#This Row],[ONS Q3 2010-Q4 2010]],ONS2010Q4[[#All],[Cleaned text]:[Full Time Equivalent Q3 2010]],8,0),"-")</f>
        <v>680</v>
      </c>
      <c r="Z104" s="601">
        <f>IFERROR(VLOOKUP(ONSCollation[[#This Row],[ONS Q3 2010-Q4 2010]],ONS2010Q4[[#All],[Cleaned text]:[Full Time Equivalent Q3 2010]],4,0),"-")</f>
        <v>630</v>
      </c>
      <c r="AA104" s="601">
        <f>IFERROR(VLOOKUP(ONSCollation[[#This Row],[ONS Q4 2010-Q1 2011]],ONS2011Q1[[#All],[Cleaned text]:[Full Time Equivalent change Q4 2010-Q1 2011]],3,0),"-")</f>
        <v>620</v>
      </c>
      <c r="AB104" s="601">
        <f>IFERROR(VLOOKUP(ONSCollation[[#This Row],[ONS Q1 2011-Q2 2011]],ONS2011Q2[[#All],[Dept detail / Agency]:[Full Time Equivalent]],4,0),"-")</f>
        <v>570</v>
      </c>
      <c r="AC104" s="601">
        <f>IFERROR(VLOOKUP(ONSCollation[[#This Row],[ONS Q2 2011-Q3 2011]],ONS2011Q3[[#All],[Cleaned text]:[Full Time Equivalent Q3 2011]],3,0),"-")</f>
        <v>540</v>
      </c>
      <c r="AD104" s="601">
        <f>IFERROR(VLOOKUP(ONSCollation[[#This Row],[ONS Q3 2011-Q4 2011]],ONS2011Q4[[#All],[Cleaned text]:[Full Time Equivalent]],4,0),"-")</f>
        <v>490</v>
      </c>
      <c r="AE104" s="601">
        <f>IFERROR(VLOOKUP(ONSCollation[[#This Row],[Dept detail / Agency]],ONS2012Q1[[Cleaned text]:[FTE Q1]],4,FALSE),"-")</f>
        <v>480</v>
      </c>
      <c r="AF104" s="601">
        <f>IFERROR(VLOOKUP(ONSCollation[[#This Row],[Dept detail / Agency]],ONS2012Q2[[Cleaned name]:[FTE Q2 2012]],4,FALSE),"-")</f>
        <v>470</v>
      </c>
      <c r="AG104" s="601">
        <f>IFERROR(VLOOKUP(ONSCollation[[#This Row],[Dept detail / Agency]],ONS2012Q3[[Cleaned name]:[FTE Q2 2012]],4,FALSE),"-")</f>
        <v>470</v>
      </c>
      <c r="AH104" s="601">
        <f>IFERROR(VLOOKUP(ONSCollation[[#This Row],[Dept detail / Agency]],ONS2012Q4[[Cleaned name]:[FTE Q3 2012]],4,FALSE),"-")</f>
        <v>0</v>
      </c>
      <c r="AI104" s="601" t="str">
        <f>IFERROR(VLOOKUP(ONSCollation[[#This Row],[Dept detail / Agency]],ONS2013Q1[[Cleaned name]:[FTE Q4 2012]],4,FALSE),"-")</f>
        <v>-</v>
      </c>
      <c r="AJ104" s="601" t="str">
        <f>IFERROR(VLOOKUP(ONSCollation[[#This Row],[Dept detail / Agency]],ONS2013Q2[[Cleaned name]:[FTE Q1 2013]],4,FALSE),"-")</f>
        <v>-</v>
      </c>
      <c r="AK104" s="601" t="str">
        <f>IFERROR(VLOOKUP(ONSCollation[[#This Row],[Dept detail / Agency]],ONS2013Q3[[Cleaned name]:[FTE Q2 2013]],4,FALSE),"-")</f>
        <v>-</v>
      </c>
      <c r="AL104" s="601" t="str">
        <f>IFERROR(VLOOKUP(ONSCollation[[#This Row],[Dept detail / Agency]],ONS2013Q3[[Cleaned name]:[FTE Q2 2013]],6,FALSE),"-")</f>
        <v>-</v>
      </c>
      <c r="AM104" s="601" t="str">
        <f>IFERROR(VLOOKUP(ONSCollation[[#This Row],[Dept detail / Agency]],ONS2013Q4[[#All],[Cleaned name]:[FTE Q4 2013]],4,FALSE),"-")</f>
        <v>-</v>
      </c>
      <c r="AN104" s="601" t="str">
        <f>IFERROR(VLOOKUP(ONSCollation[[#This Row],[Dept detail / Agency]],ONS2013Q4[[Cleaned name]:[HC Q3 20132]],6,FALSE),"-")</f>
        <v>-</v>
      </c>
      <c r="AO104" s="601" t="e">
        <f>ONSCollation[[#This Row],[2013 Q3 - restated]]-ONSCollation[[#This Row],[2013 Q3 FTE]]</f>
        <v>#VALUE!</v>
      </c>
      <c r="AP104" s="602">
        <f>IFERROR(VLOOKUP(ONSCollation[[#This Row],[ONS Q1 2009-Q2 2009]],ONS2009Q2[[#All],[Cleaned version of text detail]:[Full Time Equivalent Q1 2009]],6,0),"-")</f>
        <v>580</v>
      </c>
      <c r="AQ104" s="602">
        <f>IFERROR(VLOOKUP(ONSCollation[[#This Row],[ONS Q1 2009-Q2 2009]],ONS2009Q2[[#All],[Cleaned version of text detail]:[Full Time Equivalent Q1 2009]],2,0),"-")</f>
        <v>580</v>
      </c>
      <c r="AR104" s="602">
        <f>IFERROR(VLOOKUP(ONSCollation[[#This Row],[ONS Q3 2009-Q4 2009]],ONS2009Q4[[#All],[Cleaned version of detail]:[Full Time Equivalent Q3 2009]],6,0),"-")</f>
        <v>600</v>
      </c>
      <c r="AS104" s="602">
        <f>IFERROR(VLOOKUP(ONSCollation[[#This Row],[ONS Q3 2009-Q4 2009]],ONS2009Q4[[#All],[Cleaned version of detail]:[Full Time Equivalent Q3 2009]],2,0),"-")</f>
        <v>640</v>
      </c>
      <c r="AT104" s="602">
        <f>IFERROR(VLOOKUP(ONSCollation[[#This Row],[ONS Q1 2010-Q2 2010]],ONS2010Q2[[#All],[Cleaned text]:[Full Time Equivalent Q1 2010]],6,0),"-")</f>
        <v>660</v>
      </c>
      <c r="AU104" s="602">
        <f>IFERROR(VLOOKUP(ONSCollation[[#This Row],[ONS Q2 2010-Q3 2010]],ONS2010Q3[[#All],[Cleaned text]:[FTE Q2 2010]],6,0),"-")</f>
        <v>740</v>
      </c>
      <c r="AV104" s="602">
        <f>IFERROR(VLOOKUP(ONSCollation[[#This Row],[ONS Q4 2010-Q1 2011]],ONS2011Q1[[#All],[Cleaned text]:[Full Time Equivalent change Q4 2010-Q1 2011]],2,0),"-")</f>
        <v>670</v>
      </c>
      <c r="AW104" s="602">
        <f>IFERROR(VLOOKUP(ONSCollation[[#This Row],[ONS Q3 2010-Q4 2010]],ONS2010Q4[[#All],[Cleaned text]:[Full Time Equivalent Q3 2010]],2,0),"-")</f>
        <v>670</v>
      </c>
      <c r="AX104" s="602">
        <f>IFERROR(VLOOKUP(ONSCollation[[#This Row],[ONS Q3 2010-Q4 2010]],ONS2010Q4[[#All],[Cleaned text]:[Full Time Equivalent Q3 2010]],6,0),"-")</f>
        <v>750</v>
      </c>
      <c r="AY104" s="602">
        <f>IFERROR(VLOOKUP(ONSCollation[[#This Row],[ONS Q1 2011-Q2 2011]],ONS2011Q2[[#All],[Dept detail / Agency]:[Full Time Equivalent]],3,0),"-")</f>
        <v>600</v>
      </c>
      <c r="AZ104" s="602">
        <f>IFERROR(VLOOKUP(ONSCollation[[#This Row],[ONS Q2 2011-Q3 2011]],ONS2011Q3[[#All],[Cleaned text]:[Full Time Equivalent Q3 2011]],2,0),"-")</f>
        <v>580</v>
      </c>
      <c r="BA104" s="602">
        <f>IFERROR(VLOOKUP(ONSCollation[[#This Row],[ONS Q3 2011-Q4 2011]],ONS2011Q4[[#All],[Cleaned text]:[Full Time Equivalent]],3,0),"-")</f>
        <v>530</v>
      </c>
      <c r="BB104" s="602">
        <f>IFERROR(VLOOKUP(ONSCollation[[#This Row],[Dept detail / Agency]],ONS2012Q1[[Cleaned text]:[FTE Q1]],3,FALSE),"-")</f>
        <v>520</v>
      </c>
      <c r="BC104" s="602">
        <f>IFERROR(VLOOKUP(ONSCollation[[#This Row],[Dept detail / Agency]],ONS2012Q2[[Cleaned name]:[FTE Q2 2012]],3,FALSE),"-")</f>
        <v>500</v>
      </c>
      <c r="BD104" s="602">
        <f>IFERROR(VLOOKUP(ONSCollation[[#This Row],[Dept detail / Agency]],ONS2012Q3[[Cleaned name]:[FTE Q2 2012]],3,FALSE),"-")</f>
        <v>500</v>
      </c>
      <c r="BE104" s="602">
        <f>IFERROR(VLOOKUP(ONSCollation[[#This Row],[Dept detail / Agency]],ONS2012Q4[[Cleaned name]:[FTE Q3 2012]],3,FALSE),"-")</f>
        <v>0</v>
      </c>
      <c r="BF104" s="602" t="str">
        <f>IFERROR(VLOOKUP(ONSCollation[[#This Row],[Dept detail / Agency]],ONS2013Q1[[Cleaned name]:[FTE Q4 2012]],3,FALSE),"-")</f>
        <v>-</v>
      </c>
      <c r="BG104" s="602" t="str">
        <f>IFERROR(VLOOKUP(ONSCollation[[#This Row],[Dept detail / Agency]],ONS2013Q2[[Cleaned name]:[FTE Q1 2013]],3,FALSE),"-")</f>
        <v>-</v>
      </c>
      <c r="BH104" s="602" t="str">
        <f>IFERROR(VLOOKUP(ONSCollation[[#This Row],[Dept detail / Agency]],ONS2013Q3[[Cleaned name]:[FTE Q2 2013]],3,FALSE),"-")</f>
        <v>-</v>
      </c>
      <c r="BI104" s="602" t="str">
        <f>IFERROR(VLOOKUP(ONSCollation[[#This Row],[Dept detail / Agency]],ONS2013Q3[[Cleaned name]:[FTE Q2 2013]],3,FALSE),"-")</f>
        <v>-</v>
      </c>
      <c r="BJ104" s="604"/>
    </row>
    <row r="105" spans="1:62" x14ac:dyDescent="0.25">
      <c r="A105" s="531" t="s">
        <v>67</v>
      </c>
      <c r="B105" s="549" t="s">
        <v>454</v>
      </c>
      <c r="C105" s="531" t="s">
        <v>399</v>
      </c>
      <c r="D105" s="531" t="s">
        <v>399</v>
      </c>
      <c r="E105" s="531" t="s">
        <v>399</v>
      </c>
      <c r="F105" s="531" t="s">
        <v>399</v>
      </c>
      <c r="G105" s="531" t="s">
        <v>399</v>
      </c>
      <c r="H105" s="531" t="s">
        <v>399</v>
      </c>
      <c r="I105" s="531" t="s">
        <v>399</v>
      </c>
      <c r="J105" s="531" t="s">
        <v>399</v>
      </c>
      <c r="K105" s="531" t="s">
        <v>673</v>
      </c>
      <c r="L105" s="532" t="str">
        <f>VLOOKUP(TRIM(ONSCollation[[#This Row],[ONS Q3 2011-Q4 2011]]),ONS2012Q1[Cleaned text],1,0)</f>
        <v>Home Office (excl agencies)</v>
      </c>
      <c r="M105" s="532" t="str">
        <f>ONSCollation[[#This Row],[ONS Q4 2011-Q1 2012]]</f>
        <v>Home Office (excl agencies)</v>
      </c>
      <c r="N105" s="536" t="str">
        <f>ONSCollation[[#This Row],[ONS Q4 2011-Q1 2012]]</f>
        <v>Home Office (excl agencies)</v>
      </c>
      <c r="O105" s="536" t="str">
        <f>ONSCollation[[#This Row],[Dept]]</f>
        <v>HO</v>
      </c>
      <c r="P105" s="531" t="s">
        <v>902</v>
      </c>
      <c r="Q105" s="531" t="s">
        <v>832</v>
      </c>
      <c r="R105" s="531" t="s">
        <v>790</v>
      </c>
      <c r="S105" s="601">
        <f>IFERROR(VLOOKUP(ONSCollation[[#This Row],[ONS Q1 2009-Q2 2009]],ONS2009Q2[[#All],[Cleaned version of text detail]:[Full Time Equivalent Q1 2009]],8,0), "-")</f>
        <v>2990</v>
      </c>
      <c r="T105" s="601">
        <f>IFERROR(VLOOKUP(ONSCollation[[#This Row],[ONS Q1 2009-Q2 2009]],ONS2009Q2[[#All],[Cleaned version of text detail]:[Full Time Equivalent Q1 2009]],4,0),"-")</f>
        <v>3060</v>
      </c>
      <c r="U105" s="601">
        <f>IFERROR(VLOOKUP(ONSCollation[[#This Row],[ONS Q3 2009-Q4 2009]],ONS2009Q4[[#All],[Cleaned version of detail]:[Full Time Equivalent Q3 2009]],8,0),"-")</f>
        <v>3080</v>
      </c>
      <c r="V105" s="601">
        <f>IFERROR(VLOOKUP(ONSCollation[[#This Row],[ONS Q3 2009-Q4 2009]],ONS2009Q4[[#All],[Cleaned version of detail]:[Full Time Equivalent Q3 2009]],4,0),"-")</f>
        <v>3070</v>
      </c>
      <c r="W105" s="601">
        <f>IFERROR(VLOOKUP(ONSCollation[[#This Row],[ONS Q1 2010-Q2 2010]],ONS2010Q2[[#All],[Cleaned text]:[Full Time Equivalent Q1 2010]],8,0),"-")</f>
        <v>3140</v>
      </c>
      <c r="X105" s="601">
        <f>IFERROR(VLOOKUP(ONSCollation[[#This Row],[ONS Q2 2010-Q3 2010]],ONS2010Q3[[#All],[Cleaned text]:[FTE Q2 2010]],8,0),"-")</f>
        <v>3150</v>
      </c>
      <c r="Y105" s="601">
        <f>IFERROR(VLOOKUP(ONSCollation[[#This Row],[ONS Q3 2010-Q4 2010]],ONS2010Q4[[#All],[Cleaned text]:[Full Time Equivalent Q3 2010]],8,0),"-")</f>
        <v>3070</v>
      </c>
      <c r="Z105" s="601">
        <f>IFERROR(VLOOKUP(ONSCollation[[#This Row],[ONS Q3 2010-Q4 2010]],ONS2010Q4[[#All],[Cleaned text]:[Full Time Equivalent Q3 2010]],4,0),"-")</f>
        <v>2850</v>
      </c>
      <c r="AA105" s="601">
        <f>IFERROR(VLOOKUP(ONSCollation[[#This Row],[ONS Q4 2010-Q1 2011]],ONS2011Q1[[#All],[Cleaned text]:[Full Time Equivalent change Q4 2010-Q1 2011]],3,0),"-")</f>
        <v>2780</v>
      </c>
      <c r="AB105" s="601">
        <f>IFERROR(VLOOKUP(ONSCollation[[#This Row],[ONS Q1 2011-Q2 2011]],ONS2011Q2[[#All],[Dept detail / Agency]:[Full Time Equivalent]],4,0),"-")</f>
        <v>2620</v>
      </c>
      <c r="AC105" s="601">
        <f>IFERROR(VLOOKUP(ONSCollation[[#This Row],[ONS Q2 2011-Q3 2011]],ONS2011Q3[[#All],[Cleaned text]:[Full Time Equivalent Q3 2011]],3,0),"-")</f>
        <v>2730</v>
      </c>
      <c r="AD105" s="601">
        <f>IFERROR(VLOOKUP(ONSCollation[[#This Row],[ONS Q3 2011-Q4 2011]],ONS2011Q4[[#All],[Cleaned text]:[Full Time Equivalent]],4,0),"-")</f>
        <v>2760</v>
      </c>
      <c r="AE105" s="601">
        <f>IFERROR(VLOOKUP(ONSCollation[[#This Row],[Dept detail / Agency]],ONS2012Q1[[Cleaned text]:[FTE Q1]],4,FALSE),"-")</f>
        <v>10240</v>
      </c>
      <c r="AF105" s="601">
        <f>IFERROR(VLOOKUP(ONSCollation[[#This Row],[Dept detail / Agency]],ONS2012Q2[[Cleaned name]:[FTE Q2 2012]],4,FALSE),"-")</f>
        <v>10220</v>
      </c>
      <c r="AG105" s="601">
        <f>IFERROR(VLOOKUP(ONSCollation[[#This Row],[Dept detail / Agency]],ONS2012Q3[[Cleaned name]:[FTE Q2 2012]],4,FALSE),"-")</f>
        <v>10220</v>
      </c>
      <c r="AH105" s="601">
        <f>IFERROR(VLOOKUP(ONSCollation[[#This Row],[Dept detail / Agency]],ONS2012Q4[[Cleaned name]:[FTE Q3 2012]],4,FALSE),"-")</f>
        <v>10860</v>
      </c>
      <c r="AI105" s="601">
        <f>IFERROR(VLOOKUP(ONSCollation[[#This Row],[Dept detail / Agency]],ONS2013Q1[[Cleaned name]:[FTE Q4 2012]],4,FALSE),"-")</f>
        <v>11150</v>
      </c>
      <c r="AJ105" s="601">
        <f>IFERROR(VLOOKUP(ONSCollation[[#This Row],[Dept detail / Agency]],ONS2013Q2[[Cleaned name]:[FTE Q1 2013]],4,FALSE),"-")</f>
        <v>21560</v>
      </c>
      <c r="AK105" s="601">
        <f>IFERROR(VLOOKUP(ONSCollation[[#This Row],[Dept detail / Agency]],ONS2013Q3[[Cleaned name]:[FTE Q2 2013]],4,FALSE),"-")</f>
        <v>22050</v>
      </c>
      <c r="AL105" s="601">
        <f>IFERROR(VLOOKUP(ONSCollation[[#This Row],[Dept detail / Agency]],ONS2013Q3[[Cleaned name]:[FTE Q2 2013]],6,FALSE),"-")</f>
        <v>21560</v>
      </c>
      <c r="AM105" s="601">
        <f>IFERROR(VLOOKUP(ONSCollation[[#This Row],[Dept detail / Agency]],ONS2013Q4[[#All],[Cleaned name]:[FTE Q4 2013]],4,FALSE),"-")</f>
        <v>22080</v>
      </c>
      <c r="AN105" s="601">
        <f>IFERROR(VLOOKUP(ONSCollation[[#This Row],[Dept detail / Agency]],ONS2013Q4[[Cleaned name]:[HC Q3 20132]],6,FALSE),"-")</f>
        <v>22050</v>
      </c>
      <c r="AO105" s="601">
        <f>ONSCollation[[#This Row],[2013 Q3 - restated]]-ONSCollation[[#This Row],[2013 Q3 FTE]]</f>
        <v>0</v>
      </c>
      <c r="AP105" s="602">
        <f>IFERROR(VLOOKUP(ONSCollation[[#This Row],[ONS Q1 2009-Q2 2009]],ONS2009Q2[[#All],[Cleaned version of text detail]:[Full Time Equivalent Q1 2009]],6,0),"-")</f>
        <v>3090</v>
      </c>
      <c r="AQ105" s="602">
        <f>IFERROR(VLOOKUP(ONSCollation[[#This Row],[ONS Q1 2009-Q2 2009]],ONS2009Q2[[#All],[Cleaned version of text detail]:[Full Time Equivalent Q1 2009]],2,0),"-")</f>
        <v>3160</v>
      </c>
      <c r="AR105" s="602">
        <f>IFERROR(VLOOKUP(ONSCollation[[#This Row],[ONS Q3 2009-Q4 2009]],ONS2009Q4[[#All],[Cleaned version of detail]:[Full Time Equivalent Q3 2009]],6,0),"-")</f>
        <v>3190</v>
      </c>
      <c r="AS105" s="602">
        <f>IFERROR(VLOOKUP(ONSCollation[[#This Row],[ONS Q3 2009-Q4 2009]],ONS2009Q4[[#All],[Cleaned version of detail]:[Full Time Equivalent Q3 2009]],2,0),"-")</f>
        <v>3180</v>
      </c>
      <c r="AT105" s="602">
        <f>IFERROR(VLOOKUP(ONSCollation[[#This Row],[ONS Q1 2010-Q2 2010]],ONS2010Q2[[#All],[Cleaned text]:[Full Time Equivalent Q1 2010]],6,0),"-")</f>
        <v>3250</v>
      </c>
      <c r="AU105" s="602">
        <f>IFERROR(VLOOKUP(ONSCollation[[#This Row],[ONS Q2 2010-Q3 2010]],ONS2010Q3[[#All],[Cleaned text]:[FTE Q2 2010]],6,0),"-")</f>
        <v>3260</v>
      </c>
      <c r="AV105" s="602">
        <f>IFERROR(VLOOKUP(ONSCollation[[#This Row],[ONS Q4 2010-Q1 2011]],ONS2011Q1[[#All],[Cleaned text]:[Full Time Equivalent change Q4 2010-Q1 2011]],2,0),"-")</f>
        <v>2880</v>
      </c>
      <c r="AW105" s="602">
        <f>IFERROR(VLOOKUP(ONSCollation[[#This Row],[ONS Q3 2010-Q4 2010]],ONS2010Q4[[#All],[Cleaned text]:[Full Time Equivalent Q3 2010]],2,0),"-")</f>
        <v>2950</v>
      </c>
      <c r="AX105" s="602">
        <f>IFERROR(VLOOKUP(ONSCollation[[#This Row],[ONS Q3 2010-Q4 2010]],ONS2010Q4[[#All],[Cleaned text]:[Full Time Equivalent Q3 2010]],6,0),"-")</f>
        <v>3180</v>
      </c>
      <c r="AY105" s="602">
        <f>IFERROR(VLOOKUP(ONSCollation[[#This Row],[ONS Q1 2011-Q2 2011]],ONS2011Q2[[#All],[Dept detail / Agency]:[Full Time Equivalent]],3,0),"-")</f>
        <v>2690</v>
      </c>
      <c r="AZ105" s="602">
        <f>IFERROR(VLOOKUP(ONSCollation[[#This Row],[ONS Q2 2011-Q3 2011]],ONS2011Q3[[#All],[Cleaned text]:[Full Time Equivalent Q3 2011]],2,0),"-")</f>
        <v>2810</v>
      </c>
      <c r="BA105" s="602">
        <f>IFERROR(VLOOKUP(ONSCollation[[#This Row],[ONS Q3 2011-Q4 2011]],ONS2011Q4[[#All],[Cleaned text]:[Full Time Equivalent]],3,0),"-")</f>
        <v>2840</v>
      </c>
      <c r="BB105" s="602">
        <f>IFERROR(VLOOKUP(ONSCollation[[#This Row],[Dept detail / Agency]],ONS2012Q1[[Cleaned text]:[FTE Q1]],3,FALSE),"-")</f>
        <v>10730</v>
      </c>
      <c r="BC105" s="602">
        <f>IFERROR(VLOOKUP(ONSCollation[[#This Row],[Dept detail / Agency]],ONS2012Q2[[Cleaned name]:[FTE Q2 2012]],3,FALSE),"-")</f>
        <v>10710</v>
      </c>
      <c r="BD105" s="602">
        <f>IFERROR(VLOOKUP(ONSCollation[[#This Row],[Dept detail / Agency]],ONS2012Q3[[Cleaned name]:[FTE Q2 2012]],3,FALSE),"-")</f>
        <v>10720</v>
      </c>
      <c r="BE105" s="602">
        <f>IFERROR(VLOOKUP(ONSCollation[[#This Row],[Dept detail / Agency]],ONS2012Q4[[Cleaned name]:[FTE Q3 2012]],3,FALSE),"-")</f>
        <v>11370</v>
      </c>
      <c r="BF105" s="602">
        <f>IFERROR(VLOOKUP(ONSCollation[[#This Row],[Dept detail / Agency]],ONS2013Q1[[Cleaned name]:[FTE Q4 2012]],3,FALSE),"-")</f>
        <v>11660</v>
      </c>
      <c r="BG105" s="602">
        <f>IFERROR(VLOOKUP(ONSCollation[[#This Row],[Dept detail / Agency]],ONS2013Q2[[Cleaned name]:[FTE Q1 2013]],3,FALSE),"-")</f>
        <v>22800</v>
      </c>
      <c r="BH105" s="602">
        <f>IFERROR(VLOOKUP(ONSCollation[[#This Row],[Dept detail / Agency]],ONS2013Q3[[Cleaned name]:[FTE Q2 2013]],3,FALSE),"-")</f>
        <v>23280</v>
      </c>
      <c r="BI105" s="602">
        <f>IFERROR(VLOOKUP(ONSCollation[[#This Row],[Dept detail / Agency]],ONS2013Q3[[Cleaned name]:[FTE Q2 2013]],3,FALSE),"-")</f>
        <v>23280</v>
      </c>
      <c r="BJ105" s="604"/>
    </row>
    <row r="106" spans="1:62" x14ac:dyDescent="0.25">
      <c r="A106" s="531" t="s">
        <v>67</v>
      </c>
      <c r="B106" s="549" t="s">
        <v>454</v>
      </c>
      <c r="C106" s="531" t="s">
        <v>70</v>
      </c>
      <c r="D106" s="531" t="s">
        <v>70</v>
      </c>
      <c r="E106" s="531" t="s">
        <v>70</v>
      </c>
      <c r="F106" s="531" t="s">
        <v>70</v>
      </c>
      <c r="G106" s="531" t="s">
        <v>70</v>
      </c>
      <c r="H106" s="531" t="s">
        <v>70</v>
      </c>
      <c r="I106" s="531" t="s">
        <v>70</v>
      </c>
      <c r="J106" s="531" t="s">
        <v>70</v>
      </c>
      <c r="K106" s="531" t="s">
        <v>70</v>
      </c>
      <c r="L106" s="532" t="str">
        <f>VLOOKUP(TRIM(ONSCollation[[#This Row],[ONS Q3 2011-Q4 2011]]),ONS2012Q1[Cleaned text],1,0)</f>
        <v>Identity and Passport Service</v>
      </c>
      <c r="M106" s="532" t="str">
        <f>ONSCollation[[#This Row],[ONS Q4 2011-Q1 2012]]</f>
        <v>Identity and Passport Service</v>
      </c>
      <c r="N106" s="536" t="str">
        <f>ONSCollation[[#This Row],[ONS Q4 2011-Q1 2012]]</f>
        <v>Identity and Passport Service</v>
      </c>
      <c r="O106" s="536" t="str">
        <f>ONSCollation[[#This Row],[Dept]]</f>
        <v>HO</v>
      </c>
      <c r="P106" s="531" t="s">
        <v>902</v>
      </c>
      <c r="Q106" s="531" t="s">
        <v>832</v>
      </c>
      <c r="R106" s="531" t="s">
        <v>792</v>
      </c>
      <c r="S106" s="601">
        <f>IFERROR(VLOOKUP(ONSCollation[[#This Row],[ONS Q1 2009-Q2 2009]],ONS2009Q2[[#All],[Cleaned version of text detail]:[Full Time Equivalent Q1 2009]],8,0), "-")</f>
        <v>3880</v>
      </c>
      <c r="T106" s="601">
        <f>IFERROR(VLOOKUP(ONSCollation[[#This Row],[ONS Q1 2009-Q2 2009]],ONS2009Q2[[#All],[Cleaned version of text detail]:[Full Time Equivalent Q1 2009]],4,0),"-")</f>
        <v>3840</v>
      </c>
      <c r="U106" s="601">
        <f>IFERROR(VLOOKUP(ONSCollation[[#This Row],[ONS Q3 2009-Q4 2009]],ONS2009Q4[[#All],[Cleaned version of detail]:[Full Time Equivalent Q3 2009]],8,0),"-")</f>
        <v>3970</v>
      </c>
      <c r="V106" s="601">
        <f>IFERROR(VLOOKUP(ONSCollation[[#This Row],[ONS Q3 2009-Q4 2009]],ONS2009Q4[[#All],[Cleaned version of detail]:[Full Time Equivalent Q3 2009]],4,0),"-")</f>
        <v>3790</v>
      </c>
      <c r="W106" s="601">
        <f>IFERROR(VLOOKUP(ONSCollation[[#This Row],[ONS Q1 2010-Q2 2010]],ONS2010Q2[[#All],[Cleaned text]:[Full Time Equivalent Q1 2010]],8,0),"-")</f>
        <v>3920</v>
      </c>
      <c r="X106" s="601">
        <f>IFERROR(VLOOKUP(ONSCollation[[#This Row],[ONS Q2 2010-Q3 2010]],ONS2010Q3[[#All],[Cleaned text]:[FTE Q2 2010]],8,0),"-")</f>
        <v>3960</v>
      </c>
      <c r="Y106" s="601">
        <f>IFERROR(VLOOKUP(ONSCollation[[#This Row],[ONS Q3 2010-Q4 2010]],ONS2010Q4[[#All],[Cleaned text]:[Full Time Equivalent Q3 2010]],8,0),"-")</f>
        <v>3800</v>
      </c>
      <c r="Z106" s="601">
        <f>IFERROR(VLOOKUP(ONSCollation[[#This Row],[ONS Q3 2010-Q4 2010]],ONS2010Q4[[#All],[Cleaned text]:[Full Time Equivalent Q3 2010]],4,0),"-")</f>
        <v>3480</v>
      </c>
      <c r="AA106" s="601">
        <f>IFERROR(VLOOKUP(ONSCollation[[#This Row],[ONS Q4 2010-Q1 2011]],ONS2011Q1[[#All],[Cleaned text]:[Full Time Equivalent change Q4 2010-Q1 2011]],3,0),"-")</f>
        <v>3500</v>
      </c>
      <c r="AB106" s="601">
        <f>IFERROR(VLOOKUP(ONSCollation[[#This Row],[ONS Q1 2011-Q2 2011]],ONS2011Q2[[#All],[Dept detail / Agency]:[Full Time Equivalent]],4,0),"-")</f>
        <v>3300</v>
      </c>
      <c r="AC106" s="601">
        <f>IFERROR(VLOOKUP(ONSCollation[[#This Row],[ONS Q2 2011-Q3 2011]],ONS2011Q3[[#All],[Cleaned text]:[Full Time Equivalent Q3 2011]],3,0),"-")</f>
        <v>3220</v>
      </c>
      <c r="AD106" s="601">
        <f>IFERROR(VLOOKUP(ONSCollation[[#This Row],[ONS Q3 2011-Q4 2011]],ONS2011Q4[[#All],[Cleaned text]:[Full Time Equivalent]],4,0),"-")</f>
        <v>3130</v>
      </c>
      <c r="AE106" s="601">
        <f>IFERROR(VLOOKUP(ONSCollation[[#This Row],[Dept detail / Agency]],ONS2012Q1[[Cleaned text]:[FTE Q1]],4,FALSE),"-")</f>
        <v>3050</v>
      </c>
      <c r="AF106" s="601">
        <f>IFERROR(VLOOKUP(ONSCollation[[#This Row],[Dept detail / Agency]],ONS2012Q2[[Cleaned name]:[FTE Q2 2012]],4,FALSE),"-")</f>
        <v>3030</v>
      </c>
      <c r="AG106" s="601">
        <f>IFERROR(VLOOKUP(ONSCollation[[#This Row],[Dept detail / Agency]],ONS2012Q3[[Cleaned name]:[FTE Q2 2012]],4,FALSE),"-")</f>
        <v>3020</v>
      </c>
      <c r="AH106" s="601">
        <f>IFERROR(VLOOKUP(ONSCollation[[#This Row],[Dept detail / Agency]],ONS2012Q4[[Cleaned name]:[FTE Q3 2012]],4,FALSE),"-")</f>
        <v>3040</v>
      </c>
      <c r="AI106" s="601">
        <f>IFERROR(VLOOKUP(ONSCollation[[#This Row],[Dept detail / Agency]],ONS2013Q1[[Cleaned name]:[FTE Q4 2012]],4,FALSE),"-")</f>
        <v>3180</v>
      </c>
      <c r="AJ106" s="601">
        <f>IFERROR(VLOOKUP(ONSCollation[[#This Row],[Dept detail / Agency]],ONS2013Q2[[Cleaned name]:[FTE Q1 2013]],4,FALSE),"-")</f>
        <v>3230</v>
      </c>
      <c r="AK106" s="601">
        <f>IFERROR(VLOOKUP(ONSCollation[[#This Row],[Dept detail / Agency]],ONS2013Q3[[Cleaned name]:[FTE Q2 2013]],4,FALSE),"-")</f>
        <v>3230</v>
      </c>
      <c r="AL106" s="601">
        <f>IFERROR(VLOOKUP(ONSCollation[[#This Row],[Dept detail / Agency]],ONS2013Q3[[Cleaned name]:[FTE Q2 2013]],6,FALSE),"-")</f>
        <v>3230</v>
      </c>
      <c r="AM106" s="601">
        <f>IFERROR(VLOOKUP(ONSCollation[[#This Row],[Dept detail / Agency]],ONS2013Q4[[#All],[Cleaned name]:[FTE Q4 2013]],4,FALSE),"-")</f>
        <v>3220</v>
      </c>
      <c r="AN106" s="601">
        <f>IFERROR(VLOOKUP(ONSCollation[[#This Row],[Dept detail / Agency]],ONS2013Q4[[Cleaned name]:[HC Q3 20132]],6,FALSE),"-")</f>
        <v>3230</v>
      </c>
      <c r="AO106" s="601">
        <f>ONSCollation[[#This Row],[2013 Q3 - restated]]-ONSCollation[[#This Row],[2013 Q3 FTE]]</f>
        <v>0</v>
      </c>
      <c r="AP106" s="602">
        <f>IFERROR(VLOOKUP(ONSCollation[[#This Row],[ONS Q1 2009-Q2 2009]],ONS2009Q2[[#All],[Cleaned version of text detail]:[Full Time Equivalent Q1 2009]],6,0),"-")</f>
        <v>4390</v>
      </c>
      <c r="AQ106" s="602">
        <f>IFERROR(VLOOKUP(ONSCollation[[#This Row],[ONS Q1 2009-Q2 2009]],ONS2009Q2[[#All],[Cleaned version of text detail]:[Full Time Equivalent Q1 2009]],2,0),"-")</f>
        <v>4330</v>
      </c>
      <c r="AR106" s="602">
        <f>IFERROR(VLOOKUP(ONSCollation[[#This Row],[ONS Q3 2009-Q4 2009]],ONS2009Q4[[#All],[Cleaned version of detail]:[Full Time Equivalent Q3 2009]],6,0),"-")</f>
        <v>4430</v>
      </c>
      <c r="AS106" s="602">
        <f>IFERROR(VLOOKUP(ONSCollation[[#This Row],[ONS Q3 2009-Q4 2009]],ONS2009Q4[[#All],[Cleaned version of detail]:[Full Time Equivalent Q3 2009]],2,0),"-")</f>
        <v>4160</v>
      </c>
      <c r="AT106" s="602">
        <f>IFERROR(VLOOKUP(ONSCollation[[#This Row],[ONS Q1 2010-Q2 2010]],ONS2010Q2[[#All],[Cleaned text]:[Full Time Equivalent Q1 2010]],6,0),"-")</f>
        <v>4430</v>
      </c>
      <c r="AU106" s="602">
        <f>IFERROR(VLOOKUP(ONSCollation[[#This Row],[ONS Q2 2010-Q3 2010]],ONS2010Q3[[#All],[Cleaned text]:[FTE Q2 2010]],6,0),"-")</f>
        <v>4450</v>
      </c>
      <c r="AV106" s="602">
        <f>IFERROR(VLOOKUP(ONSCollation[[#This Row],[ONS Q4 2010-Q1 2011]],ONS2011Q1[[#All],[Cleaned text]:[Full Time Equivalent change Q4 2010-Q1 2011]],2,0),"-")</f>
        <v>3940</v>
      </c>
      <c r="AW106" s="602">
        <f>IFERROR(VLOOKUP(ONSCollation[[#This Row],[ONS Q3 2010-Q4 2010]],ONS2010Q4[[#All],[Cleaned text]:[Full Time Equivalent Q3 2010]],2,0),"-")</f>
        <v>3850</v>
      </c>
      <c r="AX106" s="602">
        <f>IFERROR(VLOOKUP(ONSCollation[[#This Row],[ONS Q3 2010-Q4 2010]],ONS2010Q4[[#All],[Cleaned text]:[Full Time Equivalent Q3 2010]],6,0),"-")</f>
        <v>4250</v>
      </c>
      <c r="AY106" s="602">
        <f>IFERROR(VLOOKUP(ONSCollation[[#This Row],[ONS Q1 2011-Q2 2011]],ONS2011Q2[[#All],[Dept detail / Agency]:[Full Time Equivalent]],3,0),"-")</f>
        <v>3720</v>
      </c>
      <c r="AZ106" s="602">
        <f>IFERROR(VLOOKUP(ONSCollation[[#This Row],[ONS Q2 2011-Q3 2011]],ONS2011Q3[[#All],[Cleaned text]:[Full Time Equivalent Q3 2011]],2,0),"-")</f>
        <v>3620</v>
      </c>
      <c r="BA106" s="602">
        <f>IFERROR(VLOOKUP(ONSCollation[[#This Row],[ONS Q3 2011-Q4 2011]],ONS2011Q4[[#All],[Cleaned text]:[Full Time Equivalent]],3,0),"-")</f>
        <v>3470</v>
      </c>
      <c r="BB106" s="602">
        <f>IFERROR(VLOOKUP(ONSCollation[[#This Row],[Dept detail / Agency]],ONS2012Q1[[Cleaned text]:[FTE Q1]],3,FALSE),"-")</f>
        <v>3420</v>
      </c>
      <c r="BC106" s="602">
        <f>IFERROR(VLOOKUP(ONSCollation[[#This Row],[Dept detail / Agency]],ONS2012Q2[[Cleaned name]:[FTE Q2 2012]],3,FALSE),"-")</f>
        <v>3390</v>
      </c>
      <c r="BD106" s="602">
        <f>IFERROR(VLOOKUP(ONSCollation[[#This Row],[Dept detail / Agency]],ONS2012Q3[[Cleaned name]:[FTE Q2 2012]],3,FALSE),"-")</f>
        <v>3370</v>
      </c>
      <c r="BE106" s="602">
        <f>IFERROR(VLOOKUP(ONSCollation[[#This Row],[Dept detail / Agency]],ONS2012Q4[[Cleaned name]:[FTE Q3 2012]],3,FALSE),"-")</f>
        <v>3370</v>
      </c>
      <c r="BF106" s="602">
        <f>IFERROR(VLOOKUP(ONSCollation[[#This Row],[Dept detail / Agency]],ONS2013Q1[[Cleaned name]:[FTE Q4 2012]],3,FALSE),"-")</f>
        <v>3570</v>
      </c>
      <c r="BG106" s="602">
        <f>IFERROR(VLOOKUP(ONSCollation[[#This Row],[Dept detail / Agency]],ONS2013Q2[[Cleaned name]:[FTE Q1 2013]],3,FALSE),"-")</f>
        <v>3630</v>
      </c>
      <c r="BH106" s="602">
        <f>IFERROR(VLOOKUP(ONSCollation[[#This Row],[Dept detail / Agency]],ONS2013Q3[[Cleaned name]:[FTE Q2 2013]],3,FALSE),"-")</f>
        <v>3600</v>
      </c>
      <c r="BI106" s="602">
        <f>IFERROR(VLOOKUP(ONSCollation[[#This Row],[Dept detail / Agency]],ONS2013Q3[[Cleaned name]:[FTE Q2 2013]],3,FALSE),"-")</f>
        <v>3600</v>
      </c>
      <c r="BJ106" s="604"/>
    </row>
    <row r="107" spans="1:62" x14ac:dyDescent="0.25">
      <c r="A107" s="531" t="s">
        <v>67</v>
      </c>
      <c r="B107" s="549" t="s">
        <v>454</v>
      </c>
      <c r="C107" s="531" t="s">
        <v>68</v>
      </c>
      <c r="D107" s="531" t="s">
        <v>68</v>
      </c>
      <c r="E107" s="531" t="s">
        <v>68</v>
      </c>
      <c r="F107" s="531" t="s">
        <v>68</v>
      </c>
      <c r="G107" s="531" t="s">
        <v>68</v>
      </c>
      <c r="H107" s="531" t="s">
        <v>68</v>
      </c>
      <c r="I107" s="531" t="s">
        <v>68</v>
      </c>
      <c r="J107" s="531" t="s">
        <v>68</v>
      </c>
      <c r="K107" s="531" t="s">
        <v>68</v>
      </c>
      <c r="L107" s="532" t="str">
        <f>VLOOKUP(TRIM(ONSCollation[[#This Row],[ONS Q3 2011-Q4 2011]]),ONS2012Q1[Cleaned text],1,0)</f>
        <v>UK Border Agency</v>
      </c>
      <c r="M107" s="532" t="str">
        <f>ONSCollation[[#This Row],[ONS Q4 2011-Q1 2012]]</f>
        <v>UK Border Agency</v>
      </c>
      <c r="N107" s="536" t="str">
        <f>ONSCollation[[#This Row],[ONS Q4 2011-Q1 2012]]</f>
        <v>UK Border Agency</v>
      </c>
      <c r="O107" s="536" t="str">
        <f>ONSCollation[[#This Row],[Dept]]</f>
        <v>HO</v>
      </c>
      <c r="P107" s="531" t="s">
        <v>902</v>
      </c>
      <c r="Q107" s="531" t="s">
        <v>832</v>
      </c>
      <c r="R107" s="531" t="s">
        <v>792</v>
      </c>
      <c r="S107" s="601">
        <f>IFERROR(VLOOKUP(ONSCollation[[#This Row],[ONS Q1 2009-Q2 2009]],ONS2009Q2[[#All],[Cleaned version of text detail]:[Full Time Equivalent Q1 2009]],8,0), "-")</f>
        <v>17120</v>
      </c>
      <c r="T107" s="601">
        <f>IFERROR(VLOOKUP(ONSCollation[[#This Row],[ONS Q1 2009-Q2 2009]],ONS2009Q2[[#All],[Cleaned version of text detail]:[Full Time Equivalent Q1 2009]],4,0),"-")</f>
        <v>17190</v>
      </c>
      <c r="U107" s="601">
        <f>IFERROR(VLOOKUP(ONSCollation[[#This Row],[ONS Q3 2009-Q4 2009]],ONS2009Q4[[#All],[Cleaned version of detail]:[Full Time Equivalent Q3 2009]],8,0),"-")</f>
        <v>17160</v>
      </c>
      <c r="V107" s="601">
        <f>IFERROR(VLOOKUP(ONSCollation[[#This Row],[ONS Q3 2009-Q4 2009]],ONS2009Q4[[#All],[Cleaned version of detail]:[Full Time Equivalent Q3 2009]],4,0),"-")</f>
        <v>17330</v>
      </c>
      <c r="W107" s="601">
        <f>IFERROR(VLOOKUP(ONSCollation[[#This Row],[ONS Q1 2010-Q2 2010]],ONS2010Q2[[#All],[Cleaned text]:[Full Time Equivalent Q1 2010]],8,0),"-")</f>
        <v>17300</v>
      </c>
      <c r="X107" s="601">
        <f>IFERROR(VLOOKUP(ONSCollation[[#This Row],[ONS Q2 2010-Q3 2010]],ONS2010Q3[[#All],[Cleaned text]:[FTE Q2 2010]],8,0),"-")</f>
        <v>21740</v>
      </c>
      <c r="Y107" s="601">
        <f>IFERROR(VLOOKUP(ONSCollation[[#This Row],[ONS Q3 2010-Q4 2010]],ONS2010Q4[[#All],[Cleaned text]:[Full Time Equivalent Q3 2010]],8,0),"-")</f>
        <v>21520</v>
      </c>
      <c r="Z107" s="601">
        <f>IFERROR(VLOOKUP(ONSCollation[[#This Row],[ONS Q3 2010-Q4 2010]],ONS2010Q4[[#All],[Cleaned text]:[Full Time Equivalent Q3 2010]],4,0),"-")</f>
        <v>20950</v>
      </c>
      <c r="AA107" s="601">
        <f>IFERROR(VLOOKUP(ONSCollation[[#This Row],[ONS Q4 2010-Q1 2011]],ONS2011Q1[[#All],[Cleaned text]:[Full Time Equivalent change Q4 2010-Q1 2011]],3,0),"-")</f>
        <v>20480</v>
      </c>
      <c r="AB107" s="601">
        <f>IFERROR(VLOOKUP(ONSCollation[[#This Row],[ONS Q1 2011-Q2 2011]],ONS2011Q2[[#All],[Dept detail / Agency]:[Full Time Equivalent]],4,0),"-")</f>
        <v>19820</v>
      </c>
      <c r="AC107" s="601">
        <f>IFERROR(VLOOKUP(ONSCollation[[#This Row],[ONS Q2 2011-Q3 2011]],ONS2011Q3[[#All],[Cleaned text]:[Full Time Equivalent Q3 2011]],3,0),"-")</f>
        <v>19050</v>
      </c>
      <c r="AD107" s="601">
        <f>IFERROR(VLOOKUP(ONSCollation[[#This Row],[ONS Q3 2011-Q4 2011]],ONS2011Q4[[#All],[Cleaned text]:[Full Time Equivalent]],4,0),"-")</f>
        <v>18430</v>
      </c>
      <c r="AE107" s="601">
        <f>IFERROR(VLOOKUP(ONSCollation[[#This Row],[Dept detail / Agency]],ONS2012Q1[[Cleaned text]:[FTE Q1]],4,FALSE),"-")</f>
        <v>10830</v>
      </c>
      <c r="AF107" s="601">
        <f>IFERROR(VLOOKUP(ONSCollation[[#This Row],[Dept detail / Agency]],ONS2012Q2[[Cleaned name]:[FTE Q2 2012]],4,FALSE),"-")</f>
        <v>10760</v>
      </c>
      <c r="AG107" s="601">
        <f>IFERROR(VLOOKUP(ONSCollation[[#This Row],[Dept detail / Agency]],ONS2012Q3[[Cleaned name]:[FTE Q2 2012]],4,FALSE),"-")</f>
        <v>10680</v>
      </c>
      <c r="AH107" s="601">
        <f>IFERROR(VLOOKUP(ONSCollation[[#This Row],[Dept detail / Agency]],ONS2012Q4[[Cleaned name]:[FTE Q3 2012]],4,FALSE),"-")</f>
        <v>10680</v>
      </c>
      <c r="AI107" s="601">
        <f>IFERROR(VLOOKUP(ONSCollation[[#This Row],[Dept detail / Agency]],ONS2013Q1[[Cleaned name]:[FTE Q4 2012]],4,FALSE),"-")</f>
        <v>10430</v>
      </c>
      <c r="AJ107" s="601">
        <f>IFERROR(VLOOKUP(ONSCollation[[#This Row],[Dept detail / Agency]],ONS2013Q2[[Cleaned name]:[FTE Q1 2013]],4,FALSE),"-")</f>
        <v>0</v>
      </c>
      <c r="AK107" s="601" t="str">
        <f>IFERROR(VLOOKUP(ONSCollation[[#This Row],[Dept detail / Agency]],ONS2013Q3[[Cleaned name]:[FTE Q2 2013]],4,FALSE),"-")</f>
        <v>-</v>
      </c>
      <c r="AL107" s="601" t="str">
        <f>IFERROR(VLOOKUP(ONSCollation[[#This Row],[Dept detail / Agency]],ONS2013Q3[[Cleaned name]:[FTE Q2 2013]],6,FALSE),"-")</f>
        <v>-</v>
      </c>
      <c r="AM107" s="601" t="str">
        <f>IFERROR(VLOOKUP(ONSCollation[[#This Row],[Dept detail / Agency]],ONS2013Q4[[#All],[Cleaned name]:[FTE Q4 2013]],4,FALSE),"-")</f>
        <v>-</v>
      </c>
      <c r="AN107" s="601" t="str">
        <f>IFERROR(VLOOKUP(ONSCollation[[#This Row],[Dept detail / Agency]],ONS2013Q4[[Cleaned name]:[HC Q3 20132]],6,FALSE),"-")</f>
        <v>-</v>
      </c>
      <c r="AO107" s="601" t="e">
        <f>ONSCollation[[#This Row],[2013 Q3 - restated]]-ONSCollation[[#This Row],[2013 Q3 FTE]]</f>
        <v>#VALUE!</v>
      </c>
      <c r="AP107" s="602">
        <f>IFERROR(VLOOKUP(ONSCollation[[#This Row],[ONS Q1 2009-Q2 2009]],ONS2009Q2[[#All],[Cleaned version of text detail]:[Full Time Equivalent Q1 2009]],6,0),"-")</f>
        <v>18210</v>
      </c>
      <c r="AQ107" s="602">
        <f>IFERROR(VLOOKUP(ONSCollation[[#This Row],[ONS Q1 2009-Q2 2009]],ONS2009Q2[[#All],[Cleaned version of text detail]:[Full Time Equivalent Q1 2009]],2,0),"-")</f>
        <v>18290</v>
      </c>
      <c r="AR107" s="602">
        <f>IFERROR(VLOOKUP(ONSCollation[[#This Row],[ONS Q3 2009-Q4 2009]],ONS2009Q4[[#All],[Cleaned version of detail]:[Full Time Equivalent Q3 2009]],6,0),"-")</f>
        <v>18270</v>
      </c>
      <c r="AS107" s="602">
        <f>IFERROR(VLOOKUP(ONSCollation[[#This Row],[ONS Q3 2009-Q4 2009]],ONS2009Q4[[#All],[Cleaned version of detail]:[Full Time Equivalent Q3 2009]],2,0),"-")</f>
        <v>18460</v>
      </c>
      <c r="AT107" s="602">
        <f>IFERROR(VLOOKUP(ONSCollation[[#This Row],[ONS Q1 2010-Q2 2010]],ONS2010Q2[[#All],[Cleaned text]:[Full Time Equivalent Q1 2010]],6,0),"-")</f>
        <v>18460</v>
      </c>
      <c r="AU107" s="602">
        <f>IFERROR(VLOOKUP(ONSCollation[[#This Row],[ONS Q2 2010-Q3 2010]],ONS2010Q3[[#All],[Cleaned text]:[FTE Q2 2010]],6,0),"-")</f>
        <v>23080</v>
      </c>
      <c r="AV107" s="602">
        <f>IFERROR(VLOOKUP(ONSCollation[[#This Row],[ONS Q4 2010-Q1 2011]],ONS2011Q1[[#All],[Cleaned text]:[Full Time Equivalent change Q4 2010-Q1 2011]],2,0),"-")</f>
        <v>21750</v>
      </c>
      <c r="AW107" s="602">
        <f>IFERROR(VLOOKUP(ONSCollation[[#This Row],[ONS Q3 2010-Q4 2010]],ONS2010Q4[[#All],[Cleaned text]:[Full Time Equivalent Q3 2010]],2,0),"-")</f>
        <v>22250</v>
      </c>
      <c r="AX107" s="602">
        <f>IFERROR(VLOOKUP(ONSCollation[[#This Row],[ONS Q3 2010-Q4 2010]],ONS2010Q4[[#All],[Cleaned text]:[Full Time Equivalent Q3 2010]],6,0),"-")</f>
        <v>22840</v>
      </c>
      <c r="AY107" s="602">
        <f>IFERROR(VLOOKUP(ONSCollation[[#This Row],[ONS Q1 2011-Q2 2011]],ONS2011Q2[[#All],[Dept detail / Agency]:[Full Time Equivalent]],3,0),"-")</f>
        <v>21040</v>
      </c>
      <c r="AZ107" s="602">
        <f>IFERROR(VLOOKUP(ONSCollation[[#This Row],[ONS Q2 2011-Q3 2011]],ONS2011Q3[[#All],[Cleaned text]:[Full Time Equivalent Q3 2011]],2,0),"-")</f>
        <v>20210</v>
      </c>
      <c r="BA107" s="602">
        <f>IFERROR(VLOOKUP(ONSCollation[[#This Row],[ONS Q3 2011-Q4 2011]],ONS2011Q4[[#All],[Cleaned text]:[Full Time Equivalent]],3,0),"-")</f>
        <v>19560</v>
      </c>
      <c r="BB107" s="602">
        <f>IFERROR(VLOOKUP(ONSCollation[[#This Row],[Dept detail / Agency]],ONS2012Q1[[Cleaned text]:[FTE Q1]],3,FALSE),"-")</f>
        <v>11560</v>
      </c>
      <c r="BC107" s="602">
        <f>IFERROR(VLOOKUP(ONSCollation[[#This Row],[Dept detail / Agency]],ONS2012Q2[[Cleaned name]:[FTE Q2 2012]],3,FALSE),"-")</f>
        <v>11480</v>
      </c>
      <c r="BD107" s="602">
        <f>IFERROR(VLOOKUP(ONSCollation[[#This Row],[Dept detail / Agency]],ONS2012Q3[[Cleaned name]:[FTE Q2 2012]],3,FALSE),"-")</f>
        <v>11400</v>
      </c>
      <c r="BE107" s="602">
        <f>IFERROR(VLOOKUP(ONSCollation[[#This Row],[Dept detail / Agency]],ONS2012Q4[[Cleaned name]:[FTE Q3 2012]],3,FALSE),"-")</f>
        <v>11400</v>
      </c>
      <c r="BF107" s="602">
        <f>IFERROR(VLOOKUP(ONSCollation[[#This Row],[Dept detail / Agency]],ONS2013Q1[[Cleaned name]:[FTE Q4 2012]],3,FALSE),"-")</f>
        <v>11150</v>
      </c>
      <c r="BG107" s="602">
        <f>IFERROR(VLOOKUP(ONSCollation[[#This Row],[Dept detail / Agency]],ONS2013Q2[[Cleaned name]:[FTE Q1 2013]],3,FALSE),"-")</f>
        <v>0</v>
      </c>
      <c r="BH107" s="602" t="str">
        <f>IFERROR(VLOOKUP(ONSCollation[[#This Row],[Dept detail / Agency]],ONS2013Q3[[Cleaned name]:[FTE Q2 2013]],3,FALSE),"-")</f>
        <v>-</v>
      </c>
      <c r="BI107" s="602" t="str">
        <f>IFERROR(VLOOKUP(ONSCollation[[#This Row],[Dept detail / Agency]],ONS2013Q3[[Cleaned name]:[FTE Q2 2013]],3,FALSE),"-")</f>
        <v>-</v>
      </c>
      <c r="BJ107" s="604"/>
    </row>
    <row r="108" spans="1:62" s="401" customFormat="1" x14ac:dyDescent="0.25">
      <c r="A108" s="531" t="s">
        <v>67</v>
      </c>
      <c r="B108" s="552" t="s">
        <v>454</v>
      </c>
      <c r="C108" s="531"/>
      <c r="D108" s="531"/>
      <c r="E108" s="531"/>
      <c r="F108" s="531"/>
      <c r="G108" s="531"/>
      <c r="H108" s="531"/>
      <c r="I108" s="531"/>
      <c r="J108" s="535" t="s">
        <v>5</v>
      </c>
      <c r="K108" s="535" t="s">
        <v>414</v>
      </c>
      <c r="L108" s="532" t="str">
        <f>VLOOKUP(TRIM(ONSCollation[[#This Row],[ONS Q3 2011-Q4 2011]]),ONS2012Q1[Cleaned text],1,0)</f>
        <v>National Fraud Authority</v>
      </c>
      <c r="M108" s="532" t="str">
        <f>ONSCollation[[#This Row],[ONS Q4 2011-Q1 2012]]</f>
        <v>National Fraud Authority</v>
      </c>
      <c r="N108" s="536" t="str">
        <f>ONSCollation[[#This Row],[ONS Q4 2011-Q1 2012]]</f>
        <v>National Fraud Authority</v>
      </c>
      <c r="O108" s="536" t="str">
        <f>ONSCollation[[#This Row],[Dept]]</f>
        <v>HO</v>
      </c>
      <c r="P108" s="531" t="s">
        <v>902</v>
      </c>
      <c r="Q108" s="531" t="s">
        <v>832</v>
      </c>
      <c r="R108" s="531" t="s">
        <v>792</v>
      </c>
      <c r="S108" s="601" t="str">
        <f>IFERROR(VLOOKUP(ONSCollation[[#This Row],[ONS Q1 2009-Q2 2009]],ONS2009Q2[[#All],[Cleaned version of text detail]:[Full Time Equivalent Q1 2009]],8,0), "-")</f>
        <v>-</v>
      </c>
      <c r="T108" s="601" t="str">
        <f>IFERROR(VLOOKUP(ONSCollation[[#This Row],[ONS Q1 2009-Q2 2009]],ONS2009Q2[[#All],[Cleaned version of text detail]:[Full Time Equivalent Q1 2009]],4,0),"-")</f>
        <v>-</v>
      </c>
      <c r="U108" s="601" t="str">
        <f>IFERROR(VLOOKUP(ONSCollation[[#This Row],[ONS Q3 2009-Q4 2009]],ONS2009Q4[[#All],[Cleaned version of detail]:[Full Time Equivalent Q3 2009]],8,0),"-")</f>
        <v>-</v>
      </c>
      <c r="V108" s="601" t="str">
        <f>IFERROR(VLOOKUP(ONSCollation[[#This Row],[ONS Q3 2009-Q4 2009]],ONS2009Q4[[#All],[Cleaned version of detail]:[Full Time Equivalent Q3 2009]],4,0),"-")</f>
        <v>-</v>
      </c>
      <c r="W108" s="601" t="str">
        <f>IFERROR(VLOOKUP(ONSCollation[[#This Row],[ONS Q1 2010-Q2 2010]],ONS2010Q2[[#All],[Cleaned text]:[Full Time Equivalent Q1 2010]],8,0),"-")</f>
        <v>-</v>
      </c>
      <c r="X108" s="601" t="str">
        <f>IFERROR(VLOOKUP(ONSCollation[[#This Row],[ONS Q2 2010-Q3 2010]],ONS2010Q3[[#All],[Cleaned text]:[FTE Q2 2010]],8,0),"-")</f>
        <v>-</v>
      </c>
      <c r="Y108" s="601" t="str">
        <f>IFERROR(VLOOKUP(ONSCollation[[#This Row],[ONS Q3 2010-Q4 2010]],ONS2010Q4[[#All],[Cleaned text]:[Full Time Equivalent Q3 2010]],8,0),"-")</f>
        <v>-</v>
      </c>
      <c r="Z108" s="601" t="str">
        <f>IFERROR(VLOOKUP(ONSCollation[[#This Row],[ONS Q3 2010-Q4 2010]],ONS2010Q4[[#All],[Cleaned text]:[Full Time Equivalent Q3 2010]],4,0),"-")</f>
        <v>-</v>
      </c>
      <c r="AA108" s="601" t="str">
        <f>IFERROR(VLOOKUP(ONSCollation[[#This Row],[ONS Q4 2010-Q1 2011]],ONS2011Q1[[#All],[Cleaned text]:[Full Time Equivalent change Q4 2010-Q1 2011]],3,0),"-")</f>
        <v>-</v>
      </c>
      <c r="AB108" s="601" t="str">
        <f>IFERROR(VLOOKUP(ONSCollation[[#This Row],[ONS Q1 2011-Q2 2011]],ONS2011Q2[[#All],[Dept detail / Agency]:[Full Time Equivalent]],4,0),"-")</f>
        <v>-</v>
      </c>
      <c r="AC108" s="601">
        <f>IFERROR(VLOOKUP(ONSCollation[[#This Row],[ONS Q2 2011-Q3 2011]],ONS2011Q3[[#All],[Cleaned text]:[Full Time Equivalent Q3 2011]],3,0),"-")</f>
        <v>40</v>
      </c>
      <c r="AD108" s="601">
        <f>IFERROR(VLOOKUP(ONSCollation[[#This Row],[ONS Q3 2011-Q4 2011]],ONS2011Q4[[#All],[Cleaned text]:[Full Time Equivalent]],4,0),"-")</f>
        <v>40</v>
      </c>
      <c r="AE108" s="601">
        <f>IFERROR(VLOOKUP(ONSCollation[[#This Row],[Dept detail / Agency]],ONS2012Q1[[Cleaned text]:[FTE Q1]],4,FALSE),"-")</f>
        <v>40</v>
      </c>
      <c r="AF108" s="601">
        <f>IFERROR(VLOOKUP(ONSCollation[[#This Row],[Dept detail / Agency]],ONS2012Q2[[Cleaned name]:[FTE Q2 2012]],4,FALSE),"-")</f>
        <v>40</v>
      </c>
      <c r="AG108" s="601">
        <f>IFERROR(VLOOKUP(ONSCollation[[#This Row],[Dept detail / Agency]],ONS2012Q3[[Cleaned name]:[FTE Q2 2012]],4,FALSE),"-")</f>
        <v>40</v>
      </c>
      <c r="AH108" s="601">
        <f>IFERROR(VLOOKUP(ONSCollation[[#This Row],[Dept detail / Agency]],ONS2012Q4[[Cleaned name]:[FTE Q3 2012]],4,FALSE),"-")</f>
        <v>50</v>
      </c>
      <c r="AI108" s="601">
        <f>IFERROR(VLOOKUP(ONSCollation[[#This Row],[Dept detail / Agency]],ONS2013Q1[[Cleaned name]:[FTE Q4 2012]],4,FALSE),"-")</f>
        <v>50</v>
      </c>
      <c r="AJ108" s="601">
        <f>IFERROR(VLOOKUP(ONSCollation[[#This Row],[Dept detail / Agency]],ONS2013Q2[[Cleaned name]:[FTE Q1 2013]],4,FALSE),"-")</f>
        <v>50</v>
      </c>
      <c r="AK108" s="601">
        <f>IFERROR(VLOOKUP(ONSCollation[[#This Row],[Dept detail / Agency]],ONS2013Q3[[Cleaned name]:[FTE Q2 2013]],4,FALSE),"-")</f>
        <v>40</v>
      </c>
      <c r="AL108" s="601">
        <f>IFERROR(VLOOKUP(ONSCollation[[#This Row],[Dept detail / Agency]],ONS2013Q3[[Cleaned name]:[FTE Q2 2013]],6,FALSE),"-")</f>
        <v>50</v>
      </c>
      <c r="AM108" s="601">
        <f>IFERROR(VLOOKUP(ONSCollation[[#This Row],[Dept detail / Agency]],ONS2013Q4[[#All],[Cleaned name]:[FTE Q4 2013]],4,FALSE),"-")</f>
        <v>30</v>
      </c>
      <c r="AN108" s="601">
        <f>IFERROR(VLOOKUP(ONSCollation[[#This Row],[Dept detail / Agency]],ONS2013Q4[[Cleaned name]:[HC Q3 20132]],6,FALSE),"-")</f>
        <v>40</v>
      </c>
      <c r="AO108" s="601">
        <f>ONSCollation[[#This Row],[2013 Q3 - restated]]-ONSCollation[[#This Row],[2013 Q3 FTE]]</f>
        <v>0</v>
      </c>
      <c r="AP108" s="602" t="str">
        <f>IFERROR(VLOOKUP(ONSCollation[[#This Row],[ONS Q1 2009-Q2 2009]],ONS2009Q2[[#All],[Cleaned version of text detail]:[Full Time Equivalent Q1 2009]],6,0),"-")</f>
        <v>-</v>
      </c>
      <c r="AQ108" s="602" t="str">
        <f>IFERROR(VLOOKUP(ONSCollation[[#This Row],[ONS Q1 2009-Q2 2009]],ONS2009Q2[[#All],[Cleaned version of text detail]:[Full Time Equivalent Q1 2009]],2,0),"-")</f>
        <v>-</v>
      </c>
      <c r="AR108" s="602" t="str">
        <f>IFERROR(VLOOKUP(ONSCollation[[#This Row],[ONS Q3 2009-Q4 2009]],ONS2009Q4[[#All],[Cleaned version of detail]:[Full Time Equivalent Q3 2009]],6,0),"-")</f>
        <v>-</v>
      </c>
      <c r="AS108" s="602" t="str">
        <f>IFERROR(VLOOKUP(ONSCollation[[#This Row],[ONS Q3 2009-Q4 2009]],ONS2009Q4[[#All],[Cleaned version of detail]:[Full Time Equivalent Q3 2009]],2,0),"-")</f>
        <v>-</v>
      </c>
      <c r="AT108" s="602" t="str">
        <f>IFERROR(VLOOKUP(ONSCollation[[#This Row],[ONS Q1 2010-Q2 2010]],ONS2010Q2[[#All],[Cleaned text]:[Full Time Equivalent Q1 2010]],6,0),"-")</f>
        <v>-</v>
      </c>
      <c r="AU108" s="602" t="str">
        <f>IFERROR(VLOOKUP(ONSCollation[[#This Row],[ONS Q2 2010-Q3 2010]],ONS2010Q3[[#All],[Cleaned text]:[FTE Q2 2010]],6,0),"-")</f>
        <v>-</v>
      </c>
      <c r="AV108" s="602" t="str">
        <f>IFERROR(VLOOKUP(ONSCollation[[#This Row],[ONS Q4 2010-Q1 2011]],ONS2011Q1[[#All],[Cleaned text]:[Full Time Equivalent change Q4 2010-Q1 2011]],2,0),"-")</f>
        <v>-</v>
      </c>
      <c r="AW108" s="602" t="str">
        <f>IFERROR(VLOOKUP(ONSCollation[[#This Row],[ONS Q3 2010-Q4 2010]],ONS2010Q4[[#All],[Cleaned text]:[Full Time Equivalent Q3 2010]],2,0),"-")</f>
        <v>-</v>
      </c>
      <c r="AX108" s="602" t="str">
        <f>IFERROR(VLOOKUP(ONSCollation[[#This Row],[ONS Q3 2010-Q4 2010]],ONS2010Q4[[#All],[Cleaned text]:[Full Time Equivalent Q3 2010]],6,0),"-")</f>
        <v>-</v>
      </c>
      <c r="AY108" s="602" t="str">
        <f>IFERROR(VLOOKUP(ONSCollation[[#This Row],[ONS Q1 2011-Q2 2011]],ONS2011Q2[[#All],[Dept detail / Agency]:[Full Time Equivalent]],3,0),"-")</f>
        <v>-</v>
      </c>
      <c r="AZ108" s="602">
        <f>IFERROR(VLOOKUP(ONSCollation[[#This Row],[ONS Q2 2011-Q3 2011]],ONS2011Q3[[#All],[Cleaned text]:[Full Time Equivalent Q3 2011]],2,0),"-")</f>
        <v>40</v>
      </c>
      <c r="BA108" s="602">
        <f>IFERROR(VLOOKUP(ONSCollation[[#This Row],[ONS Q3 2011-Q4 2011]],ONS2011Q4[[#All],[Cleaned text]:[Full Time Equivalent]],3,0),"-")</f>
        <v>40</v>
      </c>
      <c r="BB108" s="602">
        <f>IFERROR(VLOOKUP(ONSCollation[[#This Row],[Dept detail / Agency]],ONS2012Q1[[Cleaned text]:[FTE Q1]],3,FALSE),"-")</f>
        <v>40</v>
      </c>
      <c r="BC108" s="602">
        <f>IFERROR(VLOOKUP(ONSCollation[[#This Row],[Dept detail / Agency]],ONS2012Q2[[Cleaned name]:[FTE Q2 2012]],3,FALSE),"-")</f>
        <v>40</v>
      </c>
      <c r="BD108" s="602">
        <f>IFERROR(VLOOKUP(ONSCollation[[#This Row],[Dept detail / Agency]],ONS2012Q3[[Cleaned name]:[FTE Q2 2012]],3,FALSE),"-")</f>
        <v>40</v>
      </c>
      <c r="BE108" s="602">
        <f>IFERROR(VLOOKUP(ONSCollation[[#This Row],[Dept detail / Agency]],ONS2012Q4[[Cleaned name]:[FTE Q3 2012]],3,FALSE),"-")</f>
        <v>50</v>
      </c>
      <c r="BF108" s="602">
        <f>IFERROR(VLOOKUP(ONSCollation[[#This Row],[Dept detail / Agency]],ONS2013Q1[[Cleaned name]:[FTE Q4 2012]],3,FALSE),"-")</f>
        <v>50</v>
      </c>
      <c r="BG108" s="602">
        <f>IFERROR(VLOOKUP(ONSCollation[[#This Row],[Dept detail / Agency]],ONS2013Q2[[Cleaned name]:[FTE Q1 2013]],3,FALSE),"-")</f>
        <v>50</v>
      </c>
      <c r="BH108" s="602">
        <f>IFERROR(VLOOKUP(ONSCollation[[#This Row],[Dept detail / Agency]],ONS2013Q3[[Cleaned name]:[FTE Q2 2013]],3,FALSE),"-")</f>
        <v>40</v>
      </c>
      <c r="BI108" s="602">
        <f>IFERROR(VLOOKUP(ONSCollation[[#This Row],[Dept detail / Agency]],ONS2013Q3[[Cleaned name]:[FTE Q2 2013]],3,FALSE),"-")</f>
        <v>40</v>
      </c>
      <c r="BJ108" s="604"/>
    </row>
    <row r="109" spans="1:62" x14ac:dyDescent="0.25">
      <c r="A109" s="531" t="s">
        <v>43</v>
      </c>
      <c r="B109" s="549" t="s">
        <v>449</v>
      </c>
      <c r="C109" s="531" t="s">
        <v>45</v>
      </c>
      <c r="D109" s="531" t="s">
        <v>45</v>
      </c>
      <c r="E109" s="531" t="s">
        <v>45</v>
      </c>
      <c r="F109" s="531" t="s">
        <v>45</v>
      </c>
      <c r="G109" s="531" t="s">
        <v>45</v>
      </c>
      <c r="H109" s="531" t="s">
        <v>45</v>
      </c>
      <c r="I109" s="531" t="s">
        <v>45</v>
      </c>
      <c r="J109" s="531" t="s">
        <v>45</v>
      </c>
      <c r="K109" s="531" t="s">
        <v>45</v>
      </c>
      <c r="L109" s="532" t="str">
        <f>VLOOKUP(TRIM(ONSCollation[[#This Row],[ONS Q3 2011-Q4 2011]]),ONS2012Q1[Cleaned text],1,0)</f>
        <v>Defence Science and Technology Laboratory</v>
      </c>
      <c r="M109" s="532" t="str">
        <f>ONSCollation[[#This Row],[ONS Q4 2011-Q1 2012]]</f>
        <v>Defence Science and Technology Laboratory</v>
      </c>
      <c r="N109" s="536" t="str">
        <f>ONSCollation[[#This Row],[ONS Q4 2011-Q1 2012]]</f>
        <v>Defence Science and Technology Laboratory</v>
      </c>
      <c r="O109" s="536" t="str">
        <f>ONSCollation[[#This Row],[Dept]]</f>
        <v>MoD</v>
      </c>
      <c r="P109" s="531" t="s">
        <v>902</v>
      </c>
      <c r="Q109" s="531" t="s">
        <v>832</v>
      </c>
      <c r="R109" s="531" t="s">
        <v>792</v>
      </c>
      <c r="S109" s="601">
        <f>IFERROR(VLOOKUP(ONSCollation[[#This Row],[ONS Q1 2009-Q2 2009]],ONS2009Q2[[#All],[Cleaned version of text detail]:[Full Time Equivalent Q1 2009]],8,0), "-")</f>
        <v>3470</v>
      </c>
      <c r="T109" s="601">
        <f>IFERROR(VLOOKUP(ONSCollation[[#This Row],[ONS Q1 2009-Q2 2009]],ONS2009Q2[[#All],[Cleaned version of text detail]:[Full Time Equivalent Q1 2009]],4,0),"-")</f>
        <v>3520</v>
      </c>
      <c r="U109" s="601">
        <f>IFERROR(VLOOKUP(ONSCollation[[#This Row],[ONS Q3 2009-Q4 2009]],ONS2009Q4[[#All],[Cleaned version of detail]:[Full Time Equivalent Q3 2009]],8,0),"-")</f>
        <v>3610</v>
      </c>
      <c r="V109" s="601">
        <f>IFERROR(VLOOKUP(ONSCollation[[#This Row],[ONS Q3 2009-Q4 2009]],ONS2009Q4[[#All],[Cleaned version of detail]:[Full Time Equivalent Q3 2009]],4,0),"-")</f>
        <v>3620</v>
      </c>
      <c r="W109" s="601">
        <f>IFERROR(VLOOKUP(ONSCollation[[#This Row],[ONS Q1 2010-Q2 2010]],ONS2010Q2[[#All],[Cleaned text]:[Full Time Equivalent Q1 2010]],8,0),"-")</f>
        <v>3700</v>
      </c>
      <c r="X109" s="601">
        <f>IFERROR(VLOOKUP(ONSCollation[[#This Row],[ONS Q2 2010-Q3 2010]],ONS2010Q3[[#All],[Cleaned text]:[FTE Q2 2010]],8,0),"-")</f>
        <v>3750</v>
      </c>
      <c r="Y109" s="601">
        <f>IFERROR(VLOOKUP(ONSCollation[[#This Row],[ONS Q3 2010-Q4 2010]],ONS2010Q4[[#All],[Cleaned text]:[Full Time Equivalent Q3 2010]],8,0),"-")</f>
        <v>3720</v>
      </c>
      <c r="Z109" s="601">
        <f>IFERROR(VLOOKUP(ONSCollation[[#This Row],[ONS Q3 2010-Q4 2010]],ONS2010Q4[[#All],[Cleaned text]:[Full Time Equivalent Q3 2010]],4,0),"-")</f>
        <v>3670</v>
      </c>
      <c r="AA109" s="601">
        <f>IFERROR(VLOOKUP(ONSCollation[[#This Row],[ONS Q4 2010-Q1 2011]],ONS2011Q1[[#All],[Cleaned text]:[Full Time Equivalent change Q4 2010-Q1 2011]],3,0),"-")</f>
        <v>3640</v>
      </c>
      <c r="AB109" s="601">
        <f>IFERROR(VLOOKUP(ONSCollation[[#This Row],[ONS Q1 2011-Q2 2011]],ONS2011Q2[[#All],[Dept detail / Agency]:[Full Time Equivalent]],4,0),"-")</f>
        <v>3620</v>
      </c>
      <c r="AC109" s="601">
        <f>IFERROR(VLOOKUP(ONSCollation[[#This Row],[ONS Q2 2011-Q3 2011]],ONS2011Q3[[#All],[Cleaned text]:[Full Time Equivalent Q3 2011]],3,0),"-")</f>
        <v>3660</v>
      </c>
      <c r="AD109" s="601">
        <f>IFERROR(VLOOKUP(ONSCollation[[#This Row],[ONS Q3 2011-Q4 2011]],ONS2011Q4[[#All],[Cleaned text]:[Full Time Equivalent]],4,0),"-")</f>
        <v>3670</v>
      </c>
      <c r="AE109" s="601">
        <f>IFERROR(VLOOKUP(ONSCollation[[#This Row],[Dept detail / Agency]],ONS2012Q1[[Cleaned text]:[FTE Q1]],4,FALSE),"-")</f>
        <v>3630</v>
      </c>
      <c r="AF109" s="601">
        <f>IFERROR(VLOOKUP(ONSCollation[[#This Row],[Dept detail / Agency]],ONS2012Q2[[Cleaned name]:[FTE Q2 2012]],4,FALSE),"-")</f>
        <v>3650</v>
      </c>
      <c r="AG109" s="601">
        <f>IFERROR(VLOOKUP(ONSCollation[[#This Row],[Dept detail / Agency]],ONS2012Q3[[Cleaned name]:[FTE Q2 2012]],4,FALSE),"-")</f>
        <v>3670</v>
      </c>
      <c r="AH109" s="601">
        <f>IFERROR(VLOOKUP(ONSCollation[[#This Row],[Dept detail / Agency]],ONS2012Q4[[Cleaned name]:[FTE Q3 2012]],4,FALSE),"-")</f>
        <v>3700</v>
      </c>
      <c r="AI109" s="601">
        <f>IFERROR(VLOOKUP(ONSCollation[[#This Row],[Dept detail / Agency]],ONS2013Q1[[Cleaned name]:[FTE Q4 2012]],4,FALSE),"-")</f>
        <v>3700</v>
      </c>
      <c r="AJ109" s="601">
        <f>IFERROR(VLOOKUP(ONSCollation[[#This Row],[Dept detail / Agency]],ONS2013Q2[[Cleaned name]:[FTE Q1 2013]],4,FALSE),"-")</f>
        <v>3710</v>
      </c>
      <c r="AK109" s="601">
        <f>IFERROR(VLOOKUP(ONSCollation[[#This Row],[Dept detail / Agency]],ONS2013Q3[[Cleaned name]:[FTE Q2 2013]],4,FALSE),"-")</f>
        <v>3840</v>
      </c>
      <c r="AL109" s="601">
        <f>IFERROR(VLOOKUP(ONSCollation[[#This Row],[Dept detail / Agency]],ONS2013Q3[[Cleaned name]:[FTE Q2 2013]],6,FALSE),"-")</f>
        <v>3710</v>
      </c>
      <c r="AM109" s="601">
        <f>IFERROR(VLOOKUP(ONSCollation[[#This Row],[Dept detail / Agency]],ONS2013Q4[[#All],[Cleaned name]:[FTE Q4 2013]],4,FALSE),"-")</f>
        <v>3680</v>
      </c>
      <c r="AN109" s="601">
        <f>IFERROR(VLOOKUP(ONSCollation[[#This Row],[Dept detail / Agency]],ONS2013Q4[[Cleaned name]:[HC Q3 20132]],6,FALSE),"-")</f>
        <v>3690</v>
      </c>
      <c r="AO109" s="601">
        <f>ONSCollation[[#This Row],[2013 Q3 - restated]]-ONSCollation[[#This Row],[2013 Q3 FTE]]</f>
        <v>-150</v>
      </c>
      <c r="AP109" s="602">
        <f>IFERROR(VLOOKUP(ONSCollation[[#This Row],[ONS Q1 2009-Q2 2009]],ONS2009Q2[[#All],[Cleaned version of text detail]:[Full Time Equivalent Q1 2009]],6,0),"-")</f>
        <v>3580</v>
      </c>
      <c r="AQ109" s="602">
        <f>IFERROR(VLOOKUP(ONSCollation[[#This Row],[ONS Q1 2009-Q2 2009]],ONS2009Q2[[#All],[Cleaned version of text detail]:[Full Time Equivalent Q1 2009]],2,0),"-")</f>
        <v>3640</v>
      </c>
      <c r="AR109" s="602">
        <f>IFERROR(VLOOKUP(ONSCollation[[#This Row],[ONS Q3 2009-Q4 2009]],ONS2009Q4[[#All],[Cleaned version of detail]:[Full Time Equivalent Q3 2009]],6,0),"-")</f>
        <v>3730</v>
      </c>
      <c r="AS109" s="602">
        <f>IFERROR(VLOOKUP(ONSCollation[[#This Row],[ONS Q3 2009-Q4 2009]],ONS2009Q4[[#All],[Cleaned version of detail]:[Full Time Equivalent Q3 2009]],2,0),"-")</f>
        <v>3730</v>
      </c>
      <c r="AT109" s="602">
        <f>IFERROR(VLOOKUP(ONSCollation[[#This Row],[ONS Q1 2010-Q2 2010]],ONS2010Q2[[#All],[Cleaned text]:[Full Time Equivalent Q1 2010]],6,0),"-")</f>
        <v>3800</v>
      </c>
      <c r="AU109" s="602">
        <f>IFERROR(VLOOKUP(ONSCollation[[#This Row],[ONS Q2 2010-Q3 2010]],ONS2010Q3[[#All],[Cleaned text]:[FTE Q2 2010]],6,0),"-")</f>
        <v>3870</v>
      </c>
      <c r="AV109" s="602">
        <f>IFERROR(VLOOKUP(ONSCollation[[#This Row],[ONS Q4 2010-Q1 2011]],ONS2011Q1[[#All],[Cleaned text]:[Full Time Equivalent change Q4 2010-Q1 2011]],2,0),"-")</f>
        <v>3750</v>
      </c>
      <c r="AW109" s="602">
        <f>IFERROR(VLOOKUP(ONSCollation[[#This Row],[ONS Q3 2010-Q4 2010]],ONS2010Q4[[#All],[Cleaned text]:[Full Time Equivalent Q3 2010]],2,0),"-")</f>
        <v>3780</v>
      </c>
      <c r="AX109" s="602">
        <f>IFERROR(VLOOKUP(ONSCollation[[#This Row],[ONS Q3 2010-Q4 2010]],ONS2010Q4[[#All],[Cleaned text]:[Full Time Equivalent Q3 2010]],6,0),"-")</f>
        <v>3830</v>
      </c>
      <c r="AY109" s="602">
        <f>IFERROR(VLOOKUP(ONSCollation[[#This Row],[ONS Q1 2011-Q2 2011]],ONS2011Q2[[#All],[Dept detail / Agency]:[Full Time Equivalent]],3,0),"-")</f>
        <v>3740</v>
      </c>
      <c r="AZ109" s="602">
        <f>IFERROR(VLOOKUP(ONSCollation[[#This Row],[ONS Q2 2011-Q3 2011]],ONS2011Q3[[#All],[Cleaned text]:[Full Time Equivalent Q3 2011]],2,0),"-")</f>
        <v>3780</v>
      </c>
      <c r="BA109" s="602">
        <f>IFERROR(VLOOKUP(ONSCollation[[#This Row],[ONS Q3 2011-Q4 2011]],ONS2011Q4[[#All],[Cleaned text]:[Full Time Equivalent]],3,0),"-")</f>
        <v>3790</v>
      </c>
      <c r="BB109" s="602">
        <f>IFERROR(VLOOKUP(ONSCollation[[#This Row],[Dept detail / Agency]],ONS2012Q1[[Cleaned text]:[FTE Q1]],3,FALSE),"-")</f>
        <v>3750</v>
      </c>
      <c r="BC109" s="602">
        <f>IFERROR(VLOOKUP(ONSCollation[[#This Row],[Dept detail / Agency]],ONS2012Q2[[Cleaned name]:[FTE Q2 2012]],3,FALSE),"-")</f>
        <v>3770</v>
      </c>
      <c r="BD109" s="602">
        <f>IFERROR(VLOOKUP(ONSCollation[[#This Row],[Dept detail / Agency]],ONS2012Q3[[Cleaned name]:[FTE Q2 2012]],3,FALSE),"-")</f>
        <v>3800</v>
      </c>
      <c r="BE109" s="602">
        <f>IFERROR(VLOOKUP(ONSCollation[[#This Row],[Dept detail / Agency]],ONS2012Q4[[Cleaned name]:[FTE Q3 2012]],3,FALSE),"-")</f>
        <v>3830</v>
      </c>
      <c r="BF109" s="602">
        <f>IFERROR(VLOOKUP(ONSCollation[[#This Row],[Dept detail / Agency]],ONS2013Q1[[Cleaned name]:[FTE Q4 2012]],3,FALSE),"-")</f>
        <v>3830</v>
      </c>
      <c r="BG109" s="602">
        <f>IFERROR(VLOOKUP(ONSCollation[[#This Row],[Dept detail / Agency]],ONS2013Q2[[Cleaned name]:[FTE Q1 2013]],3,FALSE),"-")</f>
        <v>3850</v>
      </c>
      <c r="BH109" s="602">
        <f>IFERROR(VLOOKUP(ONSCollation[[#This Row],[Dept detail / Agency]],ONS2013Q3[[Cleaned name]:[FTE Q2 2013]],3,FALSE),"-")</f>
        <v>3840</v>
      </c>
      <c r="BI109" s="602">
        <f>IFERROR(VLOOKUP(ONSCollation[[#This Row],[Dept detail / Agency]],ONS2013Q3[[Cleaned name]:[FTE Q2 2013]],3,FALSE),"-")</f>
        <v>3840</v>
      </c>
      <c r="BJ109" s="604"/>
    </row>
    <row r="110" spans="1:62" x14ac:dyDescent="0.25">
      <c r="A110" s="531" t="s">
        <v>43</v>
      </c>
      <c r="B110" s="549" t="s">
        <v>449</v>
      </c>
      <c r="C110" s="531" t="s">
        <v>129</v>
      </c>
      <c r="D110" s="531" t="s">
        <v>129</v>
      </c>
      <c r="E110" s="531" t="s">
        <v>129</v>
      </c>
      <c r="F110" s="531" t="s">
        <v>129</v>
      </c>
      <c r="G110" s="531" t="s">
        <v>129</v>
      </c>
      <c r="H110" s="531" t="s">
        <v>129</v>
      </c>
      <c r="I110" s="531" t="s">
        <v>129</v>
      </c>
      <c r="J110" s="531" t="s">
        <v>129</v>
      </c>
      <c r="K110" s="531" t="s">
        <v>129</v>
      </c>
      <c r="L110" s="532" t="str">
        <f>VLOOKUP(TRIM(ONSCollation[[#This Row],[ONS Q3 2011-Q4 2011]]),ONS2012Q1[Cleaned text],1,0)</f>
        <v>Defence Support Group</v>
      </c>
      <c r="M110" s="532" t="str">
        <f>ONSCollation[[#This Row],[ONS Q4 2011-Q1 2012]]</f>
        <v>Defence Support Group</v>
      </c>
      <c r="N110" s="536" t="str">
        <f>ONSCollation[[#This Row],[ONS Q4 2011-Q1 2012]]</f>
        <v>Defence Support Group</v>
      </c>
      <c r="O110" s="536" t="str">
        <f>ONSCollation[[#This Row],[Dept]]</f>
        <v>MoD</v>
      </c>
      <c r="P110" s="531" t="s">
        <v>902</v>
      </c>
      <c r="Q110" s="531" t="s">
        <v>832</v>
      </c>
      <c r="R110" s="531" t="s">
        <v>792</v>
      </c>
      <c r="S110" s="601">
        <f>IFERROR(VLOOKUP(ONSCollation[[#This Row],[ONS Q1 2009-Q2 2009]],ONS2009Q2[[#All],[Cleaned version of text detail]:[Full Time Equivalent Q1 2009]],8,0), "-")</f>
        <v>3350</v>
      </c>
      <c r="T110" s="601">
        <f>IFERROR(VLOOKUP(ONSCollation[[#This Row],[ONS Q1 2009-Q2 2009]],ONS2009Q2[[#All],[Cleaned version of text detail]:[Full Time Equivalent Q1 2009]],4,0),"-")</f>
        <v>3340</v>
      </c>
      <c r="U110" s="601">
        <f>IFERROR(VLOOKUP(ONSCollation[[#This Row],[ONS Q3 2009-Q4 2009]],ONS2009Q4[[#All],[Cleaned version of detail]:[Full Time Equivalent Q3 2009]],8,0),"-")</f>
        <v>3370</v>
      </c>
      <c r="V110" s="601">
        <f>IFERROR(VLOOKUP(ONSCollation[[#This Row],[ONS Q3 2009-Q4 2009]],ONS2009Q4[[#All],[Cleaned version of detail]:[Full Time Equivalent Q3 2009]],4,0),"-")</f>
        <v>3340</v>
      </c>
      <c r="W110" s="601">
        <f>IFERROR(VLOOKUP(ONSCollation[[#This Row],[ONS Q1 2010-Q2 2010]],ONS2010Q2[[#All],[Cleaned text]:[Full Time Equivalent Q1 2010]],8,0),"-")</f>
        <v>3230</v>
      </c>
      <c r="X110" s="601">
        <f>IFERROR(VLOOKUP(ONSCollation[[#This Row],[ONS Q2 2010-Q3 2010]],ONS2010Q3[[#All],[Cleaned text]:[FTE Q2 2010]],8,0),"-")</f>
        <v>3210</v>
      </c>
      <c r="Y110" s="601">
        <f>IFERROR(VLOOKUP(ONSCollation[[#This Row],[ONS Q3 2010-Q4 2010]],ONS2010Q4[[#All],[Cleaned text]:[Full Time Equivalent Q3 2010]],8,0),"-")</f>
        <v>3170</v>
      </c>
      <c r="Z110" s="601">
        <f>IFERROR(VLOOKUP(ONSCollation[[#This Row],[ONS Q3 2010-Q4 2010]],ONS2010Q4[[#All],[Cleaned text]:[Full Time Equivalent Q3 2010]],4,0),"-")</f>
        <v>3100</v>
      </c>
      <c r="AA110" s="601">
        <f>IFERROR(VLOOKUP(ONSCollation[[#This Row],[ONS Q4 2010-Q1 2011]],ONS2011Q1[[#All],[Cleaned text]:[Full Time Equivalent change Q4 2010-Q1 2011]],3,0),"-")</f>
        <v>2960</v>
      </c>
      <c r="AB110" s="601">
        <f>IFERROR(VLOOKUP(ONSCollation[[#This Row],[ONS Q1 2011-Q2 2011]],ONS2011Q2[[#All],[Dept detail / Agency]:[Full Time Equivalent]],4,0),"-")</f>
        <v>2860</v>
      </c>
      <c r="AC110" s="601">
        <f>IFERROR(VLOOKUP(ONSCollation[[#This Row],[ONS Q2 2011-Q3 2011]],ONS2011Q3[[#All],[Cleaned text]:[Full Time Equivalent Q3 2011]],3,0),"-")</f>
        <v>2940</v>
      </c>
      <c r="AD110" s="601">
        <f>IFERROR(VLOOKUP(ONSCollation[[#This Row],[ONS Q3 2011-Q4 2011]],ONS2011Q4[[#All],[Cleaned text]:[Full Time Equivalent]],4,0),"-")</f>
        <v>2740</v>
      </c>
      <c r="AE110" s="601">
        <f>IFERROR(VLOOKUP(ONSCollation[[#This Row],[Dept detail / Agency]],ONS2012Q1[[Cleaned text]:[FTE Q1]],4,FALSE),"-")</f>
        <v>2470</v>
      </c>
      <c r="AF110" s="601">
        <f>IFERROR(VLOOKUP(ONSCollation[[#This Row],[Dept detail / Agency]],ONS2012Q2[[Cleaned name]:[FTE Q2 2012]],4,FALSE),"-")</f>
        <v>2490</v>
      </c>
      <c r="AG110" s="601">
        <f>IFERROR(VLOOKUP(ONSCollation[[#This Row],[Dept detail / Agency]],ONS2012Q3[[Cleaned name]:[FTE Q2 2012]],4,FALSE),"-")</f>
        <v>2500</v>
      </c>
      <c r="AH110" s="601">
        <f>IFERROR(VLOOKUP(ONSCollation[[#This Row],[Dept detail / Agency]],ONS2012Q4[[Cleaned name]:[FTE Q3 2012]],4,FALSE),"-")</f>
        <v>2470</v>
      </c>
      <c r="AI110" s="601">
        <f>IFERROR(VLOOKUP(ONSCollation[[#This Row],[Dept detail / Agency]],ONS2013Q1[[Cleaned name]:[FTE Q4 2012]],4,FALSE),"-")</f>
        <v>2410</v>
      </c>
      <c r="AJ110" s="601">
        <f>IFERROR(VLOOKUP(ONSCollation[[#This Row],[Dept detail / Agency]],ONS2013Q2[[Cleaned name]:[FTE Q1 2013]],4,FALSE),"-")</f>
        <v>2410</v>
      </c>
      <c r="AK110" s="601">
        <f>IFERROR(VLOOKUP(ONSCollation[[#This Row],[Dept detail / Agency]],ONS2013Q3[[Cleaned name]:[FTE Q2 2013]],4,FALSE),"-")</f>
        <v>2390</v>
      </c>
      <c r="AL110" s="601">
        <f>IFERROR(VLOOKUP(ONSCollation[[#This Row],[Dept detail / Agency]],ONS2013Q3[[Cleaned name]:[FTE Q2 2013]],6,FALSE),"-")</f>
        <v>2410</v>
      </c>
      <c r="AM110" s="601">
        <f>IFERROR(VLOOKUP(ONSCollation[[#This Row],[Dept detail / Agency]],ONS2013Q4[[#All],[Cleaned name]:[FTE Q4 2013]],4,FALSE),"-")</f>
        <v>2390</v>
      </c>
      <c r="AN110" s="601">
        <f>IFERROR(VLOOKUP(ONSCollation[[#This Row],[Dept detail / Agency]],ONS2013Q4[[Cleaned name]:[HC Q3 20132]],6,FALSE),"-")</f>
        <v>2390</v>
      </c>
      <c r="AO110" s="601">
        <f>ONSCollation[[#This Row],[2013 Q3 - restated]]-ONSCollation[[#This Row],[2013 Q3 FTE]]</f>
        <v>0</v>
      </c>
      <c r="AP110" s="602">
        <f>IFERROR(VLOOKUP(ONSCollation[[#This Row],[ONS Q1 2009-Q2 2009]],ONS2009Q2[[#All],[Cleaned version of text detail]:[Full Time Equivalent Q1 2009]],6,0),"-")</f>
        <v>3380</v>
      </c>
      <c r="AQ110" s="602">
        <f>IFERROR(VLOOKUP(ONSCollation[[#This Row],[ONS Q1 2009-Q2 2009]],ONS2009Q2[[#All],[Cleaned version of text detail]:[Full Time Equivalent Q1 2009]],2,0),"-")</f>
        <v>3380</v>
      </c>
      <c r="AR110" s="602">
        <f>IFERROR(VLOOKUP(ONSCollation[[#This Row],[ONS Q3 2009-Q4 2009]],ONS2009Q4[[#All],[Cleaned version of detail]:[Full Time Equivalent Q3 2009]],6,0),"-")</f>
        <v>3400</v>
      </c>
      <c r="AS110" s="602">
        <f>IFERROR(VLOOKUP(ONSCollation[[#This Row],[ONS Q3 2009-Q4 2009]],ONS2009Q4[[#All],[Cleaned version of detail]:[Full Time Equivalent Q3 2009]],2,0),"-")</f>
        <v>3380</v>
      </c>
      <c r="AT110" s="602">
        <f>IFERROR(VLOOKUP(ONSCollation[[#This Row],[ONS Q1 2010-Q2 2010]],ONS2010Q2[[#All],[Cleaned text]:[Full Time Equivalent Q1 2010]],6,0),"-")</f>
        <v>3270</v>
      </c>
      <c r="AU110" s="602">
        <f>IFERROR(VLOOKUP(ONSCollation[[#This Row],[ONS Q2 2010-Q3 2010]],ONS2010Q3[[#All],[Cleaned text]:[FTE Q2 2010]],6,0),"-")</f>
        <v>3250</v>
      </c>
      <c r="AV110" s="602">
        <f>IFERROR(VLOOKUP(ONSCollation[[#This Row],[ONS Q4 2010-Q1 2011]],ONS2011Q1[[#All],[Cleaned text]:[Full Time Equivalent change Q4 2010-Q1 2011]],2,0),"-")</f>
        <v>3000</v>
      </c>
      <c r="AW110" s="602">
        <f>IFERROR(VLOOKUP(ONSCollation[[#This Row],[ONS Q3 2010-Q4 2010]],ONS2010Q4[[#All],[Cleaned text]:[Full Time Equivalent Q3 2010]],2,0),"-")</f>
        <v>3150</v>
      </c>
      <c r="AX110" s="602">
        <f>IFERROR(VLOOKUP(ONSCollation[[#This Row],[ONS Q3 2010-Q4 2010]],ONS2010Q4[[#All],[Cleaned text]:[Full Time Equivalent Q3 2010]],6,0),"-")</f>
        <v>3210</v>
      </c>
      <c r="AY110" s="602">
        <f>IFERROR(VLOOKUP(ONSCollation[[#This Row],[ONS Q1 2011-Q2 2011]],ONS2011Q2[[#All],[Dept detail / Agency]:[Full Time Equivalent]],3,0),"-")</f>
        <v>2900</v>
      </c>
      <c r="AZ110" s="602">
        <f>IFERROR(VLOOKUP(ONSCollation[[#This Row],[ONS Q2 2011-Q3 2011]],ONS2011Q3[[#All],[Cleaned text]:[Full Time Equivalent Q3 2011]],2,0),"-")</f>
        <v>2980</v>
      </c>
      <c r="BA110" s="602">
        <f>IFERROR(VLOOKUP(ONSCollation[[#This Row],[ONS Q3 2011-Q4 2011]],ONS2011Q4[[#All],[Cleaned text]:[Full Time Equivalent]],3,0),"-")</f>
        <v>2780</v>
      </c>
      <c r="BB110" s="602">
        <f>IFERROR(VLOOKUP(ONSCollation[[#This Row],[Dept detail / Agency]],ONS2012Q1[[Cleaned text]:[FTE Q1]],3,FALSE),"-")</f>
        <v>2500</v>
      </c>
      <c r="BC110" s="602">
        <f>IFERROR(VLOOKUP(ONSCollation[[#This Row],[Dept detail / Agency]],ONS2012Q2[[Cleaned name]:[FTE Q2 2012]],3,FALSE),"-")</f>
        <v>2520</v>
      </c>
      <c r="BD110" s="602">
        <f>IFERROR(VLOOKUP(ONSCollation[[#This Row],[Dept detail / Agency]],ONS2012Q3[[Cleaned name]:[FTE Q2 2012]],3,FALSE),"-")</f>
        <v>2530</v>
      </c>
      <c r="BE110" s="602">
        <f>IFERROR(VLOOKUP(ONSCollation[[#This Row],[Dept detail / Agency]],ONS2012Q4[[Cleaned name]:[FTE Q3 2012]],3,FALSE),"-")</f>
        <v>2510</v>
      </c>
      <c r="BF110" s="602">
        <f>IFERROR(VLOOKUP(ONSCollation[[#This Row],[Dept detail / Agency]],ONS2013Q1[[Cleaned name]:[FTE Q4 2012]],3,FALSE),"-")</f>
        <v>2440</v>
      </c>
      <c r="BG110" s="602">
        <f>IFERROR(VLOOKUP(ONSCollation[[#This Row],[Dept detail / Agency]],ONS2013Q2[[Cleaned name]:[FTE Q1 2013]],3,FALSE),"-")</f>
        <v>2440</v>
      </c>
      <c r="BH110" s="602">
        <f>IFERROR(VLOOKUP(ONSCollation[[#This Row],[Dept detail / Agency]],ONS2013Q3[[Cleaned name]:[FTE Q2 2013]],3,FALSE),"-")</f>
        <v>2430</v>
      </c>
      <c r="BI110" s="602">
        <f>IFERROR(VLOOKUP(ONSCollation[[#This Row],[Dept detail / Agency]],ONS2013Q3[[Cleaned name]:[FTE Q2 2013]],3,FALSE),"-")</f>
        <v>2430</v>
      </c>
      <c r="BJ110" s="604"/>
    </row>
    <row r="111" spans="1:62" x14ac:dyDescent="0.25">
      <c r="A111" s="531" t="s">
        <v>43</v>
      </c>
      <c r="B111" s="549" t="s">
        <v>449</v>
      </c>
      <c r="C111" s="531" t="s">
        <v>130</v>
      </c>
      <c r="D111" s="531" t="s">
        <v>130</v>
      </c>
      <c r="E111" s="531" t="s">
        <v>130</v>
      </c>
      <c r="F111" s="531" t="s">
        <v>130</v>
      </c>
      <c r="G111" s="531" t="s">
        <v>130</v>
      </c>
      <c r="H111" s="531" t="s">
        <v>130</v>
      </c>
      <c r="I111" s="531" t="s">
        <v>130</v>
      </c>
      <c r="J111" s="531" t="s">
        <v>130</v>
      </c>
      <c r="K111" s="531" t="s">
        <v>130</v>
      </c>
      <c r="L111" s="531" t="s">
        <v>130</v>
      </c>
      <c r="M111" s="532" t="str">
        <f>ONSCollation[[#This Row],[ONS Q4 2011-Q1 2012]]</f>
        <v>Meteorological Office</v>
      </c>
      <c r="N111" s="536" t="str">
        <f>ONSCollation[[#This Row],[ONS Q4 2011-Q1 2012]]</f>
        <v>Meteorological Office</v>
      </c>
      <c r="O111" s="536" t="str">
        <f>ONSCollation[[#This Row],[Dept]]</f>
        <v>MoD</v>
      </c>
      <c r="P111" s="531" t="s">
        <v>902</v>
      </c>
      <c r="Q111" s="531" t="s">
        <v>832</v>
      </c>
      <c r="R111" s="531" t="s">
        <v>792</v>
      </c>
      <c r="S111" s="601">
        <f>IFERROR(VLOOKUP(ONSCollation[[#This Row],[ONS Q1 2009-Q2 2009]],ONS2009Q2[[#All],[Cleaned version of text detail]:[Full Time Equivalent Q1 2009]],8,0), "-")</f>
        <v>1850</v>
      </c>
      <c r="T111" s="601">
        <f>IFERROR(VLOOKUP(ONSCollation[[#This Row],[ONS Q1 2009-Q2 2009]],ONS2009Q2[[#All],[Cleaned version of text detail]:[Full Time Equivalent Q1 2009]],4,0),"-")</f>
        <v>1860</v>
      </c>
      <c r="U111" s="601">
        <f>IFERROR(VLOOKUP(ONSCollation[[#This Row],[ONS Q3 2009-Q4 2009]],ONS2009Q4[[#All],[Cleaned version of detail]:[Full Time Equivalent Q3 2009]],8,0),"-")</f>
        <v>1850</v>
      </c>
      <c r="V111" s="601">
        <f>IFERROR(VLOOKUP(ONSCollation[[#This Row],[ONS Q3 2009-Q4 2009]],ONS2009Q4[[#All],[Cleaned version of detail]:[Full Time Equivalent Q3 2009]],4,0),"-")</f>
        <v>1860</v>
      </c>
      <c r="W111" s="601">
        <f>IFERROR(VLOOKUP(ONSCollation[[#This Row],[ONS Q1 2010-Q2 2010]],ONS2010Q2[[#All],[Cleaned text]:[Full Time Equivalent Q1 2010]],8,0),"-")</f>
        <v>1840</v>
      </c>
      <c r="X111" s="601">
        <f>IFERROR(VLOOKUP(ONSCollation[[#This Row],[ONS Q2 2010-Q3 2010]],ONS2010Q3[[#All],[Cleaned text]:[FTE Q2 2010]],8,0),"-")</f>
        <v>1840</v>
      </c>
      <c r="Y111" s="601">
        <f>IFERROR(VLOOKUP(ONSCollation[[#This Row],[ONS Q3 2010-Q4 2010]],ONS2010Q4[[#All],[Cleaned text]:[Full Time Equivalent Q3 2010]],8,0),"-")</f>
        <v>1800</v>
      </c>
      <c r="Z111" s="601">
        <f>IFERROR(VLOOKUP(ONSCollation[[#This Row],[ONS Q3 2010-Q4 2010]],ONS2010Q4[[#All],[Cleaned text]:[Full Time Equivalent Q3 2010]],4,0),"-")</f>
        <v>1790</v>
      </c>
      <c r="AA111" s="601">
        <f>IFERROR(VLOOKUP(ONSCollation[[#This Row],[ONS Q4 2010-Q1 2011]],ONS2011Q1[[#All],[Cleaned text]:[Full Time Equivalent change Q4 2010-Q1 2011]],3,0),"-")</f>
        <v>1800</v>
      </c>
      <c r="AB111" s="601">
        <f>IFERROR(VLOOKUP(ONSCollation[[#This Row],[ONS Q1 2011-Q2 2011]],ONS2011Q2[[#All],[Dept detail / Agency]:[Full Time Equivalent]],4,0),"-")</f>
        <v>1790</v>
      </c>
      <c r="AC111" s="601">
        <f>IFERROR(VLOOKUP(ONSCollation[[#This Row],[ONS Q2 2011-Q3 2011]],ONS2011Q3[[#All],[Cleaned text]:[Full Time Equivalent Q3 2011]],3,0),"-")</f>
        <v>0</v>
      </c>
      <c r="AD111" s="601" t="str">
        <f>IFERROR(VLOOKUP(ONSCollation[[#This Row],[ONS Q3 2011-Q4 2011]],ONS2011Q4[[#All],[Cleaned text]:[Full Time Equivalent]],4,0),"-")</f>
        <v>-</v>
      </c>
      <c r="AE111" s="601" t="str">
        <f>IFERROR(VLOOKUP(ONSCollation[[#This Row],[Dept detail / Agency]],ONS2012Q1[[Cleaned text]:[FTE Q1]],4,FALSE),"-")</f>
        <v>-</v>
      </c>
      <c r="AF111" s="601" t="str">
        <f>IFERROR(VLOOKUP(ONSCollation[[#This Row],[Dept detail / Agency]],ONS2012Q2[[Cleaned name]:[FTE Q2 2012]],4,FALSE),"-")</f>
        <v>-</v>
      </c>
      <c r="AG111" s="601" t="str">
        <f>IFERROR(VLOOKUP(ONSCollation[[#This Row],[Dept detail / Agency]],ONS2012Q3[[Cleaned name]:[FTE Q2 2012]],4,FALSE),"-")</f>
        <v>-</v>
      </c>
      <c r="AH111" s="601" t="str">
        <f>IFERROR(VLOOKUP(ONSCollation[[#This Row],[Dept detail / Agency]],ONS2012Q4[[Cleaned name]:[FTE Q3 2012]],4,FALSE),"-")</f>
        <v>-</v>
      </c>
      <c r="AI111" s="601" t="str">
        <f>IFERROR(VLOOKUP(ONSCollation[[#This Row],[Dept detail / Agency]],ONS2013Q1[[Cleaned name]:[FTE Q4 2012]],4,FALSE),"-")</f>
        <v>-</v>
      </c>
      <c r="AJ111" s="601" t="str">
        <f>IFERROR(VLOOKUP(ONSCollation[[#This Row],[Dept detail / Agency]],ONS2013Q2[[Cleaned name]:[FTE Q1 2013]],4,FALSE),"-")</f>
        <v>-</v>
      </c>
      <c r="AK111" s="601" t="str">
        <f>IFERROR(VLOOKUP(ONSCollation[[#This Row],[Dept detail / Agency]],ONS2013Q3[[Cleaned name]:[FTE Q2 2013]],4,FALSE),"-")</f>
        <v>-</v>
      </c>
      <c r="AL111" s="601" t="str">
        <f>IFERROR(VLOOKUP(ONSCollation[[#This Row],[Dept detail / Agency]],ONS2013Q3[[Cleaned name]:[FTE Q2 2013]],6,FALSE),"-")</f>
        <v>-</v>
      </c>
      <c r="AM111" s="601" t="str">
        <f>IFERROR(VLOOKUP(ONSCollation[[#This Row],[Dept detail / Agency]],ONS2013Q4[[#All],[Cleaned name]:[FTE Q4 2013]],4,FALSE),"-")</f>
        <v>-</v>
      </c>
      <c r="AN111" s="601" t="str">
        <f>IFERROR(VLOOKUP(ONSCollation[[#This Row],[Dept detail / Agency]],ONS2013Q4[[Cleaned name]:[HC Q3 20132]],6,FALSE),"-")</f>
        <v>-</v>
      </c>
      <c r="AO111" s="601" t="e">
        <f>ONSCollation[[#This Row],[2013 Q3 - restated]]-ONSCollation[[#This Row],[2013 Q3 FTE]]</f>
        <v>#VALUE!</v>
      </c>
      <c r="AP111" s="602">
        <f>IFERROR(VLOOKUP(ONSCollation[[#This Row],[ONS Q1 2009-Q2 2009]],ONS2009Q2[[#All],[Cleaned version of text detail]:[Full Time Equivalent Q1 2009]],6,0),"-")</f>
        <v>1900</v>
      </c>
      <c r="AQ111" s="602">
        <f>IFERROR(VLOOKUP(ONSCollation[[#This Row],[ONS Q1 2009-Q2 2009]],ONS2009Q2[[#All],[Cleaned version of text detail]:[Full Time Equivalent Q1 2009]],2,0),"-")</f>
        <v>1910</v>
      </c>
      <c r="AR111" s="602">
        <f>IFERROR(VLOOKUP(ONSCollation[[#This Row],[ONS Q3 2009-Q4 2009]],ONS2009Q4[[#All],[Cleaned version of detail]:[Full Time Equivalent Q3 2009]],6,0),"-")</f>
        <v>1910</v>
      </c>
      <c r="AS111" s="602">
        <f>IFERROR(VLOOKUP(ONSCollation[[#This Row],[ONS Q3 2009-Q4 2009]],ONS2009Q4[[#All],[Cleaned version of detail]:[Full Time Equivalent Q3 2009]],2,0),"-")</f>
        <v>1920</v>
      </c>
      <c r="AT111" s="602">
        <f>IFERROR(VLOOKUP(ONSCollation[[#This Row],[ONS Q1 2010-Q2 2010]],ONS2010Q2[[#All],[Cleaned text]:[Full Time Equivalent Q1 2010]],6,0),"-")</f>
        <v>1900</v>
      </c>
      <c r="AU111" s="602">
        <f>IFERROR(VLOOKUP(ONSCollation[[#This Row],[ONS Q2 2010-Q3 2010]],ONS2010Q3[[#All],[Cleaned text]:[FTE Q2 2010]],6,0),"-")</f>
        <v>1900</v>
      </c>
      <c r="AV111" s="602">
        <f>IFERROR(VLOOKUP(ONSCollation[[#This Row],[ONS Q4 2010-Q1 2011]],ONS2011Q1[[#All],[Cleaned text]:[Full Time Equivalent change Q4 2010-Q1 2011]],2,0),"-")</f>
        <v>1860</v>
      </c>
      <c r="AW111" s="602">
        <f>IFERROR(VLOOKUP(ONSCollation[[#This Row],[ONS Q3 2010-Q4 2010]],ONS2010Q4[[#All],[Cleaned text]:[Full Time Equivalent Q3 2010]],2,0),"-")</f>
        <v>1860</v>
      </c>
      <c r="AX111" s="602">
        <f>IFERROR(VLOOKUP(ONSCollation[[#This Row],[ONS Q3 2010-Q4 2010]],ONS2010Q4[[#All],[Cleaned text]:[Full Time Equivalent Q3 2010]],6,0),"-")</f>
        <v>1870</v>
      </c>
      <c r="AY111" s="602">
        <f>IFERROR(VLOOKUP(ONSCollation[[#This Row],[ONS Q1 2011-Q2 2011]],ONS2011Q2[[#All],[Dept detail / Agency]:[Full Time Equivalent]],3,0),"-")</f>
        <v>1860</v>
      </c>
      <c r="AZ111" s="602">
        <f>IFERROR(VLOOKUP(ONSCollation[[#This Row],[ONS Q2 2011-Q3 2011]],ONS2011Q3[[#All],[Cleaned text]:[Full Time Equivalent Q3 2011]],2,0),"-")</f>
        <v>0</v>
      </c>
      <c r="BA111" s="602" t="str">
        <f>IFERROR(VLOOKUP(ONSCollation[[#This Row],[ONS Q3 2011-Q4 2011]],ONS2011Q4[[#All],[Cleaned text]:[Full Time Equivalent]],3,0),"-")</f>
        <v>-</v>
      </c>
      <c r="BB111" s="602" t="str">
        <f>IFERROR(VLOOKUP(ONSCollation[[#This Row],[Dept detail / Agency]],ONS2012Q1[[Cleaned text]:[FTE Q1]],3,FALSE),"-")</f>
        <v>-</v>
      </c>
      <c r="BC111" s="602" t="str">
        <f>IFERROR(VLOOKUP(ONSCollation[[#This Row],[Dept detail / Agency]],ONS2012Q2[[Cleaned name]:[FTE Q2 2012]],3,FALSE),"-")</f>
        <v>-</v>
      </c>
      <c r="BD111" s="602" t="str">
        <f>IFERROR(VLOOKUP(ONSCollation[[#This Row],[Dept detail / Agency]],ONS2012Q3[[Cleaned name]:[FTE Q2 2012]],3,FALSE),"-")</f>
        <v>-</v>
      </c>
      <c r="BE111" s="602" t="str">
        <f>IFERROR(VLOOKUP(ONSCollation[[#This Row],[Dept detail / Agency]],ONS2012Q4[[Cleaned name]:[FTE Q3 2012]],3,FALSE),"-")</f>
        <v>-</v>
      </c>
      <c r="BF111" s="602" t="str">
        <f>IFERROR(VLOOKUP(ONSCollation[[#This Row],[Dept detail / Agency]],ONS2013Q1[[Cleaned name]:[FTE Q4 2012]],3,FALSE),"-")</f>
        <v>-</v>
      </c>
      <c r="BG111" s="602" t="str">
        <f>IFERROR(VLOOKUP(ONSCollation[[#This Row],[Dept detail / Agency]],ONS2013Q2[[Cleaned name]:[FTE Q1 2013]],3,FALSE),"-")</f>
        <v>-</v>
      </c>
      <c r="BH111" s="602" t="str">
        <f>IFERROR(VLOOKUP(ONSCollation[[#This Row],[Dept detail / Agency]],ONS2013Q3[[Cleaned name]:[FTE Q2 2013]],3,FALSE),"-")</f>
        <v>-</v>
      </c>
      <c r="BI111" s="602" t="str">
        <f>IFERROR(VLOOKUP(ONSCollation[[#This Row],[Dept detail / Agency]],ONS2013Q3[[Cleaned name]:[FTE Q2 2013]],3,FALSE),"-")</f>
        <v>-</v>
      </c>
      <c r="BJ111" s="604"/>
    </row>
    <row r="112" spans="1:62" x14ac:dyDescent="0.25">
      <c r="A112" s="531" t="s">
        <v>43</v>
      </c>
      <c r="B112" s="550" t="s">
        <v>449</v>
      </c>
      <c r="C112" s="531" t="s">
        <v>387</v>
      </c>
      <c r="D112" s="531" t="s">
        <v>387</v>
      </c>
      <c r="E112" s="531" t="s">
        <v>387</v>
      </c>
      <c r="F112" s="531" t="s">
        <v>387</v>
      </c>
      <c r="G112" s="531" t="s">
        <v>387</v>
      </c>
      <c r="H112" s="531" t="s">
        <v>387</v>
      </c>
      <c r="I112" s="537" t="s">
        <v>44</v>
      </c>
      <c r="J112" s="532" t="s">
        <v>387</v>
      </c>
      <c r="K112" s="532" t="s">
        <v>387</v>
      </c>
      <c r="L112" s="532" t="str">
        <f>VLOOKUP(TRIM(ONSCollation[[#This Row],[ONS Q3 2011-Q4 2011]]),ONS2012Q1[Cleaned text],1,0)</f>
        <v>Ministry of Defence</v>
      </c>
      <c r="M112" s="532" t="str">
        <f>ONSCollation[[#This Row],[ONS Q4 2011-Q1 2012]]</f>
        <v>Ministry of Defence</v>
      </c>
      <c r="N112" s="536" t="str">
        <f>ONSCollation[[#This Row],[ONS Q4 2011-Q1 2012]]</f>
        <v>Ministry of Defence</v>
      </c>
      <c r="O112" s="536" t="str">
        <f>ONSCollation[[#This Row],[Dept]]</f>
        <v>MoD</v>
      </c>
      <c r="P112" s="531" t="s">
        <v>902</v>
      </c>
      <c r="Q112" s="531" t="s">
        <v>832</v>
      </c>
      <c r="R112" s="531" t="s">
        <v>790</v>
      </c>
      <c r="S112" s="601">
        <f>IFERROR(VLOOKUP(ONSCollation[[#This Row],[ONS Q1 2009-Q2 2009]],ONS2009Q2[[#All],[Cleaned version of text detail]:[Full Time Equivalent Q1 2009]],8,0), "-")</f>
        <v>66000</v>
      </c>
      <c r="T112" s="601">
        <f>IFERROR(VLOOKUP(ONSCollation[[#This Row],[ONS Q1 2009-Q2 2009]],ONS2009Q2[[#All],[Cleaned version of text detail]:[Full Time Equivalent Q1 2009]],4,0),"-")</f>
        <v>65790</v>
      </c>
      <c r="U112" s="601">
        <f>IFERROR(VLOOKUP(ONSCollation[[#This Row],[ONS Q3 2009-Q4 2009]],ONS2009Q4[[#All],[Cleaned version of detail]:[Full Time Equivalent Q3 2009]],8,0),"-")</f>
        <v>65870</v>
      </c>
      <c r="V112" s="601">
        <f>IFERROR(VLOOKUP(ONSCollation[[#This Row],[ONS Q3 2009-Q4 2009]],ONS2009Q4[[#All],[Cleaned version of detail]:[Full Time Equivalent Q3 2009]],4,0),"-")</f>
        <v>65900</v>
      </c>
      <c r="W112" s="601">
        <f>IFERROR(VLOOKUP(ONSCollation[[#This Row],[ONS Q1 2010-Q2 2010]],ONS2010Q2[[#All],[Cleaned text]:[Full Time Equivalent Q1 2010]],8,0),"-")</f>
        <v>65490</v>
      </c>
      <c r="X112" s="601">
        <f>IFERROR(VLOOKUP(ONSCollation[[#This Row],[ONS Q2 2010-Q3 2010]],ONS2010Q3[[#All],[Cleaned text]:[FTE Q2 2010]],8,0),"-")</f>
        <v>64850</v>
      </c>
      <c r="Y112" s="601">
        <f>IFERROR(VLOOKUP(ONSCollation[[#This Row],[ONS Q3 2010-Q4 2010]],ONS2010Q4[[#All],[Cleaned text]:[Full Time Equivalent Q3 2010]],8,0),"-")</f>
        <v>63950</v>
      </c>
      <c r="Z112" s="601">
        <f>IFERROR(VLOOKUP(ONSCollation[[#This Row],[ONS Q3 2010-Q4 2010]],ONS2010Q4[[#All],[Cleaned text]:[Full Time Equivalent Q3 2010]],4,0),"-")</f>
        <v>63620</v>
      </c>
      <c r="AA112" s="601">
        <f>IFERROR(VLOOKUP(ONSCollation[[#This Row],[ONS Q4 2010-Q1 2011]],ONS2011Q1[[#All],[Cleaned text]:[Full Time Equivalent change Q4 2010-Q1 2011]],3,0),"-")</f>
        <v>62720</v>
      </c>
      <c r="AB112" s="601">
        <f>IFERROR(VLOOKUP(ONSCollation[[#This Row],[ONS Q1 2011-Q2 2011]],ONS2011Q2[[#All],[Dept detail / Agency]:[Full Time Equivalent]],4,0),"-")</f>
        <v>61440</v>
      </c>
      <c r="AC112" s="601">
        <f>IFERROR(VLOOKUP(ONSCollation[[#This Row],[ONS Q2 2011-Q3 2011]],ONS2011Q3[[#All],[Cleaned text]:[Full Time Equivalent Q3 2011]],3,0),"-")</f>
        <v>60430</v>
      </c>
      <c r="AD112" s="601">
        <f>IFERROR(VLOOKUP(ONSCollation[[#This Row],[ONS Q3 2011-Q4 2011]],ONS2011Q4[[#All],[Cleaned text]:[Full Time Equivalent]],4,0),"-")</f>
        <v>57210</v>
      </c>
      <c r="AE112" s="601">
        <f>IFERROR(VLOOKUP(ONSCollation[[#This Row],[Dept detail / Agency]],ONS2012Q1[[Cleaned text]:[FTE Q1]],4,FALSE),"-")</f>
        <v>54250</v>
      </c>
      <c r="AF112" s="601">
        <f>IFERROR(VLOOKUP(ONSCollation[[#This Row],[Dept detail / Agency]],ONS2012Q2[[Cleaned name]:[FTE Q2 2012]],4,FALSE),"-")</f>
        <v>52520</v>
      </c>
      <c r="AG112" s="601">
        <f>IFERROR(VLOOKUP(ONSCollation[[#This Row],[Dept detail / Agency]],ONS2012Q3[[Cleaned name]:[FTE Q2 2012]],4,FALSE),"-")</f>
        <v>51600</v>
      </c>
      <c r="AH112" s="601">
        <f>IFERROR(VLOOKUP(ONSCollation[[#This Row],[Dept detail / Agency]],ONS2012Q4[[Cleaned name]:[FTE Q3 2012]],4,FALSE),"-")</f>
        <v>50170</v>
      </c>
      <c r="AI112" s="601">
        <f>IFERROR(VLOOKUP(ONSCollation[[#This Row],[Dept detail / Agency]],ONS2013Q1[[Cleaned name]:[FTE Q4 2012]],4,FALSE),"-")</f>
        <v>49570</v>
      </c>
      <c r="AJ112" s="601">
        <f>IFERROR(VLOOKUP(ONSCollation[[#This Row],[Dept detail / Agency]],ONS2013Q2[[Cleaned name]:[FTE Q1 2013]],4,FALSE),"-")</f>
        <v>49250</v>
      </c>
      <c r="AK112" s="601">
        <f>IFERROR(VLOOKUP(ONSCollation[[#This Row],[Dept detail / Agency]],ONS2013Q3[[Cleaned name]:[FTE Q2 2013]],4,FALSE),"-")</f>
        <v>49010</v>
      </c>
      <c r="AL112" s="601">
        <f>IFERROR(VLOOKUP(ONSCollation[[#This Row],[Dept detail / Agency]],ONS2013Q3[[Cleaned name]:[FTE Q2 2013]],6,FALSE),"-")</f>
        <v>49250</v>
      </c>
      <c r="AM112" s="601">
        <f>IFERROR(VLOOKUP(ONSCollation[[#This Row],[Dept detail / Agency]],ONS2013Q4[[#All],[Cleaned name]:[FTE Q4 2013]],4,FALSE),"-")</f>
        <v>48680</v>
      </c>
      <c r="AN112" s="601">
        <f>IFERROR(VLOOKUP(ONSCollation[[#This Row],[Dept detail / Agency]],ONS2013Q4[[Cleaned name]:[HC Q3 20132]],6,FALSE),"-")</f>
        <v>49010</v>
      </c>
      <c r="AO112" s="601">
        <f>ONSCollation[[#This Row],[2013 Q3 - restated]]-ONSCollation[[#This Row],[2013 Q3 FTE]]</f>
        <v>0</v>
      </c>
      <c r="AP112" s="602">
        <f>IFERROR(VLOOKUP(ONSCollation[[#This Row],[ONS Q1 2009-Q2 2009]],ONS2009Q2[[#All],[Cleaned version of text detail]:[Full Time Equivalent Q1 2009]],6,0),"-")</f>
        <v>67990</v>
      </c>
      <c r="AQ112" s="602">
        <f>IFERROR(VLOOKUP(ONSCollation[[#This Row],[ONS Q1 2009-Q2 2009]],ONS2009Q2[[#All],[Cleaned version of text detail]:[Full Time Equivalent Q1 2009]],2,0),"-")</f>
        <v>67800</v>
      </c>
      <c r="AR112" s="602">
        <f>IFERROR(VLOOKUP(ONSCollation[[#This Row],[ONS Q3 2009-Q4 2009]],ONS2009Q4[[#All],[Cleaned version of detail]:[Full Time Equivalent Q3 2009]],6,0),"-")</f>
        <v>67880</v>
      </c>
      <c r="AS112" s="602">
        <f>IFERROR(VLOOKUP(ONSCollation[[#This Row],[ONS Q3 2009-Q4 2009]],ONS2009Q4[[#All],[Cleaned version of detail]:[Full Time Equivalent Q3 2009]],2,0),"-")</f>
        <v>67930</v>
      </c>
      <c r="AT112" s="602">
        <f>IFERROR(VLOOKUP(ONSCollation[[#This Row],[ONS Q1 2010-Q2 2010]],ONS2010Q2[[#All],[Cleaned text]:[Full Time Equivalent Q1 2010]],6,0),"-")</f>
        <v>67520</v>
      </c>
      <c r="AU112" s="602">
        <f>IFERROR(VLOOKUP(ONSCollation[[#This Row],[ONS Q2 2010-Q3 2010]],ONS2010Q3[[#All],[Cleaned text]:[FTE Q2 2010]],6,0),"-")</f>
        <v>66880</v>
      </c>
      <c r="AV112" s="602">
        <f>IFERROR(VLOOKUP(ONSCollation[[#This Row],[ONS Q4 2010-Q1 2011]],ONS2011Q1[[#All],[Cleaned text]:[Full Time Equivalent change Q4 2010-Q1 2011]],2,0),"-")</f>
        <v>64710</v>
      </c>
      <c r="AW112" s="602">
        <f>IFERROR(VLOOKUP(ONSCollation[[#This Row],[ONS Q3 2010-Q4 2010]],ONS2010Q4[[#All],[Cleaned text]:[Full Time Equivalent Q3 2010]],2,0),"-")</f>
        <v>65620</v>
      </c>
      <c r="AX112" s="602">
        <f>IFERROR(VLOOKUP(ONSCollation[[#This Row],[ONS Q3 2010-Q4 2010]],ONS2010Q4[[#All],[Cleaned text]:[Full Time Equivalent Q3 2010]],6,0),"-")</f>
        <v>65920</v>
      </c>
      <c r="AY112" s="602">
        <f>IFERROR(VLOOKUP(ONSCollation[[#This Row],[ONS Q1 2011-Q2 2011]],ONS2011Q2[[#All],[Dept detail / Agency]:[Full Time Equivalent]],3,0),"-")</f>
        <v>63400</v>
      </c>
      <c r="AZ112" s="602">
        <f>IFERROR(VLOOKUP(ONSCollation[[#This Row],[ONS Q2 2011-Q3 2011]],ONS2011Q3[[#All],[Cleaned text]:[Full Time Equivalent Q3 2011]],2,0),"-")</f>
        <v>62380</v>
      </c>
      <c r="BA112" s="602">
        <f>IFERROR(VLOOKUP(ONSCollation[[#This Row],[ONS Q3 2011-Q4 2011]],ONS2011Q4[[#All],[Cleaned text]:[Full Time Equivalent]],3,0),"-")</f>
        <v>58830</v>
      </c>
      <c r="BB112" s="602">
        <f>IFERROR(VLOOKUP(ONSCollation[[#This Row],[Dept detail / Agency]],ONS2012Q1[[Cleaned text]:[FTE Q1]],3,FALSE),"-")</f>
        <v>55850</v>
      </c>
      <c r="BC112" s="602">
        <f>IFERROR(VLOOKUP(ONSCollation[[#This Row],[Dept detail / Agency]],ONS2012Q2[[Cleaned name]:[FTE Q2 2012]],3,FALSE),"-")</f>
        <v>54020</v>
      </c>
      <c r="BD112" s="602">
        <f>IFERROR(VLOOKUP(ONSCollation[[#This Row],[Dept detail / Agency]],ONS2012Q3[[Cleaned name]:[FTE Q2 2012]],3,FALSE),"-")</f>
        <v>53060</v>
      </c>
      <c r="BE112" s="602">
        <f>IFERROR(VLOOKUP(ONSCollation[[#This Row],[Dept detail / Agency]],ONS2012Q4[[Cleaned name]:[FTE Q3 2012]],3,FALSE),"-")</f>
        <v>51540</v>
      </c>
      <c r="BF112" s="602">
        <f>IFERROR(VLOOKUP(ONSCollation[[#This Row],[Dept detail / Agency]],ONS2013Q1[[Cleaned name]:[FTE Q4 2012]],3,FALSE),"-")</f>
        <v>50940</v>
      </c>
      <c r="BG112" s="602">
        <f>IFERROR(VLOOKUP(ONSCollation[[#This Row],[Dept detail / Agency]],ONS2013Q2[[Cleaned name]:[FTE Q1 2013]],3,FALSE),"-")</f>
        <v>50630</v>
      </c>
      <c r="BH112" s="602">
        <f>IFERROR(VLOOKUP(ONSCollation[[#This Row],[Dept detail / Agency]],ONS2013Q3[[Cleaned name]:[FTE Q2 2013]],3,FALSE),"-")</f>
        <v>50380</v>
      </c>
      <c r="BI112" s="602">
        <f>IFERROR(VLOOKUP(ONSCollation[[#This Row],[Dept detail / Agency]],ONS2013Q3[[Cleaned name]:[FTE Q2 2013]],3,FALSE),"-")</f>
        <v>50380</v>
      </c>
      <c r="BJ112" s="604"/>
    </row>
    <row r="113" spans="1:62" x14ac:dyDescent="0.25">
      <c r="A113" s="531" t="s">
        <v>43</v>
      </c>
      <c r="B113" s="549" t="s">
        <v>449</v>
      </c>
      <c r="C113" s="531" t="s">
        <v>46</v>
      </c>
      <c r="D113" s="531" t="s">
        <v>46</v>
      </c>
      <c r="E113" s="531" t="s">
        <v>46</v>
      </c>
      <c r="F113" s="531" t="s">
        <v>46</v>
      </c>
      <c r="G113" s="531" t="s">
        <v>46</v>
      </c>
      <c r="H113" s="531" t="s">
        <v>46</v>
      </c>
      <c r="I113" s="531" t="s">
        <v>46</v>
      </c>
      <c r="J113" s="531" t="s">
        <v>46</v>
      </c>
      <c r="K113" s="531" t="s">
        <v>46</v>
      </c>
      <c r="L113" s="532" t="str">
        <f>VLOOKUP(TRIM(ONSCollation[[#This Row],[ONS Q3 2011-Q4 2011]]),ONS2012Q1[Cleaned text],1,0)</f>
        <v>UK Hydrographic Office</v>
      </c>
      <c r="M113" s="532" t="str">
        <f>ONSCollation[[#This Row],[ONS Q4 2011-Q1 2012]]</f>
        <v>UK Hydrographic Office</v>
      </c>
      <c r="N113" s="536" t="str">
        <f>ONSCollation[[#This Row],[ONS Q4 2011-Q1 2012]]</f>
        <v>UK Hydrographic Office</v>
      </c>
      <c r="O113" s="536" t="str">
        <f>ONSCollation[[#This Row],[Dept]]</f>
        <v>MoD</v>
      </c>
      <c r="P113" s="531" t="s">
        <v>902</v>
      </c>
      <c r="Q113" s="531" t="s">
        <v>832</v>
      </c>
      <c r="R113" s="531" t="s">
        <v>792</v>
      </c>
      <c r="S113" s="601">
        <f>IFERROR(VLOOKUP(ONSCollation[[#This Row],[ONS Q1 2009-Q2 2009]],ONS2009Q2[[#All],[Cleaned version of text detail]:[Full Time Equivalent Q1 2009]],8,0), "-")</f>
        <v>960</v>
      </c>
      <c r="T113" s="601">
        <f>IFERROR(VLOOKUP(ONSCollation[[#This Row],[ONS Q1 2009-Q2 2009]],ONS2009Q2[[#All],[Cleaned version of text detail]:[Full Time Equivalent Q1 2009]],4,0),"-")</f>
        <v>960</v>
      </c>
      <c r="U113" s="601">
        <f>IFERROR(VLOOKUP(ONSCollation[[#This Row],[ONS Q3 2009-Q4 2009]],ONS2009Q4[[#All],[Cleaned version of detail]:[Full Time Equivalent Q3 2009]],8,0),"-")</f>
        <v>970</v>
      </c>
      <c r="V113" s="601">
        <f>IFERROR(VLOOKUP(ONSCollation[[#This Row],[ONS Q3 2009-Q4 2009]],ONS2009Q4[[#All],[Cleaned version of detail]:[Full Time Equivalent Q3 2009]],4,0),"-")</f>
        <v>980</v>
      </c>
      <c r="W113" s="601">
        <f>IFERROR(VLOOKUP(ONSCollation[[#This Row],[ONS Q1 2010-Q2 2010]],ONS2010Q2[[#All],[Cleaned text]:[Full Time Equivalent Q1 2010]],8,0),"-")</f>
        <v>970</v>
      </c>
      <c r="X113" s="601">
        <f>IFERROR(VLOOKUP(ONSCollation[[#This Row],[ONS Q2 2010-Q3 2010]],ONS2010Q3[[#All],[Cleaned text]:[FTE Q2 2010]],8,0),"-")</f>
        <v>960</v>
      </c>
      <c r="Y113" s="601">
        <f>IFERROR(VLOOKUP(ONSCollation[[#This Row],[ONS Q3 2010-Q4 2010]],ONS2010Q4[[#All],[Cleaned text]:[Full Time Equivalent Q3 2010]],8,0),"-")</f>
        <v>950</v>
      </c>
      <c r="Z113" s="601">
        <f>IFERROR(VLOOKUP(ONSCollation[[#This Row],[ONS Q3 2010-Q4 2010]],ONS2010Q4[[#All],[Cleaned text]:[Full Time Equivalent Q3 2010]],4,0),"-")</f>
        <v>950</v>
      </c>
      <c r="AA113" s="601">
        <f>IFERROR(VLOOKUP(ONSCollation[[#This Row],[ONS Q4 2010-Q1 2011]],ONS2011Q1[[#All],[Cleaned text]:[Full Time Equivalent change Q4 2010-Q1 2011]],3,0),"-")</f>
        <v>960</v>
      </c>
      <c r="AB113" s="601">
        <f>IFERROR(VLOOKUP(ONSCollation[[#This Row],[ONS Q1 2011-Q2 2011]],ONS2011Q2[[#All],[Dept detail / Agency]:[Full Time Equivalent]],4,0),"-")</f>
        <v>970</v>
      </c>
      <c r="AC113" s="601">
        <f>IFERROR(VLOOKUP(ONSCollation[[#This Row],[ONS Q2 2011-Q3 2011]],ONS2011Q3[[#All],[Cleaned text]:[Full Time Equivalent Q3 2011]],3,0),"-")</f>
        <v>970</v>
      </c>
      <c r="AD113" s="601">
        <f>IFERROR(VLOOKUP(ONSCollation[[#This Row],[ONS Q3 2011-Q4 2011]],ONS2011Q4[[#All],[Cleaned text]:[Full Time Equivalent]],4,0),"-")</f>
        <v>970</v>
      </c>
      <c r="AE113" s="601">
        <f>IFERROR(VLOOKUP(ONSCollation[[#This Row],[Dept detail / Agency]],ONS2012Q1[[Cleaned text]:[FTE Q1]],4,FALSE),"-")</f>
        <v>980</v>
      </c>
      <c r="AF113" s="601">
        <f>IFERROR(VLOOKUP(ONSCollation[[#This Row],[Dept detail / Agency]],ONS2012Q2[[Cleaned name]:[FTE Q2 2012]],4,FALSE),"-")</f>
        <v>980</v>
      </c>
      <c r="AG113" s="601">
        <f>IFERROR(VLOOKUP(ONSCollation[[#This Row],[Dept detail / Agency]],ONS2012Q3[[Cleaned name]:[FTE Q2 2012]],4,FALSE),"-")</f>
        <v>990</v>
      </c>
      <c r="AH113" s="601">
        <f>IFERROR(VLOOKUP(ONSCollation[[#This Row],[Dept detail / Agency]],ONS2012Q4[[Cleaned name]:[FTE Q3 2012]],4,FALSE),"-")</f>
        <v>1010</v>
      </c>
      <c r="AI113" s="601">
        <f>IFERROR(VLOOKUP(ONSCollation[[#This Row],[Dept detail / Agency]],ONS2013Q1[[Cleaned name]:[FTE Q4 2012]],4,FALSE),"-")</f>
        <v>1030</v>
      </c>
      <c r="AJ113" s="601">
        <f>IFERROR(VLOOKUP(ONSCollation[[#This Row],[Dept detail / Agency]],ONS2013Q2[[Cleaned name]:[FTE Q1 2013]],4,FALSE),"-")</f>
        <v>1020</v>
      </c>
      <c r="AK113" s="601">
        <f>IFERROR(VLOOKUP(ONSCollation[[#This Row],[Dept detail / Agency]],ONS2013Q3[[Cleaned name]:[FTE Q2 2013]],4,FALSE),"-")</f>
        <v>990</v>
      </c>
      <c r="AL113" s="601">
        <f>IFERROR(VLOOKUP(ONSCollation[[#This Row],[Dept detail / Agency]],ONS2013Q3[[Cleaned name]:[FTE Q2 2013]],6,FALSE),"-")</f>
        <v>1020</v>
      </c>
      <c r="AM113" s="601">
        <f>IFERROR(VLOOKUP(ONSCollation[[#This Row],[Dept detail / Agency]],ONS2013Q4[[#All],[Cleaned name]:[FTE Q4 2013]],4,FALSE),"-")</f>
        <v>1010</v>
      </c>
      <c r="AN113" s="601">
        <f>IFERROR(VLOOKUP(ONSCollation[[#This Row],[Dept detail / Agency]],ONS2013Q4[[Cleaned name]:[HC Q3 20132]],6,FALSE),"-")</f>
        <v>990</v>
      </c>
      <c r="AO113" s="601">
        <f>ONSCollation[[#This Row],[2013 Q3 - restated]]-ONSCollation[[#This Row],[2013 Q3 FTE]]</f>
        <v>0</v>
      </c>
      <c r="AP113" s="602">
        <f>IFERROR(VLOOKUP(ONSCollation[[#This Row],[ONS Q1 2009-Q2 2009]],ONS2009Q2[[#All],[Cleaned version of text detail]:[Full Time Equivalent Q1 2009]],6,0),"-")</f>
        <v>990</v>
      </c>
      <c r="AQ113" s="602">
        <f>IFERROR(VLOOKUP(ONSCollation[[#This Row],[ONS Q1 2009-Q2 2009]],ONS2009Q2[[#All],[Cleaned version of text detail]:[Full Time Equivalent Q1 2009]],2,0),"-")</f>
        <v>1000</v>
      </c>
      <c r="AR113" s="602">
        <f>IFERROR(VLOOKUP(ONSCollation[[#This Row],[ONS Q3 2009-Q4 2009]],ONS2009Q4[[#All],[Cleaned version of detail]:[Full Time Equivalent Q3 2009]],6,0),"-")</f>
        <v>1000</v>
      </c>
      <c r="AS113" s="602">
        <f>IFERROR(VLOOKUP(ONSCollation[[#This Row],[ONS Q3 2009-Q4 2009]],ONS2009Q4[[#All],[Cleaned version of detail]:[Full Time Equivalent Q3 2009]],2,0),"-")</f>
        <v>1010</v>
      </c>
      <c r="AT113" s="602">
        <f>IFERROR(VLOOKUP(ONSCollation[[#This Row],[ONS Q1 2010-Q2 2010]],ONS2010Q2[[#All],[Cleaned text]:[Full Time Equivalent Q1 2010]],6,0),"-")</f>
        <v>1000</v>
      </c>
      <c r="AU113" s="602">
        <f>IFERROR(VLOOKUP(ONSCollation[[#This Row],[ONS Q2 2010-Q3 2010]],ONS2010Q3[[#All],[Cleaned text]:[FTE Q2 2010]],6,0),"-")</f>
        <v>1000</v>
      </c>
      <c r="AV113" s="602">
        <f>IFERROR(VLOOKUP(ONSCollation[[#This Row],[ONS Q4 2010-Q1 2011]],ONS2011Q1[[#All],[Cleaned text]:[Full Time Equivalent change Q4 2010-Q1 2011]],2,0),"-")</f>
        <v>1000</v>
      </c>
      <c r="AW113" s="602">
        <f>IFERROR(VLOOKUP(ONSCollation[[#This Row],[ONS Q3 2010-Q4 2010]],ONS2010Q4[[#All],[Cleaned text]:[Full Time Equivalent Q3 2010]],2,0),"-")</f>
        <v>990</v>
      </c>
      <c r="AX113" s="602">
        <f>IFERROR(VLOOKUP(ONSCollation[[#This Row],[ONS Q3 2010-Q4 2010]],ONS2010Q4[[#All],[Cleaned text]:[Full Time Equivalent Q3 2010]],6,0),"-")</f>
        <v>980</v>
      </c>
      <c r="AY113" s="602">
        <f>IFERROR(VLOOKUP(ONSCollation[[#This Row],[ONS Q1 2011-Q2 2011]],ONS2011Q2[[#All],[Dept detail / Agency]:[Full Time Equivalent]],3,0),"-")</f>
        <v>1010</v>
      </c>
      <c r="AZ113" s="602">
        <f>IFERROR(VLOOKUP(ONSCollation[[#This Row],[ONS Q2 2011-Q3 2011]],ONS2011Q3[[#All],[Cleaned text]:[Full Time Equivalent Q3 2011]],2,0),"-")</f>
        <v>1020</v>
      </c>
      <c r="BA113" s="602">
        <f>IFERROR(VLOOKUP(ONSCollation[[#This Row],[ONS Q3 2011-Q4 2011]],ONS2011Q4[[#All],[Cleaned text]:[Full Time Equivalent]],3,0),"-")</f>
        <v>1020</v>
      </c>
      <c r="BB113" s="602">
        <f>IFERROR(VLOOKUP(ONSCollation[[#This Row],[Dept detail / Agency]],ONS2012Q1[[Cleaned text]:[FTE Q1]],3,FALSE),"-")</f>
        <v>1030</v>
      </c>
      <c r="BC113" s="602">
        <f>IFERROR(VLOOKUP(ONSCollation[[#This Row],[Dept detail / Agency]],ONS2012Q2[[Cleaned name]:[FTE Q2 2012]],3,FALSE),"-")</f>
        <v>1040</v>
      </c>
      <c r="BD113" s="602">
        <f>IFERROR(VLOOKUP(ONSCollation[[#This Row],[Dept detail / Agency]],ONS2012Q3[[Cleaned name]:[FTE Q2 2012]],3,FALSE),"-")</f>
        <v>1050</v>
      </c>
      <c r="BE113" s="602">
        <f>IFERROR(VLOOKUP(ONSCollation[[#This Row],[Dept detail / Agency]],ONS2012Q4[[Cleaned name]:[FTE Q3 2012]],3,FALSE),"-")</f>
        <v>1060</v>
      </c>
      <c r="BF113" s="602">
        <f>IFERROR(VLOOKUP(ONSCollation[[#This Row],[Dept detail / Agency]],ONS2013Q1[[Cleaned name]:[FTE Q4 2012]],3,FALSE),"-")</f>
        <v>1080</v>
      </c>
      <c r="BG113" s="602">
        <f>IFERROR(VLOOKUP(ONSCollation[[#This Row],[Dept detail / Agency]],ONS2013Q2[[Cleaned name]:[FTE Q1 2013]],3,FALSE),"-")</f>
        <v>1080</v>
      </c>
      <c r="BH113" s="602">
        <f>IFERROR(VLOOKUP(ONSCollation[[#This Row],[Dept detail / Agency]],ONS2013Q3[[Cleaned name]:[FTE Q2 2013]],3,FALSE),"-")</f>
        <v>1050</v>
      </c>
      <c r="BI113" s="602">
        <f>IFERROR(VLOOKUP(ONSCollation[[#This Row],[Dept detail / Agency]],ONS2013Q3[[Cleaned name]:[FTE Q2 2013]],3,FALSE),"-")</f>
        <v>1050</v>
      </c>
      <c r="BJ113" s="604"/>
    </row>
    <row r="114" spans="1:62" x14ac:dyDescent="0.25">
      <c r="A114" s="531" t="s">
        <v>71</v>
      </c>
      <c r="B114" s="549" t="s">
        <v>455</v>
      </c>
      <c r="C114" s="531"/>
      <c r="D114" s="531"/>
      <c r="E114" s="531"/>
      <c r="F114" s="531"/>
      <c r="G114" s="531"/>
      <c r="H114" s="531"/>
      <c r="I114" s="537" t="s">
        <v>580</v>
      </c>
      <c r="J114" s="532" t="s">
        <v>623</v>
      </c>
      <c r="K114" s="531" t="s">
        <v>580</v>
      </c>
      <c r="L114" s="532" t="str">
        <f>VLOOKUP(TRIM(ONSCollation[[#This Row],[ONS Q3 2011-Q4 2011]]),ONS2012Q1[Cleaned text],1,0)</f>
        <v>Her Majesty's Courts and Tribunals Service</v>
      </c>
      <c r="M114" s="532" t="str">
        <f>ONSCollation[[#This Row],[ONS Q4 2011-Q1 2012]]</f>
        <v>Her Majesty's Courts and Tribunals Service</v>
      </c>
      <c r="N114" s="536" t="str">
        <f>ONSCollation[[#This Row],[ONS Q4 2011-Q1 2012]]</f>
        <v>Her Majesty's Courts and Tribunals Service</v>
      </c>
      <c r="O114" s="536" t="str">
        <f>ONSCollation[[#This Row],[Dept]]</f>
        <v>MoJ</v>
      </c>
      <c r="P114" s="531" t="s">
        <v>902</v>
      </c>
      <c r="Q114" s="531" t="s">
        <v>832</v>
      </c>
      <c r="R114" s="531" t="s">
        <v>792</v>
      </c>
      <c r="S114" s="601" t="str">
        <f>IFERROR(VLOOKUP(ONSCollation[[#This Row],[ONS Q1 2009-Q2 2009]],ONS2009Q2[[#All],[Cleaned version of text detail]:[Full Time Equivalent Q1 2009]],8,0), "-")</f>
        <v>-</v>
      </c>
      <c r="T114" s="601" t="str">
        <f>IFERROR(VLOOKUP(ONSCollation[[#This Row],[ONS Q1 2009-Q2 2009]],ONS2009Q2[[#All],[Cleaned version of text detail]:[Full Time Equivalent Q1 2009]],4,0),"-")</f>
        <v>-</v>
      </c>
      <c r="U114" s="601" t="str">
        <f>IFERROR(VLOOKUP(ONSCollation[[#This Row],[ONS Q3 2009-Q4 2009]],ONS2009Q4[[#All],[Cleaned version of detail]:[Full Time Equivalent Q3 2009]],8,0),"-")</f>
        <v>-</v>
      </c>
      <c r="V114" s="601" t="str">
        <f>IFERROR(VLOOKUP(ONSCollation[[#This Row],[ONS Q3 2009-Q4 2009]],ONS2009Q4[[#All],[Cleaned version of detail]:[Full Time Equivalent Q3 2009]],4,0),"-")</f>
        <v>-</v>
      </c>
      <c r="W114" s="601" t="str">
        <f>IFERROR(VLOOKUP(ONSCollation[[#This Row],[ONS Q1 2010-Q2 2010]],ONS2010Q2[[#All],[Cleaned text]:[Full Time Equivalent Q1 2010]],8,0),"-")</f>
        <v>-</v>
      </c>
      <c r="X114" s="601" t="str">
        <f>IFERROR(VLOOKUP(ONSCollation[[#This Row],[ONS Q2 2010-Q3 2010]],ONS2010Q3[[#All],[Cleaned text]:[FTE Q2 2010]],8,0),"-")</f>
        <v>-</v>
      </c>
      <c r="Y114" s="601" t="str">
        <f>IFERROR(VLOOKUP(ONSCollation[[#This Row],[ONS Q3 2010-Q4 2010]],ONS2010Q4[[#All],[Cleaned text]:[Full Time Equivalent Q3 2010]],8,0),"-")</f>
        <v>-</v>
      </c>
      <c r="Z114" s="601" t="str">
        <f>IFERROR(VLOOKUP(ONSCollation[[#This Row],[ONS Q3 2010-Q4 2010]],ONS2010Q4[[#All],[Cleaned text]:[Full Time Equivalent Q3 2010]],4,0),"-")</f>
        <v>-</v>
      </c>
      <c r="AA114" s="601" t="str">
        <f>IFERROR(VLOOKUP(ONSCollation[[#This Row],[ONS Q4 2010-Q1 2011]],ONS2011Q1[[#All],[Cleaned text]:[Full Time Equivalent change Q4 2010-Q1 2011]],3,0),"-")</f>
        <v>-</v>
      </c>
      <c r="AB114" s="601">
        <f>IFERROR(VLOOKUP(ONSCollation[[#This Row],[ONS Q1 2011-Q2 2011]],ONS2011Q2[[#All],[Dept detail / Agency]:[Full Time Equivalent]],4,0),"-")</f>
        <v>19850</v>
      </c>
      <c r="AC114" s="601">
        <f>IFERROR(VLOOKUP(ONSCollation[[#This Row],[ONS Q2 2011-Q3 2011]],ONS2011Q3[[#All],[Cleaned text]:[Full Time Equivalent Q3 2011]],3,0),"-")</f>
        <v>19680</v>
      </c>
      <c r="AD114" s="601">
        <f>IFERROR(VLOOKUP(ONSCollation[[#This Row],[ONS Q3 2011-Q4 2011]],ONS2011Q4[[#All],[Cleaned text]:[Full Time Equivalent]],4,0),"-")</f>
        <v>18980</v>
      </c>
      <c r="AE114" s="601">
        <f>IFERROR(VLOOKUP(ONSCollation[[#This Row],[Dept detail / Agency]],ONS2012Q1[[Cleaned text]:[FTE Q1]],4,FALSE),"-")</f>
        <v>18500</v>
      </c>
      <c r="AF114" s="601">
        <f>IFERROR(VLOOKUP(ONSCollation[[#This Row],[Dept detail / Agency]],ONS2012Q2[[Cleaned name]:[FTE Q2 2012]],4,FALSE),"-")</f>
        <v>17810</v>
      </c>
      <c r="AG114" s="601">
        <f>IFERROR(VLOOKUP(ONSCollation[[#This Row],[Dept detail / Agency]],ONS2012Q3[[Cleaned name]:[FTE Q2 2012]],4,FALSE),"-")</f>
        <v>17590</v>
      </c>
      <c r="AH114" s="601">
        <f>IFERROR(VLOOKUP(ONSCollation[[#This Row],[Dept detail / Agency]],ONS2012Q4[[Cleaned name]:[FTE Q3 2012]],4,FALSE),"-")</f>
        <v>17410</v>
      </c>
      <c r="AI114" s="601">
        <f>IFERROR(VLOOKUP(ONSCollation[[#This Row],[Dept detail / Agency]],ONS2013Q1[[Cleaned name]:[FTE Q4 2012]],4,FALSE),"-")</f>
        <v>17310</v>
      </c>
      <c r="AJ114" s="601">
        <f>IFERROR(VLOOKUP(ONSCollation[[#This Row],[Dept detail / Agency]],ONS2013Q2[[Cleaned name]:[FTE Q1 2013]],4,FALSE),"-")</f>
        <v>17150</v>
      </c>
      <c r="AK114" s="601">
        <f>IFERROR(VLOOKUP(ONSCollation[[#This Row],[Dept detail / Agency]],ONS2013Q3[[Cleaned name]:[FTE Q2 2013]],4,FALSE),"-")</f>
        <v>16980</v>
      </c>
      <c r="AL114" s="601">
        <f>IFERROR(VLOOKUP(ONSCollation[[#This Row],[Dept detail / Agency]],ONS2013Q3[[Cleaned name]:[FTE Q2 2013]],6,FALSE),"-")</f>
        <v>17150</v>
      </c>
      <c r="AM114" s="601">
        <f>IFERROR(VLOOKUP(ONSCollation[[#This Row],[Dept detail / Agency]],ONS2013Q4[[#All],[Cleaned name]:[FTE Q4 2013]],4,FALSE),"-")</f>
        <v>16940</v>
      </c>
      <c r="AN114" s="601">
        <f>IFERROR(VLOOKUP(ONSCollation[[#This Row],[Dept detail / Agency]],ONS2013Q4[[Cleaned name]:[HC Q3 20132]],6,FALSE),"-")</f>
        <v>16980</v>
      </c>
      <c r="AO114" s="601">
        <f>ONSCollation[[#This Row],[2013 Q3 - restated]]-ONSCollation[[#This Row],[2013 Q3 FTE]]</f>
        <v>0</v>
      </c>
      <c r="AP114" s="602" t="str">
        <f>IFERROR(VLOOKUP(ONSCollation[[#This Row],[ONS Q1 2009-Q2 2009]],ONS2009Q2[[#All],[Cleaned version of text detail]:[Full Time Equivalent Q1 2009]],6,0),"-")</f>
        <v>-</v>
      </c>
      <c r="AQ114" s="602" t="str">
        <f>IFERROR(VLOOKUP(ONSCollation[[#This Row],[ONS Q1 2009-Q2 2009]],ONS2009Q2[[#All],[Cleaned version of text detail]:[Full Time Equivalent Q1 2009]],2,0),"-")</f>
        <v>-</v>
      </c>
      <c r="AR114" s="602" t="str">
        <f>IFERROR(VLOOKUP(ONSCollation[[#This Row],[ONS Q3 2009-Q4 2009]],ONS2009Q4[[#All],[Cleaned version of detail]:[Full Time Equivalent Q3 2009]],6,0),"-")</f>
        <v>-</v>
      </c>
      <c r="AS114" s="602" t="str">
        <f>IFERROR(VLOOKUP(ONSCollation[[#This Row],[ONS Q3 2009-Q4 2009]],ONS2009Q4[[#All],[Cleaned version of detail]:[Full Time Equivalent Q3 2009]],2,0),"-")</f>
        <v>-</v>
      </c>
      <c r="AT114" s="602" t="str">
        <f>IFERROR(VLOOKUP(ONSCollation[[#This Row],[ONS Q1 2010-Q2 2010]],ONS2010Q2[[#All],[Cleaned text]:[Full Time Equivalent Q1 2010]],6,0),"-")</f>
        <v>-</v>
      </c>
      <c r="AU114" s="602" t="str">
        <f>IFERROR(VLOOKUP(ONSCollation[[#This Row],[ONS Q2 2010-Q3 2010]],ONS2010Q3[[#All],[Cleaned text]:[FTE Q2 2010]],6,0),"-")</f>
        <v>-</v>
      </c>
      <c r="AV114" s="602" t="str">
        <f>IFERROR(VLOOKUP(ONSCollation[[#This Row],[ONS Q4 2010-Q1 2011]],ONS2011Q1[[#All],[Cleaned text]:[Full Time Equivalent change Q4 2010-Q1 2011]],2,0),"-")</f>
        <v>-</v>
      </c>
      <c r="AW114" s="602" t="str">
        <f>IFERROR(VLOOKUP(ONSCollation[[#This Row],[ONS Q3 2010-Q4 2010]],ONS2010Q4[[#All],[Cleaned text]:[Full Time Equivalent Q3 2010]],2,0),"-")</f>
        <v>-</v>
      </c>
      <c r="AX114" s="602" t="str">
        <f>IFERROR(VLOOKUP(ONSCollation[[#This Row],[ONS Q3 2010-Q4 2010]],ONS2010Q4[[#All],[Cleaned text]:[Full Time Equivalent Q3 2010]],6,0),"-")</f>
        <v>-</v>
      </c>
      <c r="AY114" s="602">
        <f>IFERROR(VLOOKUP(ONSCollation[[#This Row],[ONS Q1 2011-Q2 2011]],ONS2011Q2[[#All],[Dept detail / Agency]:[Full Time Equivalent]],3,0),"-")</f>
        <v>22190</v>
      </c>
      <c r="AZ114" s="602">
        <f>IFERROR(VLOOKUP(ONSCollation[[#This Row],[ONS Q2 2011-Q3 2011]],ONS2011Q3[[#All],[Cleaned text]:[Full Time Equivalent Q3 2011]],2,0),"-")</f>
        <v>22010</v>
      </c>
      <c r="BA114" s="602">
        <f>IFERROR(VLOOKUP(ONSCollation[[#This Row],[ONS Q3 2011-Q4 2011]],ONS2011Q4[[#All],[Cleaned text]:[Full Time Equivalent]],3,0),"-")</f>
        <v>21200</v>
      </c>
      <c r="BB114" s="602">
        <f>IFERROR(VLOOKUP(ONSCollation[[#This Row],[Dept detail / Agency]],ONS2012Q1[[Cleaned text]:[FTE Q1]],3,FALSE),"-")</f>
        <v>20650</v>
      </c>
      <c r="BC114" s="602">
        <f>IFERROR(VLOOKUP(ONSCollation[[#This Row],[Dept detail / Agency]],ONS2012Q2[[Cleaned name]:[FTE Q2 2012]],3,FALSE),"-")</f>
        <v>19920</v>
      </c>
      <c r="BD114" s="602">
        <f>IFERROR(VLOOKUP(ONSCollation[[#This Row],[Dept detail / Agency]],ONS2012Q3[[Cleaned name]:[FTE Q2 2012]],3,FALSE),"-")</f>
        <v>19690</v>
      </c>
      <c r="BE114" s="602">
        <f>IFERROR(VLOOKUP(ONSCollation[[#This Row],[Dept detail / Agency]],ONS2012Q4[[Cleaned name]:[FTE Q3 2012]],3,FALSE),"-")</f>
        <v>19500</v>
      </c>
      <c r="BF114" s="602">
        <f>IFERROR(VLOOKUP(ONSCollation[[#This Row],[Dept detail / Agency]],ONS2013Q1[[Cleaned name]:[FTE Q4 2012]],3,FALSE),"-")</f>
        <v>19400</v>
      </c>
      <c r="BG114" s="602">
        <f>IFERROR(VLOOKUP(ONSCollation[[#This Row],[Dept detail / Agency]],ONS2013Q2[[Cleaned name]:[FTE Q1 2013]],3,FALSE),"-")</f>
        <v>19220</v>
      </c>
      <c r="BH114" s="602">
        <f>IFERROR(VLOOKUP(ONSCollation[[#This Row],[Dept detail / Agency]],ONS2013Q3[[Cleaned name]:[FTE Q2 2013]],3,FALSE),"-")</f>
        <v>19020</v>
      </c>
      <c r="BI114" s="602">
        <f>IFERROR(VLOOKUP(ONSCollation[[#This Row],[Dept detail / Agency]],ONS2013Q3[[Cleaned name]:[FTE Q2 2013]],3,FALSE),"-")</f>
        <v>19020</v>
      </c>
      <c r="BJ114" s="604"/>
    </row>
    <row r="115" spans="1:62" x14ac:dyDescent="0.25">
      <c r="A115" s="531" t="s">
        <v>71</v>
      </c>
      <c r="B115" s="549" t="s">
        <v>455</v>
      </c>
      <c r="C115" s="531" t="s">
        <v>72</v>
      </c>
      <c r="D115" s="531" t="s">
        <v>72</v>
      </c>
      <c r="E115" s="531" t="s">
        <v>72</v>
      </c>
      <c r="F115" s="531" t="s">
        <v>72</v>
      </c>
      <c r="G115" s="531" t="s">
        <v>72</v>
      </c>
      <c r="H115" s="531" t="s">
        <v>72</v>
      </c>
      <c r="I115" s="531" t="s">
        <v>72</v>
      </c>
      <c r="J115" s="531" t="s">
        <v>72</v>
      </c>
      <c r="K115" s="531" t="s">
        <v>72</v>
      </c>
      <c r="L115" s="531" t="s">
        <v>72</v>
      </c>
      <c r="M115" s="532" t="str">
        <f>ONSCollation[[#This Row],[ONS Q4 2011-Q1 2012]]</f>
        <v>HM Courts Service</v>
      </c>
      <c r="N115" s="536" t="str">
        <f>ONSCollation[[#This Row],[ONS Q4 2011-Q1 2012]]</f>
        <v>HM Courts Service</v>
      </c>
      <c r="O115" s="536" t="str">
        <f>ONSCollation[[#This Row],[Dept]]</f>
        <v>MoJ</v>
      </c>
      <c r="P115" s="531" t="s">
        <v>902</v>
      </c>
      <c r="Q115" s="531" t="s">
        <v>832</v>
      </c>
      <c r="R115" s="548" t="s">
        <v>792</v>
      </c>
      <c r="S115" s="601">
        <f>IFERROR(VLOOKUP(ONSCollation[[#This Row],[ONS Q1 2009-Q2 2009]],ONS2009Q2[[#All],[Cleaned version of text detail]:[Full Time Equivalent Q1 2009]],8,0), "-")</f>
        <v>19100</v>
      </c>
      <c r="T115" s="601">
        <f>IFERROR(VLOOKUP(ONSCollation[[#This Row],[ONS Q1 2009-Q2 2009]],ONS2009Q2[[#All],[Cleaned version of text detail]:[Full Time Equivalent Q1 2009]],4,0),"-")</f>
        <v>18940</v>
      </c>
      <c r="U115" s="601">
        <f>IFERROR(VLOOKUP(ONSCollation[[#This Row],[ONS Q3 2009-Q4 2009]],ONS2009Q4[[#All],[Cleaned version of detail]:[Full Time Equivalent Q3 2009]],8,0),"-")</f>
        <v>18660</v>
      </c>
      <c r="V115" s="601">
        <f>IFERROR(VLOOKUP(ONSCollation[[#This Row],[ONS Q3 2009-Q4 2009]],ONS2009Q4[[#All],[Cleaned version of detail]:[Full Time Equivalent Q3 2009]],4,0),"-")</f>
        <v>18640</v>
      </c>
      <c r="W115" s="601">
        <f>IFERROR(VLOOKUP(ONSCollation[[#This Row],[ONS Q1 2010-Q2 2010]],ONS2010Q2[[#All],[Cleaned text]:[Full Time Equivalent Q1 2010]],8,0),"-")</f>
        <v>18320</v>
      </c>
      <c r="X115" s="601">
        <f>IFERROR(VLOOKUP(ONSCollation[[#This Row],[ONS Q2 2010-Q3 2010]],ONS2010Q3[[#All],[Cleaned text]:[FTE Q2 2010]],8,0),"-")</f>
        <v>18090</v>
      </c>
      <c r="Y115" s="601">
        <f>IFERROR(VLOOKUP(ONSCollation[[#This Row],[ONS Q3 2010-Q4 2010]],ONS2010Q4[[#All],[Cleaned text]:[Full Time Equivalent Q3 2010]],8,0),"-")</f>
        <v>17880</v>
      </c>
      <c r="Z115" s="601">
        <f>IFERROR(VLOOKUP(ONSCollation[[#This Row],[ONS Q3 2010-Q4 2010]],ONS2010Q4[[#All],[Cleaned text]:[Full Time Equivalent Q3 2010]],4,0),"-")</f>
        <v>17730</v>
      </c>
      <c r="AA115" s="601">
        <f>IFERROR(VLOOKUP(ONSCollation[[#This Row],[ONS Q4 2010-Q1 2011]],ONS2011Q1[[#All],[Cleaned text]:[Full Time Equivalent change Q4 2010-Q1 2011]],3,0),"-")</f>
        <v>17430</v>
      </c>
      <c r="AB115" s="601" t="str">
        <f>IFERROR(VLOOKUP(ONSCollation[[#This Row],[ONS Q1 2011-Q2 2011]],ONS2011Q2[[#All],[Dept detail / Agency]:[Full Time Equivalent]],4,0),"-")</f>
        <v>-</v>
      </c>
      <c r="AC115" s="601" t="str">
        <f>IFERROR(VLOOKUP(ONSCollation[[#This Row],[ONS Q2 2011-Q3 2011]],ONS2011Q3[[#All],[Cleaned text]:[Full Time Equivalent Q3 2011]],3,0),"-")</f>
        <v>-</v>
      </c>
      <c r="AD115" s="601" t="str">
        <f>IFERROR(VLOOKUP(ONSCollation[[#This Row],[ONS Q3 2011-Q4 2011]],ONS2011Q4[[#All],[Cleaned text]:[Full Time Equivalent]],4,0),"-")</f>
        <v>-</v>
      </c>
      <c r="AE115" s="601" t="str">
        <f>IFERROR(VLOOKUP(ONSCollation[[#This Row],[Dept detail / Agency]],ONS2012Q1[[Cleaned text]:[FTE Q1]],4,FALSE),"-")</f>
        <v>-</v>
      </c>
      <c r="AF115" s="601" t="str">
        <f>IFERROR(VLOOKUP(ONSCollation[[#This Row],[Dept detail / Agency]],ONS2012Q2[[Cleaned name]:[FTE Q2 2012]],4,FALSE),"-")</f>
        <v>-</v>
      </c>
      <c r="AG115" s="601" t="str">
        <f>IFERROR(VLOOKUP(ONSCollation[[#This Row],[Dept detail / Agency]],ONS2012Q3[[Cleaned name]:[FTE Q2 2012]],4,FALSE),"-")</f>
        <v>-</v>
      </c>
      <c r="AH115" s="601" t="str">
        <f>IFERROR(VLOOKUP(ONSCollation[[#This Row],[Dept detail / Agency]],ONS2012Q4[[Cleaned name]:[FTE Q3 2012]],4,FALSE),"-")</f>
        <v>-</v>
      </c>
      <c r="AI115" s="601" t="str">
        <f>IFERROR(VLOOKUP(ONSCollation[[#This Row],[Dept detail / Agency]],ONS2013Q1[[Cleaned name]:[FTE Q4 2012]],4,FALSE),"-")</f>
        <v>-</v>
      </c>
      <c r="AJ115" s="601" t="str">
        <f>IFERROR(VLOOKUP(ONSCollation[[#This Row],[Dept detail / Agency]],ONS2013Q2[[Cleaned name]:[FTE Q1 2013]],4,FALSE),"-")</f>
        <v>-</v>
      </c>
      <c r="AK115" s="601" t="str">
        <f>IFERROR(VLOOKUP(ONSCollation[[#This Row],[Dept detail / Agency]],ONS2013Q3[[Cleaned name]:[FTE Q2 2013]],4,FALSE),"-")</f>
        <v>-</v>
      </c>
      <c r="AL115" s="601" t="str">
        <f>IFERROR(VLOOKUP(ONSCollation[[#This Row],[Dept detail / Agency]],ONS2013Q3[[Cleaned name]:[FTE Q2 2013]],6,FALSE),"-")</f>
        <v>-</v>
      </c>
      <c r="AM115" s="601" t="str">
        <f>IFERROR(VLOOKUP(ONSCollation[[#This Row],[Dept detail / Agency]],ONS2013Q4[[#All],[Cleaned name]:[FTE Q4 2013]],4,FALSE),"-")</f>
        <v>-</v>
      </c>
      <c r="AN115" s="601" t="str">
        <f>IFERROR(VLOOKUP(ONSCollation[[#This Row],[Dept detail / Agency]],ONS2013Q4[[Cleaned name]:[HC Q3 20132]],6,FALSE),"-")</f>
        <v>-</v>
      </c>
      <c r="AO115" s="601" t="e">
        <f>ONSCollation[[#This Row],[2013 Q3 - restated]]-ONSCollation[[#This Row],[2013 Q3 FTE]]</f>
        <v>#VALUE!</v>
      </c>
      <c r="AP115" s="602">
        <f>IFERROR(VLOOKUP(ONSCollation[[#This Row],[ONS Q1 2009-Q2 2009]],ONS2009Q2[[#All],[Cleaned version of text detail]:[Full Time Equivalent Q1 2009]],6,0),"-")</f>
        <v>21210</v>
      </c>
      <c r="AQ115" s="602">
        <f>IFERROR(VLOOKUP(ONSCollation[[#This Row],[ONS Q1 2009-Q2 2009]],ONS2009Q2[[#All],[Cleaned version of text detail]:[Full Time Equivalent Q1 2009]],2,0),"-")</f>
        <v>21010</v>
      </c>
      <c r="AR115" s="602">
        <f>IFERROR(VLOOKUP(ONSCollation[[#This Row],[ONS Q3 2009-Q4 2009]],ONS2009Q4[[#All],[Cleaned version of detail]:[Full Time Equivalent Q3 2009]],6,0),"-")</f>
        <v>20790</v>
      </c>
      <c r="AS115" s="602">
        <f>IFERROR(VLOOKUP(ONSCollation[[#This Row],[ONS Q3 2009-Q4 2009]],ONS2009Q4[[#All],[Cleaned version of detail]:[Full Time Equivalent Q3 2009]],2,0),"-")</f>
        <v>20740</v>
      </c>
      <c r="AT115" s="602">
        <f>IFERROR(VLOOKUP(ONSCollation[[#This Row],[ONS Q1 2010-Q2 2010]],ONS2010Q2[[#All],[Cleaned text]:[Full Time Equivalent Q1 2010]],6,0),"-")</f>
        <v>20410</v>
      </c>
      <c r="AU115" s="602">
        <f>IFERROR(VLOOKUP(ONSCollation[[#This Row],[ONS Q2 2010-Q3 2010]],ONS2010Q3[[#All],[Cleaned text]:[FTE Q2 2010]],6,0),"-")</f>
        <v>20160</v>
      </c>
      <c r="AV115" s="602">
        <f>IFERROR(VLOOKUP(ONSCollation[[#This Row],[ONS Q4 2010-Q1 2011]],ONS2011Q1[[#All],[Cleaned text]:[Full Time Equivalent change Q4 2010-Q1 2011]],2,0),"-")</f>
        <v>19540</v>
      </c>
      <c r="AW115" s="602">
        <f>IFERROR(VLOOKUP(ONSCollation[[#This Row],[ONS Q3 2010-Q4 2010]],ONS2010Q4[[#All],[Cleaned text]:[Full Time Equivalent Q3 2010]],2,0),"-")</f>
        <v>19830</v>
      </c>
      <c r="AX115" s="602">
        <f>IFERROR(VLOOKUP(ONSCollation[[#This Row],[ONS Q3 2010-Q4 2010]],ONS2010Q4[[#All],[Cleaned text]:[Full Time Equivalent Q3 2010]],6,0),"-")</f>
        <v>19970</v>
      </c>
      <c r="AY115" s="602" t="str">
        <f>IFERROR(VLOOKUP(ONSCollation[[#This Row],[ONS Q1 2011-Q2 2011]],ONS2011Q2[[#All],[Dept detail / Agency]:[Full Time Equivalent]],3,0),"-")</f>
        <v>-</v>
      </c>
      <c r="AZ115" s="602" t="str">
        <f>IFERROR(VLOOKUP(ONSCollation[[#This Row],[ONS Q2 2011-Q3 2011]],ONS2011Q3[[#All],[Cleaned text]:[Full Time Equivalent Q3 2011]],2,0),"-")</f>
        <v>-</v>
      </c>
      <c r="BA115" s="602" t="str">
        <f>IFERROR(VLOOKUP(ONSCollation[[#This Row],[ONS Q3 2011-Q4 2011]],ONS2011Q4[[#All],[Cleaned text]:[Full Time Equivalent]],3,0),"-")</f>
        <v>-</v>
      </c>
      <c r="BB115" s="602" t="str">
        <f>IFERROR(VLOOKUP(ONSCollation[[#This Row],[Dept detail / Agency]],ONS2012Q1[[Cleaned text]:[FTE Q1]],3,FALSE),"-")</f>
        <v>-</v>
      </c>
      <c r="BC115" s="602" t="str">
        <f>IFERROR(VLOOKUP(ONSCollation[[#This Row],[Dept detail / Agency]],ONS2012Q2[[Cleaned name]:[FTE Q2 2012]],3,FALSE),"-")</f>
        <v>-</v>
      </c>
      <c r="BD115" s="602" t="str">
        <f>IFERROR(VLOOKUP(ONSCollation[[#This Row],[Dept detail / Agency]],ONS2012Q3[[Cleaned name]:[FTE Q2 2012]],3,FALSE),"-")</f>
        <v>-</v>
      </c>
      <c r="BE115" s="602" t="str">
        <f>IFERROR(VLOOKUP(ONSCollation[[#This Row],[Dept detail / Agency]],ONS2012Q4[[Cleaned name]:[FTE Q3 2012]],3,FALSE),"-")</f>
        <v>-</v>
      </c>
      <c r="BF115" s="602" t="str">
        <f>IFERROR(VLOOKUP(ONSCollation[[#This Row],[Dept detail / Agency]],ONS2013Q1[[Cleaned name]:[FTE Q4 2012]],3,FALSE),"-")</f>
        <v>-</v>
      </c>
      <c r="BG115" s="602" t="str">
        <f>IFERROR(VLOOKUP(ONSCollation[[#This Row],[Dept detail / Agency]],ONS2013Q2[[Cleaned name]:[FTE Q1 2013]],3,FALSE),"-")</f>
        <v>-</v>
      </c>
      <c r="BH115" s="602" t="str">
        <f>IFERROR(VLOOKUP(ONSCollation[[#This Row],[Dept detail / Agency]],ONS2013Q3[[Cleaned name]:[FTE Q2 2013]],3,FALSE),"-")</f>
        <v>-</v>
      </c>
      <c r="BI115" s="602" t="str">
        <f>IFERROR(VLOOKUP(ONSCollation[[#This Row],[Dept detail / Agency]],ONS2013Q3[[Cleaned name]:[FTE Q2 2013]],3,FALSE),"-")</f>
        <v>-</v>
      </c>
      <c r="BJ115" s="604"/>
    </row>
    <row r="116" spans="1:62" x14ac:dyDescent="0.25">
      <c r="A116" s="531" t="s">
        <v>71</v>
      </c>
      <c r="B116" s="549" t="s">
        <v>455</v>
      </c>
      <c r="C116" s="531" t="s">
        <v>73</v>
      </c>
      <c r="D116" s="531" t="s">
        <v>73</v>
      </c>
      <c r="E116" s="531" t="s">
        <v>73</v>
      </c>
      <c r="F116" s="531" t="s">
        <v>73</v>
      </c>
      <c r="G116" s="531" t="s">
        <v>73</v>
      </c>
      <c r="H116" s="531" t="s">
        <v>73</v>
      </c>
      <c r="I116" s="531" t="s">
        <v>73</v>
      </c>
      <c r="J116" s="531" t="s">
        <v>73</v>
      </c>
      <c r="K116" s="531" t="s">
        <v>73</v>
      </c>
      <c r="L116" s="531" t="s">
        <v>73</v>
      </c>
      <c r="M116" s="532" t="str">
        <f>ONSCollation[[#This Row],[ONS Q4 2011-Q1 2012]]</f>
        <v>Land Registry</v>
      </c>
      <c r="N116" s="536" t="str">
        <f>ONSCollation[[#This Row],[ONS Q4 2011-Q1 2012]]</f>
        <v>Land Registry</v>
      </c>
      <c r="O116" s="536" t="str">
        <f>ONSCollation[[#This Row],[Dept]]</f>
        <v>MoJ</v>
      </c>
      <c r="P116" s="531" t="s">
        <v>902</v>
      </c>
      <c r="Q116" s="531" t="s">
        <v>832</v>
      </c>
      <c r="R116" s="531" t="s">
        <v>791</v>
      </c>
      <c r="S116" s="601">
        <f>IFERROR(VLOOKUP(ONSCollation[[#This Row],[ONS Q1 2009-Q2 2009]],ONS2009Q2[[#All],[Cleaned version of text detail]:[Full Time Equivalent Q1 2009]],8,0), "-")</f>
        <v>6930</v>
      </c>
      <c r="T116" s="601">
        <f>IFERROR(VLOOKUP(ONSCollation[[#This Row],[ONS Q1 2009-Q2 2009]],ONS2009Q2[[#All],[Cleaned version of text detail]:[Full Time Equivalent Q1 2009]],4,0),"-")</f>
        <v>5860</v>
      </c>
      <c r="U116" s="601">
        <f>IFERROR(VLOOKUP(ONSCollation[[#This Row],[ONS Q3 2009-Q4 2009]],ONS2009Q4[[#All],[Cleaned version of detail]:[Full Time Equivalent Q3 2009]],8,0),"-")</f>
        <v>5730</v>
      </c>
      <c r="V116" s="601">
        <f>IFERROR(VLOOKUP(ONSCollation[[#This Row],[ONS Q3 2009-Q4 2009]],ONS2009Q4[[#All],[Cleaned version of detail]:[Full Time Equivalent Q3 2009]],4,0),"-")</f>
        <v>5640</v>
      </c>
      <c r="W116" s="601">
        <f>IFERROR(VLOOKUP(ONSCollation[[#This Row],[ONS Q1 2010-Q2 2010]],ONS2010Q2[[#All],[Cleaned text]:[Full Time Equivalent Q1 2010]],8,0),"-")</f>
        <v>5500</v>
      </c>
      <c r="X116" s="601">
        <f>IFERROR(VLOOKUP(ONSCollation[[#This Row],[ONS Q2 2010-Q3 2010]],ONS2010Q3[[#All],[Cleaned text]:[FTE Q2 2010]],8,0),"-")</f>
        <v>5450</v>
      </c>
      <c r="Y116" s="601">
        <f>IFERROR(VLOOKUP(ONSCollation[[#This Row],[ONS Q3 2010-Q4 2010]],ONS2010Q4[[#All],[Cleaned text]:[Full Time Equivalent Q3 2010]],8,0),"-")</f>
        <v>5130</v>
      </c>
      <c r="Z116" s="601">
        <f>IFERROR(VLOOKUP(ONSCollation[[#This Row],[ONS Q3 2010-Q4 2010]],ONS2010Q4[[#All],[Cleaned text]:[Full Time Equivalent Q3 2010]],4,0),"-")</f>
        <v>4980</v>
      </c>
      <c r="AA116" s="601">
        <f>IFERROR(VLOOKUP(ONSCollation[[#This Row],[ONS Q4 2010-Q1 2011]],ONS2011Q1[[#All],[Cleaned text]:[Full Time Equivalent change Q4 2010-Q1 2011]],3,0),"-")</f>
        <v>4860</v>
      </c>
      <c r="AB116" s="601">
        <f>IFERROR(VLOOKUP(ONSCollation[[#This Row],[ONS Q1 2011-Q2 2011]],ONS2011Q2[[#All],[Dept detail / Agency]:[Full Time Equivalent]],4,0),"-")</f>
        <v>4680</v>
      </c>
      <c r="AC116" s="601">
        <f>IFERROR(VLOOKUP(ONSCollation[[#This Row],[ONS Q2 2011-Q3 2011]],ONS2011Q3[[#All],[Cleaned text]:[Full Time Equivalent Q3 2011]],3,0),"-")</f>
        <v>0</v>
      </c>
      <c r="AD116" s="601" t="str">
        <f>IFERROR(VLOOKUP(ONSCollation[[#This Row],[ONS Q3 2011-Q4 2011]],ONS2011Q4[[#All],[Cleaned text]:[Full Time Equivalent]],4,0),"-")</f>
        <v>-</v>
      </c>
      <c r="AE116" s="601" t="str">
        <f>IFERROR(VLOOKUP(ONSCollation[[#This Row],[Dept detail / Agency]],ONS2012Q1[[Cleaned text]:[FTE Q1]],4,FALSE),"-")</f>
        <v>-</v>
      </c>
      <c r="AF116" s="601" t="str">
        <f>IFERROR(VLOOKUP(ONSCollation[[#This Row],[Dept detail / Agency]],ONS2012Q2[[Cleaned name]:[FTE Q2 2012]],4,FALSE),"-")</f>
        <v>-</v>
      </c>
      <c r="AG116" s="601" t="str">
        <f>IFERROR(VLOOKUP(ONSCollation[[#This Row],[Dept detail / Agency]],ONS2012Q3[[Cleaned name]:[FTE Q2 2012]],4,FALSE),"-")</f>
        <v>-</v>
      </c>
      <c r="AH116" s="601" t="str">
        <f>IFERROR(VLOOKUP(ONSCollation[[#This Row],[Dept detail / Agency]],ONS2012Q4[[Cleaned name]:[FTE Q3 2012]],4,FALSE),"-")</f>
        <v>-</v>
      </c>
      <c r="AI116" s="601" t="str">
        <f>IFERROR(VLOOKUP(ONSCollation[[#This Row],[Dept detail / Agency]],ONS2013Q1[[Cleaned name]:[FTE Q4 2012]],4,FALSE),"-")</f>
        <v>-</v>
      </c>
      <c r="AJ116" s="601" t="str">
        <f>IFERROR(VLOOKUP(ONSCollation[[#This Row],[Dept detail / Agency]],ONS2013Q2[[Cleaned name]:[FTE Q1 2013]],4,FALSE),"-")</f>
        <v>-</v>
      </c>
      <c r="AK116" s="601" t="str">
        <f>IFERROR(VLOOKUP(ONSCollation[[#This Row],[Dept detail / Agency]],ONS2013Q3[[Cleaned name]:[FTE Q2 2013]],4,FALSE),"-")</f>
        <v>-</v>
      </c>
      <c r="AL116" s="601" t="str">
        <f>IFERROR(VLOOKUP(ONSCollation[[#This Row],[Dept detail / Agency]],ONS2013Q3[[Cleaned name]:[FTE Q2 2013]],6,FALSE),"-")</f>
        <v>-</v>
      </c>
      <c r="AM116" s="601" t="str">
        <f>IFERROR(VLOOKUP(ONSCollation[[#This Row],[Dept detail / Agency]],ONS2013Q4[[#All],[Cleaned name]:[FTE Q4 2013]],4,FALSE),"-")</f>
        <v>-</v>
      </c>
      <c r="AN116" s="601" t="str">
        <f>IFERROR(VLOOKUP(ONSCollation[[#This Row],[Dept detail / Agency]],ONS2013Q4[[Cleaned name]:[HC Q3 20132]],6,FALSE),"-")</f>
        <v>-</v>
      </c>
      <c r="AO116" s="601" t="e">
        <f>ONSCollation[[#This Row],[2013 Q3 - restated]]-ONSCollation[[#This Row],[2013 Q3 FTE]]</f>
        <v>#VALUE!</v>
      </c>
      <c r="AP116" s="602">
        <f>IFERROR(VLOOKUP(ONSCollation[[#This Row],[ONS Q1 2009-Q2 2009]],ONS2009Q2[[#All],[Cleaned version of text detail]:[Full Time Equivalent Q1 2009]],6,0),"-")</f>
        <v>7700</v>
      </c>
      <c r="AQ116" s="602">
        <f>IFERROR(VLOOKUP(ONSCollation[[#This Row],[ONS Q1 2009-Q2 2009]],ONS2009Q2[[#All],[Cleaned version of text detail]:[Full Time Equivalent Q1 2009]],2,0),"-")</f>
        <v>6440</v>
      </c>
      <c r="AR116" s="602">
        <f>IFERROR(VLOOKUP(ONSCollation[[#This Row],[ONS Q3 2009-Q4 2009]],ONS2009Q4[[#All],[Cleaned version of detail]:[Full Time Equivalent Q3 2009]],6,0),"-")</f>
        <v>6310</v>
      </c>
      <c r="AS116" s="602">
        <f>IFERROR(VLOOKUP(ONSCollation[[#This Row],[ONS Q3 2009-Q4 2009]],ONS2009Q4[[#All],[Cleaned version of detail]:[Full Time Equivalent Q3 2009]],2,0),"-")</f>
        <v>6220</v>
      </c>
      <c r="AT116" s="602">
        <f>IFERROR(VLOOKUP(ONSCollation[[#This Row],[ONS Q1 2010-Q2 2010]],ONS2010Q2[[#All],[Cleaned text]:[Full Time Equivalent Q1 2010]],6,0),"-")</f>
        <v>6090</v>
      </c>
      <c r="AU116" s="602">
        <f>IFERROR(VLOOKUP(ONSCollation[[#This Row],[ONS Q2 2010-Q3 2010]],ONS2010Q3[[#All],[Cleaned text]:[FTE Q2 2010]],6,0),"-")</f>
        <v>6040</v>
      </c>
      <c r="AV116" s="602">
        <f>IFERROR(VLOOKUP(ONSCollation[[#This Row],[ONS Q4 2010-Q1 2011]],ONS2011Q1[[#All],[Cleaned text]:[Full Time Equivalent change Q4 2010-Q1 2011]],2,0),"-")</f>
        <v>5400</v>
      </c>
      <c r="AW116" s="602">
        <f>IFERROR(VLOOKUP(ONSCollation[[#This Row],[ONS Q3 2010-Q4 2010]],ONS2010Q4[[#All],[Cleaned text]:[Full Time Equivalent Q3 2010]],2,0),"-")</f>
        <v>5530</v>
      </c>
      <c r="AX116" s="602">
        <f>IFERROR(VLOOKUP(ONSCollation[[#This Row],[ONS Q3 2010-Q4 2010]],ONS2010Q4[[#All],[Cleaned text]:[Full Time Equivalent Q3 2010]],6,0),"-")</f>
        <v>5670</v>
      </c>
      <c r="AY116" s="602">
        <f>IFERROR(VLOOKUP(ONSCollation[[#This Row],[ONS Q1 2011-Q2 2011]],ONS2011Q2[[#All],[Dept detail / Agency]:[Full Time Equivalent]],3,0),"-")</f>
        <v>5220</v>
      </c>
      <c r="AZ116" s="602">
        <f>IFERROR(VLOOKUP(ONSCollation[[#This Row],[ONS Q2 2011-Q3 2011]],ONS2011Q3[[#All],[Cleaned text]:[Full Time Equivalent Q3 2011]],2,0),"-")</f>
        <v>0</v>
      </c>
      <c r="BA116" s="602" t="str">
        <f>IFERROR(VLOOKUP(ONSCollation[[#This Row],[ONS Q3 2011-Q4 2011]],ONS2011Q4[[#All],[Cleaned text]:[Full Time Equivalent]],3,0),"-")</f>
        <v>-</v>
      </c>
      <c r="BB116" s="602" t="str">
        <f>IFERROR(VLOOKUP(ONSCollation[[#This Row],[Dept detail / Agency]],ONS2012Q1[[Cleaned text]:[FTE Q1]],3,FALSE),"-")</f>
        <v>-</v>
      </c>
      <c r="BC116" s="602" t="str">
        <f>IFERROR(VLOOKUP(ONSCollation[[#This Row],[Dept detail / Agency]],ONS2012Q2[[Cleaned name]:[FTE Q2 2012]],3,FALSE),"-")</f>
        <v>-</v>
      </c>
      <c r="BD116" s="602" t="str">
        <f>IFERROR(VLOOKUP(ONSCollation[[#This Row],[Dept detail / Agency]],ONS2012Q3[[Cleaned name]:[FTE Q2 2012]],3,FALSE),"-")</f>
        <v>-</v>
      </c>
      <c r="BE116" s="602" t="str">
        <f>IFERROR(VLOOKUP(ONSCollation[[#This Row],[Dept detail / Agency]],ONS2012Q4[[Cleaned name]:[FTE Q3 2012]],3,FALSE),"-")</f>
        <v>-</v>
      </c>
      <c r="BF116" s="602" t="str">
        <f>IFERROR(VLOOKUP(ONSCollation[[#This Row],[Dept detail / Agency]],ONS2013Q1[[Cleaned name]:[FTE Q4 2012]],3,FALSE),"-")</f>
        <v>-</v>
      </c>
      <c r="BG116" s="602" t="str">
        <f>IFERROR(VLOOKUP(ONSCollation[[#This Row],[Dept detail / Agency]],ONS2013Q2[[Cleaned name]:[FTE Q1 2013]],3,FALSE),"-")</f>
        <v>-</v>
      </c>
      <c r="BH116" s="602" t="str">
        <f>IFERROR(VLOOKUP(ONSCollation[[#This Row],[Dept detail / Agency]],ONS2013Q3[[Cleaned name]:[FTE Q2 2013]],3,FALSE),"-")</f>
        <v>-</v>
      </c>
      <c r="BI116" s="602" t="str">
        <f>IFERROR(VLOOKUP(ONSCollation[[#This Row],[Dept detail / Agency]],ONS2013Q3[[Cleaned name]:[FTE Q2 2013]],3,FALSE),"-")</f>
        <v>-</v>
      </c>
      <c r="BJ116" s="604"/>
    </row>
    <row r="117" spans="1:62" x14ac:dyDescent="0.25">
      <c r="A117" s="531" t="s">
        <v>71</v>
      </c>
      <c r="B117" s="549" t="s">
        <v>455</v>
      </c>
      <c r="C117" s="531" t="s">
        <v>401</v>
      </c>
      <c r="D117" s="531" t="s">
        <v>401</v>
      </c>
      <c r="E117" s="531" t="s">
        <v>401</v>
      </c>
      <c r="F117" s="531" t="s">
        <v>401</v>
      </c>
      <c r="G117" s="531" t="s">
        <v>401</v>
      </c>
      <c r="H117" s="531" t="s">
        <v>401</v>
      </c>
      <c r="I117" s="537" t="s">
        <v>520</v>
      </c>
      <c r="J117" s="532" t="s">
        <v>401</v>
      </c>
      <c r="K117" s="532" t="s">
        <v>401</v>
      </c>
      <c r="L117" s="532" t="str">
        <f>VLOOKUP(TRIM(ONSCollation[[#This Row],[ONS Q3 2011-Q4 2011]]),ONS2012Q1[Cleaned text],1,0)</f>
        <v>Ministry of Justice (excl agencies)</v>
      </c>
      <c r="M117" s="532" t="str">
        <f>ONSCollation[[#This Row],[ONS Q4 2011-Q1 2012]]</f>
        <v>Ministry of Justice (excl agencies)</v>
      </c>
      <c r="N117" s="536" t="str">
        <f>ONSCollation[[#This Row],[ONS Q4 2011-Q1 2012]]</f>
        <v>Ministry of Justice (excl agencies)</v>
      </c>
      <c r="O117" s="536" t="str">
        <f>ONSCollation[[#This Row],[Dept]]</f>
        <v>MoJ</v>
      </c>
      <c r="P117" s="531" t="s">
        <v>760</v>
      </c>
      <c r="Q117" s="531" t="s">
        <v>832</v>
      </c>
      <c r="R117" s="531" t="s">
        <v>790</v>
      </c>
      <c r="S117" s="601">
        <f>IFERROR(VLOOKUP(ONSCollation[[#This Row],[ONS Q1 2009-Q2 2009]],ONS2009Q2[[#All],[Cleaned version of text detail]:[Full Time Equivalent Q1 2009]],8,0), "-")</f>
        <v>2990</v>
      </c>
      <c r="T117" s="601">
        <f>IFERROR(VLOOKUP(ONSCollation[[#This Row],[ONS Q1 2009-Q2 2009]],ONS2009Q2[[#All],[Cleaned version of text detail]:[Full Time Equivalent Q1 2009]],4,0),"-")</f>
        <v>3020</v>
      </c>
      <c r="U117" s="601">
        <f>IFERROR(VLOOKUP(ONSCollation[[#This Row],[ONS Q3 2009-Q4 2009]],ONS2009Q4[[#All],[Cleaned version of detail]:[Full Time Equivalent Q3 2009]],8,0),"-")</f>
        <v>3130</v>
      </c>
      <c r="V117" s="601">
        <f>IFERROR(VLOOKUP(ONSCollation[[#This Row],[ONS Q3 2009-Q4 2009]],ONS2009Q4[[#All],[Cleaned version of detail]:[Full Time Equivalent Q3 2009]],4,0),"-")</f>
        <v>3110</v>
      </c>
      <c r="W117" s="601">
        <f>IFERROR(VLOOKUP(ONSCollation[[#This Row],[ONS Q1 2010-Q2 2010]],ONS2010Q2[[#All],[Cleaned text]:[Full Time Equivalent Q1 2010]],8,0),"-")</f>
        <v>3130</v>
      </c>
      <c r="X117" s="601">
        <f>IFERROR(VLOOKUP(ONSCollation[[#This Row],[ONS Q2 2010-Q3 2010]],ONS2010Q3[[#All],[Cleaned text]:[FTE Q2 2010]],8,0),"-")</f>
        <v>3350</v>
      </c>
      <c r="Y117" s="601">
        <f>IFERROR(VLOOKUP(ONSCollation[[#This Row],[ONS Q3 2010-Q4 2010]],ONS2010Q4[[#All],[Cleaned text]:[Full Time Equivalent Q3 2010]],8,0),"-")</f>
        <v>3300</v>
      </c>
      <c r="Z117" s="601">
        <f>IFERROR(VLOOKUP(ONSCollation[[#This Row],[ONS Q3 2010-Q4 2010]],ONS2010Q4[[#All],[Cleaned text]:[Full Time Equivalent Q3 2010]],4,0),"-")</f>
        <v>4470</v>
      </c>
      <c r="AA117" s="601">
        <f>IFERROR(VLOOKUP(ONSCollation[[#This Row],[ONS Q4 2010-Q1 2011]],ONS2011Q1[[#All],[Cleaned text]:[Full Time Equivalent change Q4 2010-Q1 2011]],3,0),"-")</f>
        <v>4510</v>
      </c>
      <c r="AB117" s="601">
        <f>IFERROR(VLOOKUP(ONSCollation[[#This Row],[ONS Q1 2011-Q2 2011]],ONS2011Q2[[#All],[Dept detail / Agency]:[Full Time Equivalent]],4,0),"-")</f>
        <v>4300</v>
      </c>
      <c r="AC117" s="601">
        <f>IFERROR(VLOOKUP(ONSCollation[[#This Row],[ONS Q2 2011-Q3 2011]],ONS2011Q3[[#All],[Cleaned text]:[Full Time Equivalent Q3 2011]],3,0),"-")</f>
        <v>4250</v>
      </c>
      <c r="AD117" s="601">
        <f>IFERROR(VLOOKUP(ONSCollation[[#This Row],[ONS Q3 2011-Q4 2011]],ONS2011Q4[[#All],[Cleaned text]:[Full Time Equivalent]],4,0),"-")</f>
        <v>4160</v>
      </c>
      <c r="AE117" s="601">
        <f>IFERROR(VLOOKUP(ONSCollation[[#This Row],[Dept detail / Agency]],ONS2012Q1[[Cleaned text]:[FTE Q1]],4,FALSE),"-")</f>
        <v>4060</v>
      </c>
      <c r="AF117" s="601">
        <f>IFERROR(VLOOKUP(ONSCollation[[#This Row],[Dept detail / Agency]],ONS2012Q2[[Cleaned name]:[FTE Q2 2012]],4,FALSE),"-")</f>
        <v>4260</v>
      </c>
      <c r="AG117" s="601">
        <f>IFERROR(VLOOKUP(ONSCollation[[#This Row],[Dept detail / Agency]],ONS2012Q3[[Cleaned name]:[FTE Q2 2012]],4,FALSE),"-")</f>
        <v>4290</v>
      </c>
      <c r="AH117" s="601">
        <f>IFERROR(VLOOKUP(ONSCollation[[#This Row],[Dept detail / Agency]],ONS2012Q4[[Cleaned name]:[FTE Q3 2012]],4,FALSE),"-")</f>
        <v>4340</v>
      </c>
      <c r="AI117" s="601">
        <f>IFERROR(VLOOKUP(ONSCollation[[#This Row],[Dept detail / Agency]],ONS2013Q1[[Cleaned name]:[FTE Q4 2012]],4,FALSE),"-")</f>
        <v>4310</v>
      </c>
      <c r="AJ117" s="601">
        <f>IFERROR(VLOOKUP(ONSCollation[[#This Row],[Dept detail / Agency]],ONS2013Q2[[Cleaned name]:[FTE Q1 2013]],4,FALSE),"-")</f>
        <v>4340</v>
      </c>
      <c r="AK117" s="601">
        <f>IFERROR(VLOOKUP(ONSCollation[[#This Row],[Dept detail / Agency]],ONS2013Q3[[Cleaned name]:[FTE Q2 2013]],4,FALSE),"-")</f>
        <v>4160</v>
      </c>
      <c r="AL117" s="601">
        <f>IFERROR(VLOOKUP(ONSCollation[[#This Row],[Dept detail / Agency]],ONS2013Q3[[Cleaned name]:[FTE Q2 2013]],6,FALSE),"-")</f>
        <v>4340</v>
      </c>
      <c r="AM117" s="601">
        <f>IFERROR(VLOOKUP(ONSCollation[[#This Row],[Dept detail / Agency]],ONS2013Q4[[#All],[Cleaned name]:[FTE Q4 2013]],4,FALSE),"-")</f>
        <v>4080</v>
      </c>
      <c r="AN117" s="601">
        <f>IFERROR(VLOOKUP(ONSCollation[[#This Row],[Dept detail / Agency]],ONS2013Q4[[Cleaned name]:[HC Q3 20132]],6,FALSE),"-")</f>
        <v>4160</v>
      </c>
      <c r="AO117" s="601">
        <f>ONSCollation[[#This Row],[2013 Q3 - restated]]-ONSCollation[[#This Row],[2013 Q3 FTE]]</f>
        <v>0</v>
      </c>
      <c r="AP117" s="602">
        <f>IFERROR(VLOOKUP(ONSCollation[[#This Row],[ONS Q1 2009-Q2 2009]],ONS2009Q2[[#All],[Cleaned version of text detail]:[Full Time Equivalent Q1 2009]],6,0),"-")</f>
        <v>3080</v>
      </c>
      <c r="AQ117" s="602">
        <f>IFERROR(VLOOKUP(ONSCollation[[#This Row],[ONS Q1 2009-Q2 2009]],ONS2009Q2[[#All],[Cleaned version of text detail]:[Full Time Equivalent Q1 2009]],2,0),"-")</f>
        <v>3100</v>
      </c>
      <c r="AR117" s="602">
        <f>IFERROR(VLOOKUP(ONSCollation[[#This Row],[ONS Q3 2009-Q4 2009]],ONS2009Q4[[#All],[Cleaned version of detail]:[Full Time Equivalent Q3 2009]],6,0),"-")</f>
        <v>3220</v>
      </c>
      <c r="AS117" s="602">
        <f>IFERROR(VLOOKUP(ONSCollation[[#This Row],[ONS Q3 2009-Q4 2009]],ONS2009Q4[[#All],[Cleaned version of detail]:[Full Time Equivalent Q3 2009]],2,0),"-")</f>
        <v>3200</v>
      </c>
      <c r="AT117" s="602">
        <f>IFERROR(VLOOKUP(ONSCollation[[#This Row],[ONS Q1 2010-Q2 2010]],ONS2010Q2[[#All],[Cleaned text]:[Full Time Equivalent Q1 2010]],6,0),"-")</f>
        <v>3220</v>
      </c>
      <c r="AU117" s="602">
        <f>IFERROR(VLOOKUP(ONSCollation[[#This Row],[ONS Q2 2010-Q3 2010]],ONS2010Q3[[#All],[Cleaned text]:[FTE Q2 2010]],6,0),"-")</f>
        <v>3450</v>
      </c>
      <c r="AV117" s="602">
        <f>IFERROR(VLOOKUP(ONSCollation[[#This Row],[ONS Q4 2010-Q1 2011]],ONS2011Q1[[#All],[Cleaned text]:[Full Time Equivalent change Q4 2010-Q1 2011]],2,0),"-")</f>
        <v>4690</v>
      </c>
      <c r="AW117" s="602">
        <f>IFERROR(VLOOKUP(ONSCollation[[#This Row],[ONS Q3 2010-Q4 2010]],ONS2010Q4[[#All],[Cleaned text]:[Full Time Equivalent Q3 2010]],2,0),"-")</f>
        <v>4640</v>
      </c>
      <c r="AX117" s="602">
        <f>IFERROR(VLOOKUP(ONSCollation[[#This Row],[ONS Q3 2010-Q4 2010]],ONS2010Q4[[#All],[Cleaned text]:[Full Time Equivalent Q3 2010]],6,0),"-")</f>
        <v>3410</v>
      </c>
      <c r="AY117" s="602">
        <f>IFERROR(VLOOKUP(ONSCollation[[#This Row],[ONS Q1 2011-Q2 2011]],ONS2011Q2[[#All],[Dept detail / Agency]:[Full Time Equivalent]],3,0),"-")</f>
        <v>4480</v>
      </c>
      <c r="AZ117" s="602">
        <f>IFERROR(VLOOKUP(ONSCollation[[#This Row],[ONS Q2 2011-Q3 2011]],ONS2011Q3[[#All],[Cleaned text]:[Full Time Equivalent Q3 2011]],2,0),"-")</f>
        <v>4430</v>
      </c>
      <c r="BA117" s="602">
        <f>IFERROR(VLOOKUP(ONSCollation[[#This Row],[ONS Q3 2011-Q4 2011]],ONS2011Q4[[#All],[Cleaned text]:[Full Time Equivalent]],3,0),"-")</f>
        <v>4350</v>
      </c>
      <c r="BB117" s="602">
        <f>IFERROR(VLOOKUP(ONSCollation[[#This Row],[Dept detail / Agency]],ONS2012Q1[[Cleaned text]:[FTE Q1]],3,FALSE),"-")</f>
        <v>4240</v>
      </c>
      <c r="BC117" s="602">
        <f>IFERROR(VLOOKUP(ONSCollation[[#This Row],[Dept detail / Agency]],ONS2012Q2[[Cleaned name]:[FTE Q2 2012]],3,FALSE),"-")</f>
        <v>4450</v>
      </c>
      <c r="BD117" s="602">
        <f>IFERROR(VLOOKUP(ONSCollation[[#This Row],[Dept detail / Agency]],ONS2012Q3[[Cleaned name]:[FTE Q2 2012]],3,FALSE),"-")</f>
        <v>4460</v>
      </c>
      <c r="BE117" s="602">
        <f>IFERROR(VLOOKUP(ONSCollation[[#This Row],[Dept detail / Agency]],ONS2012Q4[[Cleaned name]:[FTE Q3 2012]],3,FALSE),"-")</f>
        <v>4520</v>
      </c>
      <c r="BF117" s="602">
        <f>IFERROR(VLOOKUP(ONSCollation[[#This Row],[Dept detail / Agency]],ONS2013Q1[[Cleaned name]:[FTE Q4 2012]],3,FALSE),"-")</f>
        <v>4490</v>
      </c>
      <c r="BG117" s="602">
        <f>IFERROR(VLOOKUP(ONSCollation[[#This Row],[Dept detail / Agency]],ONS2013Q2[[Cleaned name]:[FTE Q1 2013]],3,FALSE),"-")</f>
        <v>4510</v>
      </c>
      <c r="BH117" s="602">
        <f>IFERROR(VLOOKUP(ONSCollation[[#This Row],[Dept detail / Agency]],ONS2013Q3[[Cleaned name]:[FTE Q2 2013]],3,FALSE),"-")</f>
        <v>4320</v>
      </c>
      <c r="BI117" s="602">
        <f>IFERROR(VLOOKUP(ONSCollation[[#This Row],[Dept detail / Agency]],ONS2013Q3[[Cleaned name]:[FTE Q2 2013]],3,FALSE),"-")</f>
        <v>4320</v>
      </c>
      <c r="BJ117" s="604"/>
    </row>
    <row r="118" spans="1:62" x14ac:dyDescent="0.25">
      <c r="A118" s="531" t="s">
        <v>71</v>
      </c>
      <c r="B118" s="549" t="s">
        <v>455</v>
      </c>
      <c r="C118" s="531" t="s">
        <v>74</v>
      </c>
      <c r="D118" s="531" t="s">
        <v>74</v>
      </c>
      <c r="E118" s="531" t="s">
        <v>74</v>
      </c>
      <c r="F118" s="531" t="s">
        <v>74</v>
      </c>
      <c r="G118" s="531" t="s">
        <v>74</v>
      </c>
      <c r="H118" s="531" t="s">
        <v>74</v>
      </c>
      <c r="I118" s="531" t="s">
        <v>74</v>
      </c>
      <c r="J118" s="531" t="s">
        <v>74</v>
      </c>
      <c r="K118" s="531" t="s">
        <v>74</v>
      </c>
      <c r="L118" s="532" t="str">
        <f>VLOOKUP(TRIM(ONSCollation[[#This Row],[ONS Q3 2011-Q4 2011]]),ONS2012Q1[Cleaned text],1,0)</f>
        <v>National Archives</v>
      </c>
      <c r="M118" s="532" t="str">
        <f>ONSCollation[[#This Row],[ONS Q4 2011-Q1 2012]]</f>
        <v>National Archives</v>
      </c>
      <c r="N118" s="536" t="str">
        <f>ONSCollation[[#This Row],[ONS Q4 2011-Q1 2012]]</f>
        <v>National Archives</v>
      </c>
      <c r="O118" s="536" t="str">
        <f>ONSCollation[[#This Row],[Dept]]</f>
        <v>MoJ</v>
      </c>
      <c r="P118" s="531" t="s">
        <v>902</v>
      </c>
      <c r="Q118" s="531" t="s">
        <v>832</v>
      </c>
      <c r="R118" s="531" t="s">
        <v>792</v>
      </c>
      <c r="S118" s="601">
        <f>IFERROR(VLOOKUP(ONSCollation[[#This Row],[ONS Q1 2009-Q2 2009]],ONS2009Q2[[#All],[Cleaned version of text detail]:[Full Time Equivalent Q1 2009]],8,0), "-")</f>
        <v>620</v>
      </c>
      <c r="T118" s="601">
        <f>IFERROR(VLOOKUP(ONSCollation[[#This Row],[ONS Q1 2009-Q2 2009]],ONS2009Q2[[#All],[Cleaned version of text detail]:[Full Time Equivalent Q1 2009]],4,0),"-")</f>
        <v>630</v>
      </c>
      <c r="U118" s="601">
        <f>IFERROR(VLOOKUP(ONSCollation[[#This Row],[ONS Q3 2009-Q4 2009]],ONS2009Q4[[#All],[Cleaned version of detail]:[Full Time Equivalent Q3 2009]],8,0),"-")</f>
        <v>620</v>
      </c>
      <c r="V118" s="601">
        <f>IFERROR(VLOOKUP(ONSCollation[[#This Row],[ONS Q3 2009-Q4 2009]],ONS2009Q4[[#All],[Cleaned version of detail]:[Full Time Equivalent Q3 2009]],4,0),"-")</f>
        <v>620</v>
      </c>
      <c r="W118" s="601">
        <f>IFERROR(VLOOKUP(ONSCollation[[#This Row],[ONS Q1 2010-Q2 2010]],ONS2010Q2[[#All],[Cleaned text]:[Full Time Equivalent Q1 2010]],8,0),"-")</f>
        <v>590</v>
      </c>
      <c r="X118" s="601">
        <f>IFERROR(VLOOKUP(ONSCollation[[#This Row],[ONS Q2 2010-Q3 2010]],ONS2010Q3[[#All],[Cleaned text]:[FTE Q2 2010]],8,0),"-")</f>
        <v>590</v>
      </c>
      <c r="Y118" s="601">
        <f>IFERROR(VLOOKUP(ONSCollation[[#This Row],[ONS Q3 2010-Q4 2010]],ONS2010Q4[[#All],[Cleaned text]:[Full Time Equivalent Q3 2010]],8,0),"-")</f>
        <v>580</v>
      </c>
      <c r="Z118" s="601">
        <f>IFERROR(VLOOKUP(ONSCollation[[#This Row],[ONS Q3 2010-Q4 2010]],ONS2010Q4[[#All],[Cleaned text]:[Full Time Equivalent Q3 2010]],4,0),"-")</f>
        <v>580</v>
      </c>
      <c r="AA118" s="601">
        <f>IFERROR(VLOOKUP(ONSCollation[[#This Row],[ONS Q4 2010-Q1 2011]],ONS2011Q1[[#All],[Cleaned text]:[Full Time Equivalent change Q4 2010-Q1 2011]],3,0),"-")</f>
        <v>580</v>
      </c>
      <c r="AB118" s="601">
        <f>IFERROR(VLOOKUP(ONSCollation[[#This Row],[ONS Q1 2011-Q2 2011]],ONS2011Q2[[#All],[Dept detail / Agency]:[Full Time Equivalent]],4,0),"-")</f>
        <v>580</v>
      </c>
      <c r="AC118" s="601">
        <f>IFERROR(VLOOKUP(ONSCollation[[#This Row],[ONS Q2 2011-Q3 2011]],ONS2011Q3[[#All],[Cleaned text]:[Full Time Equivalent Q3 2011]],3,0),"-")</f>
        <v>590</v>
      </c>
      <c r="AD118" s="601">
        <f>IFERROR(VLOOKUP(ONSCollation[[#This Row],[ONS Q3 2011-Q4 2011]],ONS2011Q4[[#All],[Cleaned text]:[Full Time Equivalent]],4,0),"-")</f>
        <v>590</v>
      </c>
      <c r="AE118" s="601">
        <f>IFERROR(VLOOKUP(ONSCollation[[#This Row],[Dept detail / Agency]],ONS2012Q1[[Cleaned text]:[FTE Q1]],4,FALSE),"-")</f>
        <v>600</v>
      </c>
      <c r="AF118" s="601">
        <f>IFERROR(VLOOKUP(ONSCollation[[#This Row],[Dept detail / Agency]],ONS2012Q2[[Cleaned name]:[FTE Q2 2012]],4,FALSE),"-")</f>
        <v>610</v>
      </c>
      <c r="AG118" s="601">
        <f>IFERROR(VLOOKUP(ONSCollation[[#This Row],[Dept detail / Agency]],ONS2012Q3[[Cleaned name]:[FTE Q2 2012]],4,FALSE),"-")</f>
        <v>620</v>
      </c>
      <c r="AH118" s="601">
        <f>IFERROR(VLOOKUP(ONSCollation[[#This Row],[Dept detail / Agency]],ONS2012Q4[[Cleaned name]:[FTE Q3 2012]],4,FALSE),"-")</f>
        <v>610</v>
      </c>
      <c r="AI118" s="601">
        <f>IFERROR(VLOOKUP(ONSCollation[[#This Row],[Dept detail / Agency]],ONS2013Q1[[Cleaned name]:[FTE Q4 2012]],4,FALSE),"-")</f>
        <v>590</v>
      </c>
      <c r="AJ118" s="601">
        <f>IFERROR(VLOOKUP(ONSCollation[[#This Row],[Dept detail / Agency]],ONS2013Q2[[Cleaned name]:[FTE Q1 2013]],4,FALSE),"-")</f>
        <v>590</v>
      </c>
      <c r="AK118" s="601">
        <f>IFERROR(VLOOKUP(ONSCollation[[#This Row],[Dept detail / Agency]],ONS2013Q3[[Cleaned name]:[FTE Q2 2013]],4,FALSE),"-")</f>
        <v>590</v>
      </c>
      <c r="AL118" s="601">
        <f>IFERROR(VLOOKUP(ONSCollation[[#This Row],[Dept detail / Agency]],ONS2013Q3[[Cleaned name]:[FTE Q2 2013]],6,FALSE),"-")</f>
        <v>590</v>
      </c>
      <c r="AM118" s="601">
        <f>IFERROR(VLOOKUP(ONSCollation[[#This Row],[Dept detail / Agency]],ONS2013Q4[[#All],[Cleaned name]:[FTE Q4 2013]],4,FALSE),"-")</f>
        <v>600</v>
      </c>
      <c r="AN118" s="601">
        <f>IFERROR(VLOOKUP(ONSCollation[[#This Row],[Dept detail / Agency]],ONS2013Q4[[Cleaned name]:[HC Q3 20132]],6,FALSE),"-")</f>
        <v>590</v>
      </c>
      <c r="AO118" s="601">
        <f>ONSCollation[[#This Row],[2013 Q3 - restated]]-ONSCollation[[#This Row],[2013 Q3 FTE]]</f>
        <v>0</v>
      </c>
      <c r="AP118" s="602">
        <f>IFERROR(VLOOKUP(ONSCollation[[#This Row],[ONS Q1 2009-Q2 2009]],ONS2009Q2[[#All],[Cleaned version of text detail]:[Full Time Equivalent Q1 2009]],6,0),"-")</f>
        <v>660</v>
      </c>
      <c r="AQ118" s="602">
        <f>IFERROR(VLOOKUP(ONSCollation[[#This Row],[ONS Q1 2009-Q2 2009]],ONS2009Q2[[#All],[Cleaned version of text detail]:[Full Time Equivalent Q1 2009]],2,0),"-")</f>
        <v>670</v>
      </c>
      <c r="AR118" s="602">
        <f>IFERROR(VLOOKUP(ONSCollation[[#This Row],[ONS Q3 2009-Q4 2009]],ONS2009Q4[[#All],[Cleaned version of detail]:[Full Time Equivalent Q3 2009]],6,0),"-")</f>
        <v>660</v>
      </c>
      <c r="AS118" s="602">
        <f>IFERROR(VLOOKUP(ONSCollation[[#This Row],[ONS Q3 2009-Q4 2009]],ONS2009Q4[[#All],[Cleaned version of detail]:[Full Time Equivalent Q3 2009]],2,0),"-")</f>
        <v>650</v>
      </c>
      <c r="AT118" s="602">
        <f>IFERROR(VLOOKUP(ONSCollation[[#This Row],[ONS Q1 2010-Q2 2010]],ONS2010Q2[[#All],[Cleaned text]:[Full Time Equivalent Q1 2010]],6,0),"-")</f>
        <v>620</v>
      </c>
      <c r="AU118" s="602">
        <f>IFERROR(VLOOKUP(ONSCollation[[#This Row],[ONS Q2 2010-Q3 2010]],ONS2010Q3[[#All],[Cleaned text]:[FTE Q2 2010]],6,0),"-")</f>
        <v>620</v>
      </c>
      <c r="AV118" s="602">
        <f>IFERROR(VLOOKUP(ONSCollation[[#This Row],[ONS Q4 2010-Q1 2011]],ONS2011Q1[[#All],[Cleaned text]:[Full Time Equivalent change Q4 2010-Q1 2011]],2,0),"-")</f>
        <v>610</v>
      </c>
      <c r="AW118" s="602">
        <f>IFERROR(VLOOKUP(ONSCollation[[#This Row],[ONS Q3 2010-Q4 2010]],ONS2010Q4[[#All],[Cleaned text]:[Full Time Equivalent Q3 2010]],2,0),"-")</f>
        <v>610</v>
      </c>
      <c r="AX118" s="602">
        <f>IFERROR(VLOOKUP(ONSCollation[[#This Row],[ONS Q3 2010-Q4 2010]],ONS2010Q4[[#All],[Cleaned text]:[Full Time Equivalent Q3 2010]],6,0),"-")</f>
        <v>610</v>
      </c>
      <c r="AY118" s="602">
        <f>IFERROR(VLOOKUP(ONSCollation[[#This Row],[ONS Q1 2011-Q2 2011]],ONS2011Q2[[#All],[Dept detail / Agency]:[Full Time Equivalent]],3,0),"-")</f>
        <v>620</v>
      </c>
      <c r="AZ118" s="602">
        <f>IFERROR(VLOOKUP(ONSCollation[[#This Row],[ONS Q2 2011-Q3 2011]],ONS2011Q3[[#All],[Cleaned text]:[Full Time Equivalent Q3 2011]],2,0),"-")</f>
        <v>620</v>
      </c>
      <c r="BA118" s="602">
        <f>IFERROR(VLOOKUP(ONSCollation[[#This Row],[ONS Q3 2011-Q4 2011]],ONS2011Q4[[#All],[Cleaned text]:[Full Time Equivalent]],3,0),"-")</f>
        <v>620</v>
      </c>
      <c r="BB118" s="602">
        <f>IFERROR(VLOOKUP(ONSCollation[[#This Row],[Dept detail / Agency]],ONS2012Q1[[Cleaned text]:[FTE Q1]],3,FALSE),"-")</f>
        <v>630</v>
      </c>
      <c r="BC118" s="602">
        <f>IFERROR(VLOOKUP(ONSCollation[[#This Row],[Dept detail / Agency]],ONS2012Q2[[Cleaned name]:[FTE Q2 2012]],3,FALSE),"-")</f>
        <v>650</v>
      </c>
      <c r="BD118" s="602">
        <f>IFERROR(VLOOKUP(ONSCollation[[#This Row],[Dept detail / Agency]],ONS2012Q3[[Cleaned name]:[FTE Q2 2012]],3,FALSE),"-")</f>
        <v>650</v>
      </c>
      <c r="BE118" s="602">
        <f>IFERROR(VLOOKUP(ONSCollation[[#This Row],[Dept detail / Agency]],ONS2012Q4[[Cleaned name]:[FTE Q3 2012]],3,FALSE),"-")</f>
        <v>640</v>
      </c>
      <c r="BF118" s="602">
        <f>IFERROR(VLOOKUP(ONSCollation[[#This Row],[Dept detail / Agency]],ONS2013Q1[[Cleaned name]:[FTE Q4 2012]],3,FALSE),"-")</f>
        <v>620</v>
      </c>
      <c r="BG118" s="602">
        <f>IFERROR(VLOOKUP(ONSCollation[[#This Row],[Dept detail / Agency]],ONS2013Q2[[Cleaned name]:[FTE Q1 2013]],3,FALSE),"-")</f>
        <v>620</v>
      </c>
      <c r="BH118" s="602">
        <f>IFERROR(VLOOKUP(ONSCollation[[#This Row],[Dept detail / Agency]],ONS2013Q3[[Cleaned name]:[FTE Q2 2013]],3,FALSE),"-")</f>
        <v>620</v>
      </c>
      <c r="BI118" s="602">
        <f>IFERROR(VLOOKUP(ONSCollation[[#This Row],[Dept detail / Agency]],ONS2013Q3[[Cleaned name]:[FTE Q2 2013]],3,FALSE),"-")</f>
        <v>620</v>
      </c>
      <c r="BJ118" s="604"/>
    </row>
    <row r="119" spans="1:62" x14ac:dyDescent="0.25">
      <c r="A119" s="531" t="s">
        <v>71</v>
      </c>
      <c r="B119" s="549" t="s">
        <v>455</v>
      </c>
      <c r="C119" s="531" t="s">
        <v>78</v>
      </c>
      <c r="D119" s="531" t="s">
        <v>78</v>
      </c>
      <c r="E119" s="531" t="s">
        <v>78</v>
      </c>
      <c r="F119" s="531" t="s">
        <v>78</v>
      </c>
      <c r="G119" s="531" t="s">
        <v>78</v>
      </c>
      <c r="H119" s="531" t="s">
        <v>78</v>
      </c>
      <c r="I119" s="531" t="s">
        <v>78</v>
      </c>
      <c r="J119" s="531" t="s">
        <v>78</v>
      </c>
      <c r="K119" s="531" t="s">
        <v>78</v>
      </c>
      <c r="L119" s="532" t="str">
        <f>VLOOKUP(TRIM(ONSCollation[[#This Row],[ONS Q3 2011-Q4 2011]]),ONS2012Q1[Cleaned text],1,0)</f>
        <v>National Offender Management Service</v>
      </c>
      <c r="M119" s="532" t="str">
        <f>ONSCollation[[#This Row],[ONS Q4 2011-Q1 2012]]</f>
        <v>National Offender Management Service</v>
      </c>
      <c r="N119" s="536" t="str">
        <f>ONSCollation[[#This Row],[ONS Q4 2011-Q1 2012]]</f>
        <v>National Offender Management Service</v>
      </c>
      <c r="O119" s="536" t="str">
        <f>ONSCollation[[#This Row],[Dept]]</f>
        <v>MoJ</v>
      </c>
      <c r="P119" s="531" t="s">
        <v>902</v>
      </c>
      <c r="Q119" s="531" t="s">
        <v>832</v>
      </c>
      <c r="R119" s="531" t="s">
        <v>792</v>
      </c>
      <c r="S119" s="601">
        <f>IFERROR(VLOOKUP(ONSCollation[[#This Row],[ONS Q1 2009-Q2 2009]],ONS2009Q2[[#All],[Cleaned version of text detail]:[Full Time Equivalent Q1 2009]],8,0), "-")</f>
        <v>51060</v>
      </c>
      <c r="T119" s="601">
        <f>IFERROR(VLOOKUP(ONSCollation[[#This Row],[ONS Q1 2009-Q2 2009]],ONS2009Q2[[#All],[Cleaned version of text detail]:[Full Time Equivalent Q1 2009]],4,0),"-")</f>
        <v>50660</v>
      </c>
      <c r="U119" s="601">
        <f>IFERROR(VLOOKUP(ONSCollation[[#This Row],[ONS Q3 2009-Q4 2009]],ONS2009Q4[[#All],[Cleaned version of detail]:[Full Time Equivalent Q3 2009]],8,0),"-")</f>
        <v>50180</v>
      </c>
      <c r="V119" s="601">
        <f>IFERROR(VLOOKUP(ONSCollation[[#This Row],[ONS Q3 2009-Q4 2009]],ONS2009Q4[[#All],[Cleaned version of detail]:[Full Time Equivalent Q3 2009]],4,0),"-")</f>
        <v>49740</v>
      </c>
      <c r="W119" s="601">
        <f>IFERROR(VLOOKUP(ONSCollation[[#This Row],[ONS Q1 2010-Q2 2010]],ONS2010Q2[[#All],[Cleaned text]:[Full Time Equivalent Q1 2010]],8,0),"-")</f>
        <v>49460</v>
      </c>
      <c r="X119" s="601">
        <f>IFERROR(VLOOKUP(ONSCollation[[#This Row],[ONS Q2 2010-Q3 2010]],ONS2010Q3[[#All],[Cleaned text]:[FTE Q2 2010]],8,0),"-")</f>
        <v>49110</v>
      </c>
      <c r="Y119" s="601">
        <f>IFERROR(VLOOKUP(ONSCollation[[#This Row],[ONS Q3 2010-Q4 2010]],ONS2010Q4[[#All],[Cleaned text]:[Full Time Equivalent Q3 2010]],8,0),"-")</f>
        <v>48770</v>
      </c>
      <c r="Z119" s="601">
        <f>IFERROR(VLOOKUP(ONSCollation[[#This Row],[ONS Q3 2010-Q4 2010]],ONS2010Q4[[#All],[Cleaned text]:[Full Time Equivalent Q3 2010]],4,0),"-")</f>
        <v>47400</v>
      </c>
      <c r="AA119" s="601">
        <f>IFERROR(VLOOKUP(ONSCollation[[#This Row],[ONS Q4 2010-Q1 2011]],ONS2011Q1[[#All],[Cleaned text]:[Full Time Equivalent change Q4 2010-Q1 2011]],3,0),"-")</f>
        <v>47150</v>
      </c>
      <c r="AB119" s="601">
        <f>IFERROR(VLOOKUP(ONSCollation[[#This Row],[ONS Q1 2011-Q2 2011]],ONS2011Q2[[#All],[Dept detail / Agency]:[Full Time Equivalent]],4,0),"-")</f>
        <v>46040</v>
      </c>
      <c r="AC119" s="601">
        <f>IFERROR(VLOOKUP(ONSCollation[[#This Row],[ONS Q2 2011-Q3 2011]],ONS2011Q3[[#All],[Cleaned text]:[Full Time Equivalent Q3 2011]],3,0),"-")</f>
        <v>45570</v>
      </c>
      <c r="AD119" s="601">
        <f>IFERROR(VLOOKUP(ONSCollation[[#This Row],[ONS Q3 2011-Q4 2011]],ONS2011Q4[[#All],[Cleaned text]:[Full Time Equivalent]],4,0),"-")</f>
        <v>44190</v>
      </c>
      <c r="AE119" s="601">
        <f>IFERROR(VLOOKUP(ONSCollation[[#This Row],[Dept detail / Agency]],ONS2012Q1[[Cleaned text]:[FTE Q1]],4,FALSE),"-")</f>
        <v>43490</v>
      </c>
      <c r="AF119" s="601">
        <f>IFERROR(VLOOKUP(ONSCollation[[#This Row],[Dept detail / Agency]],ONS2012Q2[[Cleaned name]:[FTE Q2 2012]],4,FALSE),"-")</f>
        <v>42790</v>
      </c>
      <c r="AG119" s="601">
        <f>IFERROR(VLOOKUP(ONSCollation[[#This Row],[Dept detail / Agency]],ONS2012Q3[[Cleaned name]:[FTE Q2 2012]],4,FALSE),"-")</f>
        <v>41930</v>
      </c>
      <c r="AH119" s="601">
        <f>IFERROR(VLOOKUP(ONSCollation[[#This Row],[Dept detail / Agency]],ONS2012Q4[[Cleaned name]:[FTE Q3 2012]],4,FALSE),"-")</f>
        <v>41450</v>
      </c>
      <c r="AI119" s="601">
        <f>IFERROR(VLOOKUP(ONSCollation[[#This Row],[Dept detail / Agency]],ONS2013Q1[[Cleaned name]:[FTE Q4 2012]],4,FALSE),"-")</f>
        <v>40650</v>
      </c>
      <c r="AJ119" s="601">
        <f>IFERROR(VLOOKUP(ONSCollation[[#This Row],[Dept detail / Agency]],ONS2013Q2[[Cleaned name]:[FTE Q1 2013]],4,FALSE),"-")</f>
        <v>39510</v>
      </c>
      <c r="AK119" s="601">
        <f>IFERROR(VLOOKUP(ONSCollation[[#This Row],[Dept detail / Agency]],ONS2013Q3[[Cleaned name]:[FTE Q2 2013]],4,FALSE),"-")</f>
        <v>38580</v>
      </c>
      <c r="AL119" s="601">
        <f>IFERROR(VLOOKUP(ONSCollation[[#This Row],[Dept detail / Agency]],ONS2013Q3[[Cleaned name]:[FTE Q2 2013]],6,FALSE),"-")</f>
        <v>39510</v>
      </c>
      <c r="AM119" s="601">
        <f>IFERROR(VLOOKUP(ONSCollation[[#This Row],[Dept detail / Agency]],ONS2013Q4[[#All],[Cleaned name]:[FTE Q4 2013]],4,FALSE),"-")</f>
        <v>36460</v>
      </c>
      <c r="AN119" s="601">
        <f>IFERROR(VLOOKUP(ONSCollation[[#This Row],[Dept detail / Agency]],ONS2013Q4[[Cleaned name]:[HC Q3 20132]],6,FALSE),"-")</f>
        <v>38580</v>
      </c>
      <c r="AO119" s="601">
        <f>ONSCollation[[#This Row],[2013 Q3 - restated]]-ONSCollation[[#This Row],[2013 Q3 FTE]]</f>
        <v>0</v>
      </c>
      <c r="AP119" s="602">
        <f>IFERROR(VLOOKUP(ONSCollation[[#This Row],[ONS Q1 2009-Q2 2009]],ONS2009Q2[[#All],[Cleaned version of text detail]:[Full Time Equivalent Q1 2009]],6,0),"-")</f>
        <v>52960</v>
      </c>
      <c r="AQ119" s="602">
        <f>IFERROR(VLOOKUP(ONSCollation[[#This Row],[ONS Q1 2009-Q2 2009]],ONS2009Q2[[#All],[Cleaned version of text detail]:[Full Time Equivalent Q1 2009]],2,0),"-")</f>
        <v>52580</v>
      </c>
      <c r="AR119" s="602">
        <f>IFERROR(VLOOKUP(ONSCollation[[#This Row],[ONS Q3 2009-Q4 2009]],ONS2009Q4[[#All],[Cleaned version of detail]:[Full Time Equivalent Q3 2009]],6,0),"-")</f>
        <v>52130</v>
      </c>
      <c r="AS119" s="602">
        <f>IFERROR(VLOOKUP(ONSCollation[[#This Row],[ONS Q3 2009-Q4 2009]],ONS2009Q4[[#All],[Cleaned version of detail]:[Full Time Equivalent Q3 2009]],2,0),"-")</f>
        <v>51710</v>
      </c>
      <c r="AT119" s="602">
        <f>IFERROR(VLOOKUP(ONSCollation[[#This Row],[ONS Q1 2010-Q2 2010]],ONS2010Q2[[#All],[Cleaned text]:[Full Time Equivalent Q1 2010]],6,0),"-")</f>
        <v>51460</v>
      </c>
      <c r="AU119" s="602">
        <f>IFERROR(VLOOKUP(ONSCollation[[#This Row],[ONS Q2 2010-Q3 2010]],ONS2010Q3[[#All],[Cleaned text]:[FTE Q2 2010]],6,0),"-")</f>
        <v>51090</v>
      </c>
      <c r="AV119" s="602">
        <f>IFERROR(VLOOKUP(ONSCollation[[#This Row],[ONS Q4 2010-Q1 2011]],ONS2011Q1[[#All],[Cleaned text]:[Full Time Equivalent change Q4 2010-Q1 2011]],2,0),"-")</f>
        <v>49210</v>
      </c>
      <c r="AW119" s="602">
        <f>IFERROR(VLOOKUP(ONSCollation[[#This Row],[ONS Q3 2010-Q4 2010]],ONS2010Q4[[#All],[Cleaned text]:[Full Time Equivalent Q3 2010]],2,0),"-")</f>
        <v>49430</v>
      </c>
      <c r="AX119" s="602">
        <f>IFERROR(VLOOKUP(ONSCollation[[#This Row],[ONS Q3 2010-Q4 2010]],ONS2010Q4[[#All],[Cleaned text]:[Full Time Equivalent Q3 2010]],6,0),"-")</f>
        <v>50830</v>
      </c>
      <c r="AY119" s="602">
        <f>IFERROR(VLOOKUP(ONSCollation[[#This Row],[ONS Q1 2011-Q2 2011]],ONS2011Q2[[#All],[Dept detail / Agency]:[Full Time Equivalent]],3,0),"-")</f>
        <v>48110</v>
      </c>
      <c r="AZ119" s="602">
        <f>IFERROR(VLOOKUP(ONSCollation[[#This Row],[ONS Q2 2011-Q3 2011]],ONS2011Q3[[#All],[Cleaned text]:[Full Time Equivalent Q3 2011]],2,0),"-")</f>
        <v>47650</v>
      </c>
      <c r="BA119" s="602">
        <f>IFERROR(VLOOKUP(ONSCollation[[#This Row],[ONS Q3 2011-Q4 2011]],ONS2011Q4[[#All],[Cleaned text]:[Full Time Equivalent]],3,0),"-")</f>
        <v>46250</v>
      </c>
      <c r="BB119" s="602">
        <f>IFERROR(VLOOKUP(ONSCollation[[#This Row],[Dept detail / Agency]],ONS2012Q1[[Cleaned text]:[FTE Q1]],3,FALSE),"-")</f>
        <v>45580</v>
      </c>
      <c r="BC119" s="602">
        <f>IFERROR(VLOOKUP(ONSCollation[[#This Row],[Dept detail / Agency]],ONS2012Q2[[Cleaned name]:[FTE Q2 2012]],3,FALSE),"-")</f>
        <v>44880</v>
      </c>
      <c r="BD119" s="602">
        <f>IFERROR(VLOOKUP(ONSCollation[[#This Row],[Dept detail / Agency]],ONS2012Q3[[Cleaned name]:[FTE Q2 2012]],3,FALSE),"-")</f>
        <v>43990</v>
      </c>
      <c r="BE119" s="602">
        <f>IFERROR(VLOOKUP(ONSCollation[[#This Row],[Dept detail / Agency]],ONS2012Q4[[Cleaned name]:[FTE Q3 2012]],3,FALSE),"-")</f>
        <v>43520</v>
      </c>
      <c r="BF119" s="602">
        <f>IFERROR(VLOOKUP(ONSCollation[[#This Row],[Dept detail / Agency]],ONS2013Q1[[Cleaned name]:[FTE Q4 2012]],3,FALSE),"-")</f>
        <v>42720</v>
      </c>
      <c r="BG119" s="602">
        <f>IFERROR(VLOOKUP(ONSCollation[[#This Row],[Dept detail / Agency]],ONS2013Q2[[Cleaned name]:[FTE Q1 2013]],3,FALSE),"-")</f>
        <v>41350</v>
      </c>
      <c r="BH119" s="602">
        <f>IFERROR(VLOOKUP(ONSCollation[[#This Row],[Dept detail / Agency]],ONS2013Q3[[Cleaned name]:[FTE Q2 2013]],3,FALSE),"-")</f>
        <v>40350</v>
      </c>
      <c r="BI119" s="602">
        <f>IFERROR(VLOOKUP(ONSCollation[[#This Row],[Dept detail / Agency]],ONS2013Q3[[Cleaned name]:[FTE Q2 2013]],3,FALSE),"-")</f>
        <v>40350</v>
      </c>
      <c r="BJ119" s="604"/>
    </row>
    <row r="120" spans="1:62" x14ac:dyDescent="0.25">
      <c r="A120" s="531" t="s">
        <v>71</v>
      </c>
      <c r="B120" s="549" t="s">
        <v>455</v>
      </c>
      <c r="C120" s="531" t="s">
        <v>76</v>
      </c>
      <c r="D120" s="531" t="s">
        <v>76</v>
      </c>
      <c r="E120" s="531" t="s">
        <v>76</v>
      </c>
      <c r="F120" s="531" t="s">
        <v>76</v>
      </c>
      <c r="G120" s="531" t="s">
        <v>76</v>
      </c>
      <c r="H120" s="531" t="s">
        <v>76</v>
      </c>
      <c r="I120" s="531" t="s">
        <v>76</v>
      </c>
      <c r="J120" s="531" t="s">
        <v>76</v>
      </c>
      <c r="K120" s="531" t="s">
        <v>76</v>
      </c>
      <c r="L120" s="532" t="s">
        <v>706</v>
      </c>
      <c r="M120" s="532" t="str">
        <f>ONSCollation[[#This Row],[ONS Q4 2011-Q1 2012]]</f>
        <v>Scotland Office (incl. Office of the Advocate General for Scotland)</v>
      </c>
      <c r="N120" s="536" t="str">
        <f>ONSCollation[[#This Row],[ONS Q4 2011-Q1 2012]]</f>
        <v>Scotland Office (incl. Office of the Advocate General for Scotland)</v>
      </c>
      <c r="O120" s="536" t="str">
        <f>ONSCollation[[#This Row],[Dept]]</f>
        <v>MoJ</v>
      </c>
      <c r="P120" s="531" t="s">
        <v>902</v>
      </c>
      <c r="Q120" s="531" t="s">
        <v>832</v>
      </c>
      <c r="R120" s="534" t="s">
        <v>798</v>
      </c>
      <c r="S120" s="601">
        <f>IFERROR(VLOOKUP(ONSCollation[[#This Row],[ONS Q1 2009-Q2 2009]],ONS2009Q2[[#All],[Cleaned version of text detail]:[Full Time Equivalent Q1 2009]],8,0), "-")</f>
        <v>90</v>
      </c>
      <c r="T120" s="601">
        <f>IFERROR(VLOOKUP(ONSCollation[[#This Row],[ONS Q1 2009-Q2 2009]],ONS2009Q2[[#All],[Cleaned version of text detail]:[Full Time Equivalent Q1 2009]],4,0),"-")</f>
        <v>110</v>
      </c>
      <c r="U120" s="601">
        <f>IFERROR(VLOOKUP(ONSCollation[[#This Row],[ONS Q3 2009-Q4 2009]],ONS2009Q4[[#All],[Cleaned version of detail]:[Full Time Equivalent Q3 2009]],8,0),"-")</f>
        <v>100</v>
      </c>
      <c r="V120" s="601">
        <f>IFERROR(VLOOKUP(ONSCollation[[#This Row],[ONS Q3 2009-Q4 2009]],ONS2009Q4[[#All],[Cleaned version of detail]:[Full Time Equivalent Q3 2009]],4,0),"-")</f>
        <v>100</v>
      </c>
      <c r="W120" s="601">
        <f>IFERROR(VLOOKUP(ONSCollation[[#This Row],[ONS Q1 2010-Q2 2010]],ONS2010Q2[[#All],[Cleaned text]:[Full Time Equivalent Q1 2010]],8,0),"-")</f>
        <v>100</v>
      </c>
      <c r="X120" s="601">
        <f>IFERROR(VLOOKUP(ONSCollation[[#This Row],[ONS Q2 2010-Q3 2010]],ONS2010Q3[[#All],[Cleaned text]:[FTE Q2 2010]],8,0),"-")</f>
        <v>100</v>
      </c>
      <c r="Y120" s="601">
        <f>IFERROR(VLOOKUP(ONSCollation[[#This Row],[ONS Q3 2010-Q4 2010]],ONS2010Q4[[#All],[Cleaned text]:[Full Time Equivalent Q3 2010]],8,0),"-")</f>
        <v>90</v>
      </c>
      <c r="Z120" s="601">
        <f>IFERROR(VLOOKUP(ONSCollation[[#This Row],[ONS Q3 2010-Q4 2010]],ONS2010Q4[[#All],[Cleaned text]:[Full Time Equivalent Q3 2010]],4,0),"-")</f>
        <v>90</v>
      </c>
      <c r="AA120" s="601">
        <f>IFERROR(VLOOKUP(ONSCollation[[#This Row],[ONS Q4 2010-Q1 2011]],ONS2011Q1[[#All],[Cleaned text]:[Full Time Equivalent change Q4 2010-Q1 2011]],3,0),"-")</f>
        <v>100</v>
      </c>
      <c r="AB120" s="601">
        <f>IFERROR(VLOOKUP(ONSCollation[[#This Row],[ONS Q1 2011-Q2 2011]],ONS2011Q2[[#All],[Dept detail / Agency]:[Full Time Equivalent]],4,0),"-")</f>
        <v>90</v>
      </c>
      <c r="AC120" s="601">
        <f>IFERROR(VLOOKUP(ONSCollation[[#This Row],[ONS Q2 2011-Q3 2011]],ONS2011Q3[[#All],[Cleaned text]:[Full Time Equivalent Q3 2011]],3,0),"-")</f>
        <v>90</v>
      </c>
      <c r="AD120" s="601">
        <f>IFERROR(VLOOKUP(ONSCollation[[#This Row],[ONS Q3 2011-Q4 2011]],ONS2011Q4[[#All],[Cleaned text]:[Full Time Equivalent]],4,0),"-")</f>
        <v>100</v>
      </c>
      <c r="AE120" s="601">
        <f>IFERROR(VLOOKUP(ONSCollation[[#This Row],[Dept detail / Agency]],ONS2012Q1[[Cleaned text]:[FTE Q1]],4,FALSE),"-")</f>
        <v>100</v>
      </c>
      <c r="AF120" s="601">
        <f>IFERROR(VLOOKUP(ONSCollation[[#This Row],[Dept detail / Agency]],ONS2012Q2[[Cleaned name]:[FTE Q2 2012]],4,FALSE),"-")</f>
        <v>90</v>
      </c>
      <c r="AG120" s="601">
        <f>IFERROR(VLOOKUP(ONSCollation[[#This Row],[Dept detail / Agency]],ONS2012Q3[[Cleaned name]:[FTE Q2 2012]],4,FALSE),"-")</f>
        <v>90</v>
      </c>
      <c r="AH120" s="601">
        <f>IFERROR(VLOOKUP(ONSCollation[[#This Row],[Dept detail / Agency]],ONS2012Q4[[Cleaned name]:[FTE Q3 2012]],4,FALSE),"-")</f>
        <v>90</v>
      </c>
      <c r="AI120" s="601">
        <f>IFERROR(VLOOKUP(ONSCollation[[#This Row],[Dept detail / Agency]],ONS2013Q1[[Cleaned name]:[FTE Q4 2012]],4,FALSE),"-")</f>
        <v>90</v>
      </c>
      <c r="AJ120" s="601">
        <f>IFERROR(VLOOKUP(ONSCollation[[#This Row],[Dept detail / Agency]],ONS2013Q2[[Cleaned name]:[FTE Q1 2013]],4,FALSE),"-")</f>
        <v>90</v>
      </c>
      <c r="AK120" s="601">
        <f>IFERROR(VLOOKUP(ONSCollation[[#This Row],[Dept detail / Agency]],ONS2013Q3[[Cleaned name]:[FTE Q2 2013]],4,FALSE),"-")</f>
        <v>90</v>
      </c>
      <c r="AL120" s="601">
        <f>IFERROR(VLOOKUP(ONSCollation[[#This Row],[Dept detail / Agency]],ONS2013Q3[[Cleaned name]:[FTE Q2 2013]],6,FALSE),"-")</f>
        <v>90</v>
      </c>
      <c r="AM120" s="601">
        <f>IFERROR(VLOOKUP(ONSCollation[[#This Row],[Dept detail / Agency]],ONS2013Q4[[#All],[Cleaned name]:[FTE Q4 2013]],4,FALSE),"-")</f>
        <v>90</v>
      </c>
      <c r="AN120" s="601">
        <f>IFERROR(VLOOKUP(ONSCollation[[#This Row],[Dept detail / Agency]],ONS2013Q4[[Cleaned name]:[HC Q3 20132]],6,FALSE),"-")</f>
        <v>90</v>
      </c>
      <c r="AO120" s="601">
        <f>ONSCollation[[#This Row],[2013 Q3 - restated]]-ONSCollation[[#This Row],[2013 Q3 FTE]]</f>
        <v>0</v>
      </c>
      <c r="AP120" s="602">
        <f>IFERROR(VLOOKUP(ONSCollation[[#This Row],[ONS Q1 2009-Q2 2009]],ONS2009Q2[[#All],[Cleaned version of text detail]:[Full Time Equivalent Q1 2009]],6,0),"-")</f>
        <v>90</v>
      </c>
      <c r="AQ120" s="602">
        <f>IFERROR(VLOOKUP(ONSCollation[[#This Row],[ONS Q1 2009-Q2 2009]],ONS2009Q2[[#All],[Cleaned version of text detail]:[Full Time Equivalent Q1 2009]],2,0),"-")</f>
        <v>110</v>
      </c>
      <c r="AR120" s="602">
        <f>IFERROR(VLOOKUP(ONSCollation[[#This Row],[ONS Q3 2009-Q4 2009]],ONS2009Q4[[#All],[Cleaned version of detail]:[Full Time Equivalent Q3 2009]],6,0),"-")</f>
        <v>100</v>
      </c>
      <c r="AS120" s="602">
        <f>IFERROR(VLOOKUP(ONSCollation[[#This Row],[ONS Q3 2009-Q4 2009]],ONS2009Q4[[#All],[Cleaned version of detail]:[Full Time Equivalent Q3 2009]],2,0),"-")</f>
        <v>100</v>
      </c>
      <c r="AT120" s="602">
        <f>IFERROR(VLOOKUP(ONSCollation[[#This Row],[ONS Q1 2010-Q2 2010]],ONS2010Q2[[#All],[Cleaned text]:[Full Time Equivalent Q1 2010]],6,0),"-")</f>
        <v>100</v>
      </c>
      <c r="AU120" s="602">
        <f>IFERROR(VLOOKUP(ONSCollation[[#This Row],[ONS Q2 2010-Q3 2010]],ONS2010Q3[[#All],[Cleaned text]:[FTE Q2 2010]],6,0),"-")</f>
        <v>100</v>
      </c>
      <c r="AV120" s="602">
        <f>IFERROR(VLOOKUP(ONSCollation[[#This Row],[ONS Q4 2010-Q1 2011]],ONS2011Q1[[#All],[Cleaned text]:[Full Time Equivalent change Q4 2010-Q1 2011]],2,0),"-")</f>
        <v>100</v>
      </c>
      <c r="AW120" s="602">
        <f>IFERROR(VLOOKUP(ONSCollation[[#This Row],[ONS Q3 2010-Q4 2010]],ONS2010Q4[[#All],[Cleaned text]:[Full Time Equivalent Q3 2010]],2,0),"-")</f>
        <v>100</v>
      </c>
      <c r="AX120" s="602">
        <f>IFERROR(VLOOKUP(ONSCollation[[#This Row],[ONS Q3 2010-Q4 2010]],ONS2010Q4[[#All],[Cleaned text]:[Full Time Equivalent Q3 2010]],6,0),"-")</f>
        <v>100</v>
      </c>
      <c r="AY120" s="602">
        <f>IFERROR(VLOOKUP(ONSCollation[[#This Row],[ONS Q1 2011-Q2 2011]],ONS2011Q2[[#All],[Dept detail / Agency]:[Full Time Equivalent]],3,0),"-")</f>
        <v>100</v>
      </c>
      <c r="AZ120" s="602">
        <f>IFERROR(VLOOKUP(ONSCollation[[#This Row],[ONS Q2 2011-Q3 2011]],ONS2011Q3[[#All],[Cleaned text]:[Full Time Equivalent Q3 2011]],2,0),"-")</f>
        <v>100</v>
      </c>
      <c r="BA120" s="602">
        <f>IFERROR(VLOOKUP(ONSCollation[[#This Row],[ONS Q3 2011-Q4 2011]],ONS2011Q4[[#All],[Cleaned text]:[Full Time Equivalent]],3,0),"-")</f>
        <v>100</v>
      </c>
      <c r="BB120" s="602">
        <f>IFERROR(VLOOKUP(ONSCollation[[#This Row],[Dept detail / Agency]],ONS2012Q1[[Cleaned text]:[FTE Q1]],3,FALSE),"-")</f>
        <v>100</v>
      </c>
      <c r="BC120" s="602">
        <f>IFERROR(VLOOKUP(ONSCollation[[#This Row],[Dept detail / Agency]],ONS2012Q2[[Cleaned name]:[FTE Q2 2012]],3,FALSE),"-")</f>
        <v>100</v>
      </c>
      <c r="BD120" s="602">
        <f>IFERROR(VLOOKUP(ONSCollation[[#This Row],[Dept detail / Agency]],ONS2012Q3[[Cleaned name]:[FTE Q2 2012]],3,FALSE),"-")</f>
        <v>90</v>
      </c>
      <c r="BE120" s="602">
        <f>IFERROR(VLOOKUP(ONSCollation[[#This Row],[Dept detail / Agency]],ONS2012Q4[[Cleaned name]:[FTE Q3 2012]],3,FALSE),"-")</f>
        <v>90</v>
      </c>
      <c r="BF120" s="602">
        <f>IFERROR(VLOOKUP(ONSCollation[[#This Row],[Dept detail / Agency]],ONS2013Q1[[Cleaned name]:[FTE Q4 2012]],3,FALSE),"-")</f>
        <v>90</v>
      </c>
      <c r="BG120" s="602">
        <f>IFERROR(VLOOKUP(ONSCollation[[#This Row],[Dept detail / Agency]],ONS2013Q2[[Cleaned name]:[FTE Q1 2013]],3,FALSE),"-")</f>
        <v>90</v>
      </c>
      <c r="BH120" s="602">
        <f>IFERROR(VLOOKUP(ONSCollation[[#This Row],[Dept detail / Agency]],ONS2013Q3[[Cleaned name]:[FTE Q2 2013]],3,FALSE),"-")</f>
        <v>90</v>
      </c>
      <c r="BI120" s="602">
        <f>IFERROR(VLOOKUP(ONSCollation[[#This Row],[Dept detail / Agency]],ONS2013Q3[[Cleaned name]:[FTE Q2 2013]],3,FALSE),"-")</f>
        <v>90</v>
      </c>
      <c r="BJ120" s="604"/>
    </row>
    <row r="121" spans="1:62" x14ac:dyDescent="0.25">
      <c r="A121" s="531" t="s">
        <v>71</v>
      </c>
      <c r="B121" s="549" t="s">
        <v>455</v>
      </c>
      <c r="C121" s="531" t="s">
        <v>389</v>
      </c>
      <c r="D121" s="531" t="s">
        <v>389</v>
      </c>
      <c r="E121" s="531" t="s">
        <v>389</v>
      </c>
      <c r="F121" s="531" t="s">
        <v>389</v>
      </c>
      <c r="G121" s="531" t="s">
        <v>389</v>
      </c>
      <c r="H121" s="531" t="s">
        <v>389</v>
      </c>
      <c r="I121" s="531" t="s">
        <v>389</v>
      </c>
      <c r="J121" s="531" t="s">
        <v>389</v>
      </c>
      <c r="K121" s="531" t="s">
        <v>389</v>
      </c>
      <c r="L121" s="532" t="str">
        <f>VLOOKUP(TRIM(ONSCollation[[#This Row],[ONS Q3 2011-Q4 2011]]),ONS2012Q1[Cleaned text],1,0)</f>
        <v>The Office of the Public Guardian</v>
      </c>
      <c r="M121" s="532" t="str">
        <f>ONSCollation[[#This Row],[ONS Q4 2011-Q1 2012]]</f>
        <v>The Office of the Public Guardian</v>
      </c>
      <c r="N121" s="536" t="str">
        <f>ONSCollation[[#This Row],[ONS Q4 2011-Q1 2012]]</f>
        <v>The Office of the Public Guardian</v>
      </c>
      <c r="O121" s="536" t="str">
        <f>ONSCollation[[#This Row],[Dept]]</f>
        <v>MoJ</v>
      </c>
      <c r="P121" s="531" t="s">
        <v>902</v>
      </c>
      <c r="Q121" s="531" t="s">
        <v>832</v>
      </c>
      <c r="R121" s="531" t="s">
        <v>792</v>
      </c>
      <c r="S121" s="601">
        <f>IFERROR(VLOOKUP(ONSCollation[[#This Row],[ONS Q1 2009-Q2 2009]],ONS2009Q2[[#All],[Cleaned version of text detail]:[Full Time Equivalent Q1 2009]],8,0), "-")</f>
        <v>360</v>
      </c>
      <c r="T121" s="601">
        <f>IFERROR(VLOOKUP(ONSCollation[[#This Row],[ONS Q1 2009-Q2 2009]],ONS2009Q2[[#All],[Cleaned version of text detail]:[Full Time Equivalent Q1 2009]],4,0),"-")</f>
        <v>360</v>
      </c>
      <c r="U121" s="601">
        <f>IFERROR(VLOOKUP(ONSCollation[[#This Row],[ONS Q3 2009-Q4 2009]],ONS2009Q4[[#All],[Cleaned version of detail]:[Full Time Equivalent Q3 2009]],8,0),"-")</f>
        <v>360</v>
      </c>
      <c r="V121" s="601">
        <f>IFERROR(VLOOKUP(ONSCollation[[#This Row],[ONS Q3 2009-Q4 2009]],ONS2009Q4[[#All],[Cleaned version of detail]:[Full Time Equivalent Q3 2009]],4,0),"-")</f>
        <v>380</v>
      </c>
      <c r="W121" s="601">
        <f>IFERROR(VLOOKUP(ONSCollation[[#This Row],[ONS Q1 2010-Q2 2010]],ONS2010Q2[[#All],[Cleaned text]:[Full Time Equivalent Q1 2010]],8,0),"-")</f>
        <v>420</v>
      </c>
      <c r="X121" s="601">
        <f>IFERROR(VLOOKUP(ONSCollation[[#This Row],[ONS Q2 2010-Q3 2010]],ONS2010Q3[[#All],[Cleaned text]:[FTE Q2 2010]],8,0),"-")</f>
        <v>410</v>
      </c>
      <c r="Y121" s="601">
        <f>IFERROR(VLOOKUP(ONSCollation[[#This Row],[ONS Q3 2010-Q4 2010]],ONS2010Q4[[#All],[Cleaned text]:[Full Time Equivalent Q3 2010]],8,0),"-")</f>
        <v>420</v>
      </c>
      <c r="Z121" s="601">
        <f>IFERROR(VLOOKUP(ONSCollation[[#This Row],[ONS Q3 2010-Q4 2010]],ONS2010Q4[[#All],[Cleaned text]:[Full Time Equivalent Q3 2010]],4,0),"-")</f>
        <v>440</v>
      </c>
      <c r="AA121" s="601">
        <f>IFERROR(VLOOKUP(ONSCollation[[#This Row],[ONS Q4 2010-Q1 2011]],ONS2011Q1[[#All],[Cleaned text]:[Full Time Equivalent change Q4 2010-Q1 2011]],3,0),"-")</f>
        <v>430</v>
      </c>
      <c r="AB121" s="601">
        <f>IFERROR(VLOOKUP(ONSCollation[[#This Row],[ONS Q1 2011-Q2 2011]],ONS2011Q2[[#All],[Dept detail / Agency]:[Full Time Equivalent]],4,0),"-")</f>
        <v>410</v>
      </c>
      <c r="AC121" s="601">
        <f>IFERROR(VLOOKUP(ONSCollation[[#This Row],[ONS Q2 2011-Q3 2011]],ONS2011Q3[[#All],[Cleaned text]:[Full Time Equivalent Q3 2011]],3,0),"-")</f>
        <v>440</v>
      </c>
      <c r="AD121" s="601">
        <f>IFERROR(VLOOKUP(ONSCollation[[#This Row],[ONS Q3 2011-Q4 2011]],ONS2011Q4[[#All],[Cleaned text]:[Full Time Equivalent]],4,0),"-")</f>
        <v>490</v>
      </c>
      <c r="AE121" s="601">
        <f>IFERROR(VLOOKUP(ONSCollation[[#This Row],[Dept detail / Agency]],ONS2012Q1[[Cleaned text]:[FTE Q1]],4,FALSE),"-")</f>
        <v>490</v>
      </c>
      <c r="AF121" s="601">
        <f>IFERROR(VLOOKUP(ONSCollation[[#This Row],[Dept detail / Agency]],ONS2012Q2[[Cleaned name]:[FTE Q2 2012]],4,FALSE),"-")</f>
        <v>480</v>
      </c>
      <c r="AG121" s="601">
        <f>IFERROR(VLOOKUP(ONSCollation[[#This Row],[Dept detail / Agency]],ONS2012Q3[[Cleaned name]:[FTE Q2 2012]],4,FALSE),"-")</f>
        <v>460</v>
      </c>
      <c r="AH121" s="601">
        <f>IFERROR(VLOOKUP(ONSCollation[[#This Row],[Dept detail / Agency]],ONS2012Q4[[Cleaned name]:[FTE Q3 2012]],4,FALSE),"-")</f>
        <v>460</v>
      </c>
      <c r="AI121" s="601">
        <f>IFERROR(VLOOKUP(ONSCollation[[#This Row],[Dept detail / Agency]],ONS2013Q1[[Cleaned name]:[FTE Q4 2012]],4,FALSE),"-")</f>
        <v>460</v>
      </c>
      <c r="AJ121" s="601">
        <f>IFERROR(VLOOKUP(ONSCollation[[#This Row],[Dept detail / Agency]],ONS2013Q2[[Cleaned name]:[FTE Q1 2013]],4,FALSE),"-")</f>
        <v>510</v>
      </c>
      <c r="AK121" s="601">
        <f>IFERROR(VLOOKUP(ONSCollation[[#This Row],[Dept detail / Agency]],ONS2013Q3[[Cleaned name]:[FTE Q2 2013]],4,FALSE),"-")</f>
        <v>540</v>
      </c>
      <c r="AL121" s="601">
        <f>IFERROR(VLOOKUP(ONSCollation[[#This Row],[Dept detail / Agency]],ONS2013Q3[[Cleaned name]:[FTE Q2 2013]],6,FALSE),"-")</f>
        <v>510</v>
      </c>
      <c r="AM121" s="601">
        <f>IFERROR(VLOOKUP(ONSCollation[[#This Row],[Dept detail / Agency]],ONS2013Q4[[#All],[Cleaned name]:[FTE Q4 2013]],4,FALSE),"-")</f>
        <v>550</v>
      </c>
      <c r="AN121" s="601">
        <f>IFERROR(VLOOKUP(ONSCollation[[#This Row],[Dept detail / Agency]],ONS2013Q4[[Cleaned name]:[HC Q3 20132]],6,FALSE),"-")</f>
        <v>540</v>
      </c>
      <c r="AO121" s="601">
        <f>ONSCollation[[#This Row],[2013 Q3 - restated]]-ONSCollation[[#This Row],[2013 Q3 FTE]]</f>
        <v>0</v>
      </c>
      <c r="AP121" s="602">
        <f>IFERROR(VLOOKUP(ONSCollation[[#This Row],[ONS Q1 2009-Q2 2009]],ONS2009Q2[[#All],[Cleaned version of text detail]:[Full Time Equivalent Q1 2009]],6,0),"-")</f>
        <v>370</v>
      </c>
      <c r="AQ121" s="602">
        <f>IFERROR(VLOOKUP(ONSCollation[[#This Row],[ONS Q1 2009-Q2 2009]],ONS2009Q2[[#All],[Cleaned version of text detail]:[Full Time Equivalent Q1 2009]],2,0),"-")</f>
        <v>370</v>
      </c>
      <c r="AR121" s="602">
        <f>IFERROR(VLOOKUP(ONSCollation[[#This Row],[ONS Q3 2009-Q4 2009]],ONS2009Q4[[#All],[Cleaned version of detail]:[Full Time Equivalent Q3 2009]],6,0),"-")</f>
        <v>370</v>
      </c>
      <c r="AS121" s="602">
        <f>IFERROR(VLOOKUP(ONSCollation[[#This Row],[ONS Q3 2009-Q4 2009]],ONS2009Q4[[#All],[Cleaned version of detail]:[Full Time Equivalent Q3 2009]],2,0),"-")</f>
        <v>400</v>
      </c>
      <c r="AT121" s="602">
        <f>IFERROR(VLOOKUP(ONSCollation[[#This Row],[ONS Q1 2010-Q2 2010]],ONS2010Q2[[#All],[Cleaned text]:[Full Time Equivalent Q1 2010]],6,0),"-")</f>
        <v>450</v>
      </c>
      <c r="AU121" s="602">
        <f>IFERROR(VLOOKUP(ONSCollation[[#This Row],[ONS Q2 2010-Q3 2010]],ONS2010Q3[[#All],[Cleaned text]:[FTE Q2 2010]],6,0),"-")</f>
        <v>430</v>
      </c>
      <c r="AV121" s="602">
        <f>IFERROR(VLOOKUP(ONSCollation[[#This Row],[ONS Q4 2010-Q1 2011]],ONS2011Q1[[#All],[Cleaned text]:[Full Time Equivalent change Q4 2010-Q1 2011]],2,0),"-")</f>
        <v>460</v>
      </c>
      <c r="AW121" s="602">
        <f>IFERROR(VLOOKUP(ONSCollation[[#This Row],[ONS Q3 2010-Q4 2010]],ONS2010Q4[[#All],[Cleaned text]:[Full Time Equivalent Q3 2010]],2,0),"-")</f>
        <v>470</v>
      </c>
      <c r="AX121" s="602">
        <f>IFERROR(VLOOKUP(ONSCollation[[#This Row],[ONS Q3 2010-Q4 2010]],ONS2010Q4[[#All],[Cleaned text]:[Full Time Equivalent Q3 2010]],6,0),"-")</f>
        <v>440</v>
      </c>
      <c r="AY121" s="602">
        <f>IFERROR(VLOOKUP(ONSCollation[[#This Row],[ONS Q1 2011-Q2 2011]],ONS2011Q2[[#All],[Dept detail / Agency]:[Full Time Equivalent]],3,0),"-")</f>
        <v>430</v>
      </c>
      <c r="AZ121" s="602">
        <f>IFERROR(VLOOKUP(ONSCollation[[#This Row],[ONS Q2 2011-Q3 2011]],ONS2011Q3[[#All],[Cleaned text]:[Full Time Equivalent Q3 2011]],2,0),"-")</f>
        <v>470</v>
      </c>
      <c r="BA121" s="602">
        <f>IFERROR(VLOOKUP(ONSCollation[[#This Row],[ONS Q3 2011-Q4 2011]],ONS2011Q4[[#All],[Cleaned text]:[Full Time Equivalent]],3,0),"-")</f>
        <v>510</v>
      </c>
      <c r="BB121" s="602">
        <f>IFERROR(VLOOKUP(ONSCollation[[#This Row],[Dept detail / Agency]],ONS2012Q1[[Cleaned text]:[FTE Q1]],3,FALSE),"-")</f>
        <v>520</v>
      </c>
      <c r="BC121" s="602">
        <f>IFERROR(VLOOKUP(ONSCollation[[#This Row],[Dept detail / Agency]],ONS2012Q2[[Cleaned name]:[FTE Q2 2012]],3,FALSE),"-")</f>
        <v>500</v>
      </c>
      <c r="BD121" s="602">
        <f>IFERROR(VLOOKUP(ONSCollation[[#This Row],[Dept detail / Agency]],ONS2012Q3[[Cleaned name]:[FTE Q2 2012]],3,FALSE),"-")</f>
        <v>490</v>
      </c>
      <c r="BE121" s="602">
        <f>IFERROR(VLOOKUP(ONSCollation[[#This Row],[Dept detail / Agency]],ONS2012Q4[[Cleaned name]:[FTE Q3 2012]],3,FALSE),"-")</f>
        <v>480</v>
      </c>
      <c r="BF121" s="602">
        <f>IFERROR(VLOOKUP(ONSCollation[[#This Row],[Dept detail / Agency]],ONS2013Q1[[Cleaned name]:[FTE Q4 2012]],3,FALSE),"-")</f>
        <v>480</v>
      </c>
      <c r="BG121" s="602">
        <f>IFERROR(VLOOKUP(ONSCollation[[#This Row],[Dept detail / Agency]],ONS2013Q2[[Cleaned name]:[FTE Q1 2013]],3,FALSE),"-")</f>
        <v>530</v>
      </c>
      <c r="BH121" s="602">
        <f>IFERROR(VLOOKUP(ONSCollation[[#This Row],[Dept detail / Agency]],ONS2013Q3[[Cleaned name]:[FTE Q2 2013]],3,FALSE),"-")</f>
        <v>570</v>
      </c>
      <c r="BI121" s="602">
        <f>IFERROR(VLOOKUP(ONSCollation[[#This Row],[Dept detail / Agency]],ONS2013Q3[[Cleaned name]:[FTE Q2 2013]],3,FALSE),"-")</f>
        <v>570</v>
      </c>
      <c r="BJ121" s="604"/>
    </row>
    <row r="122" spans="1:62" x14ac:dyDescent="0.25">
      <c r="A122" s="531" t="s">
        <v>71</v>
      </c>
      <c r="B122" s="549" t="s">
        <v>455</v>
      </c>
      <c r="C122" s="531" t="s">
        <v>75</v>
      </c>
      <c r="D122" s="531" t="s">
        <v>75</v>
      </c>
      <c r="E122" s="531" t="s">
        <v>75</v>
      </c>
      <c r="F122" s="531" t="s">
        <v>75</v>
      </c>
      <c r="G122" s="531" t="s">
        <v>75</v>
      </c>
      <c r="H122" s="531" t="s">
        <v>75</v>
      </c>
      <c r="I122" s="531" t="s">
        <v>75</v>
      </c>
      <c r="J122" s="531" t="s">
        <v>75</v>
      </c>
      <c r="K122" s="531" t="s">
        <v>75</v>
      </c>
      <c r="L122" s="531" t="s">
        <v>75</v>
      </c>
      <c r="M122" s="532" t="str">
        <f>ONSCollation[[#This Row],[ONS Q4 2011-Q1 2012]]</f>
        <v>Tribunals Service</v>
      </c>
      <c r="N122" s="536" t="str">
        <f>ONSCollation[[#This Row],[ONS Q4 2011-Q1 2012]]</f>
        <v>Tribunals Service</v>
      </c>
      <c r="O122" s="536" t="str">
        <f>ONSCollation[[#This Row],[Dept]]</f>
        <v>MoJ</v>
      </c>
      <c r="P122" s="531" t="s">
        <v>902</v>
      </c>
      <c r="Q122" s="531" t="s">
        <v>832</v>
      </c>
      <c r="R122" s="548" t="s">
        <v>792</v>
      </c>
      <c r="S122" s="601">
        <f>IFERROR(VLOOKUP(ONSCollation[[#This Row],[ONS Q1 2009-Q2 2009]],ONS2009Q2[[#All],[Cleaned version of text detail]:[Full Time Equivalent Q1 2009]],8,0), "-")</f>
        <v>2810</v>
      </c>
      <c r="T122" s="601">
        <f>IFERROR(VLOOKUP(ONSCollation[[#This Row],[ONS Q1 2009-Q2 2009]],ONS2009Q2[[#All],[Cleaned version of text detail]:[Full Time Equivalent Q1 2009]],4,0),"-")</f>
        <v>2850</v>
      </c>
      <c r="U122" s="601">
        <f>IFERROR(VLOOKUP(ONSCollation[[#This Row],[ONS Q3 2009-Q4 2009]],ONS2009Q4[[#All],[Cleaned version of detail]:[Full Time Equivalent Q3 2009]],8,0),"-")</f>
        <v>2870</v>
      </c>
      <c r="V122" s="601">
        <f>IFERROR(VLOOKUP(ONSCollation[[#This Row],[ONS Q3 2009-Q4 2009]],ONS2009Q4[[#All],[Cleaned version of detail]:[Full Time Equivalent Q3 2009]],4,0),"-")</f>
        <v>2940</v>
      </c>
      <c r="W122" s="601">
        <f>IFERROR(VLOOKUP(ONSCollation[[#This Row],[ONS Q1 2010-Q2 2010]],ONS2010Q2[[#All],[Cleaned text]:[Full Time Equivalent Q1 2010]],8,0),"-")</f>
        <v>2920</v>
      </c>
      <c r="X122" s="601">
        <f>IFERROR(VLOOKUP(ONSCollation[[#This Row],[ONS Q2 2010-Q3 2010]],ONS2010Q3[[#All],[Cleaned text]:[FTE Q2 2010]],8,0),"-")</f>
        <v>2940</v>
      </c>
      <c r="Y122" s="601">
        <f>IFERROR(VLOOKUP(ONSCollation[[#This Row],[ONS Q3 2010-Q4 2010]],ONS2010Q4[[#All],[Cleaned text]:[Full Time Equivalent Q3 2010]],8,0),"-")</f>
        <v>2960</v>
      </c>
      <c r="Z122" s="601">
        <f>IFERROR(VLOOKUP(ONSCollation[[#This Row],[ONS Q3 2010-Q4 2010]],ONS2010Q4[[#All],[Cleaned text]:[Full Time Equivalent Q3 2010]],4,0),"-")</f>
        <v>3010</v>
      </c>
      <c r="AA122" s="601">
        <f>IFERROR(VLOOKUP(ONSCollation[[#This Row],[ONS Q4 2010-Q1 2011]],ONS2011Q1[[#All],[Cleaned text]:[Full Time Equivalent change Q4 2010-Q1 2011]],3,0),"-")</f>
        <v>3050</v>
      </c>
      <c r="AB122" s="601">
        <f>IFERROR(VLOOKUP(ONSCollation[[#This Row],[ONS Q1 2011-Q2 2011]],ONS2011Q2[[#All],[Dept detail / Agency]:[Full Time Equivalent]],4,0),"-")</f>
        <v>0</v>
      </c>
      <c r="AC122" s="601" t="str">
        <f>IFERROR(VLOOKUP(ONSCollation[[#This Row],[ONS Q2 2011-Q3 2011]],ONS2011Q3[[#All],[Cleaned text]:[Full Time Equivalent Q3 2011]],3,0),"-")</f>
        <v>-</v>
      </c>
      <c r="AD122" s="601" t="str">
        <f>IFERROR(VLOOKUP(ONSCollation[[#This Row],[ONS Q3 2011-Q4 2011]],ONS2011Q4[[#All],[Cleaned text]:[Full Time Equivalent]],4,0),"-")</f>
        <v>-</v>
      </c>
      <c r="AE122" s="601" t="str">
        <f>IFERROR(VLOOKUP(ONSCollation[[#This Row],[Dept detail / Agency]],ONS2012Q1[[Cleaned text]:[FTE Q1]],4,FALSE),"-")</f>
        <v>-</v>
      </c>
      <c r="AF122" s="601" t="str">
        <f>IFERROR(VLOOKUP(ONSCollation[[#This Row],[Dept detail / Agency]],ONS2012Q2[[Cleaned name]:[FTE Q2 2012]],4,FALSE),"-")</f>
        <v>-</v>
      </c>
      <c r="AG122" s="601" t="str">
        <f>IFERROR(VLOOKUP(ONSCollation[[#This Row],[Dept detail / Agency]],ONS2012Q3[[Cleaned name]:[FTE Q2 2012]],4,FALSE),"-")</f>
        <v>-</v>
      </c>
      <c r="AH122" s="601" t="str">
        <f>IFERROR(VLOOKUP(ONSCollation[[#This Row],[Dept detail / Agency]],ONS2012Q4[[Cleaned name]:[FTE Q3 2012]],4,FALSE),"-")</f>
        <v>-</v>
      </c>
      <c r="AI122" s="601" t="str">
        <f>IFERROR(VLOOKUP(ONSCollation[[#This Row],[Dept detail / Agency]],ONS2013Q1[[Cleaned name]:[FTE Q4 2012]],4,FALSE),"-")</f>
        <v>-</v>
      </c>
      <c r="AJ122" s="601" t="str">
        <f>IFERROR(VLOOKUP(ONSCollation[[#This Row],[Dept detail / Agency]],ONS2013Q2[[Cleaned name]:[FTE Q1 2013]],4,FALSE),"-")</f>
        <v>-</v>
      </c>
      <c r="AK122" s="601" t="str">
        <f>IFERROR(VLOOKUP(ONSCollation[[#This Row],[Dept detail / Agency]],ONS2013Q3[[Cleaned name]:[FTE Q2 2013]],4,FALSE),"-")</f>
        <v>-</v>
      </c>
      <c r="AL122" s="601" t="str">
        <f>IFERROR(VLOOKUP(ONSCollation[[#This Row],[Dept detail / Agency]],ONS2013Q3[[Cleaned name]:[FTE Q2 2013]],6,FALSE),"-")</f>
        <v>-</v>
      </c>
      <c r="AM122" s="601" t="str">
        <f>IFERROR(VLOOKUP(ONSCollation[[#This Row],[Dept detail / Agency]],ONS2013Q4[[#All],[Cleaned name]:[FTE Q4 2013]],4,FALSE),"-")</f>
        <v>-</v>
      </c>
      <c r="AN122" s="601" t="str">
        <f>IFERROR(VLOOKUP(ONSCollation[[#This Row],[Dept detail / Agency]],ONS2013Q4[[Cleaned name]:[HC Q3 20132]],6,FALSE),"-")</f>
        <v>-</v>
      </c>
      <c r="AO122" s="601" t="e">
        <f>ONSCollation[[#This Row],[2013 Q3 - restated]]-ONSCollation[[#This Row],[2013 Q3 FTE]]</f>
        <v>#VALUE!</v>
      </c>
      <c r="AP122" s="602">
        <f>IFERROR(VLOOKUP(ONSCollation[[#This Row],[ONS Q1 2009-Q2 2009]],ONS2009Q2[[#All],[Cleaned version of text detail]:[Full Time Equivalent Q1 2009]],6,0),"-")</f>
        <v>3070</v>
      </c>
      <c r="AQ122" s="602">
        <f>IFERROR(VLOOKUP(ONSCollation[[#This Row],[ONS Q1 2009-Q2 2009]],ONS2009Q2[[#All],[Cleaned version of text detail]:[Full Time Equivalent Q1 2009]],2,0),"-")</f>
        <v>3110</v>
      </c>
      <c r="AR122" s="602">
        <f>IFERROR(VLOOKUP(ONSCollation[[#This Row],[ONS Q3 2009-Q4 2009]],ONS2009Q4[[#All],[Cleaned version of detail]:[Full Time Equivalent Q3 2009]],6,0),"-")</f>
        <v>3100</v>
      </c>
      <c r="AS122" s="602">
        <f>IFERROR(VLOOKUP(ONSCollation[[#This Row],[ONS Q3 2009-Q4 2009]],ONS2009Q4[[#All],[Cleaned version of detail]:[Full Time Equivalent Q3 2009]],2,0),"-")</f>
        <v>3190</v>
      </c>
      <c r="AT122" s="602">
        <f>IFERROR(VLOOKUP(ONSCollation[[#This Row],[ONS Q1 2010-Q2 2010]],ONS2010Q2[[#All],[Cleaned text]:[Full Time Equivalent Q1 2010]],6,0),"-")</f>
        <v>3170</v>
      </c>
      <c r="AU122" s="602">
        <f>IFERROR(VLOOKUP(ONSCollation[[#This Row],[ONS Q2 2010-Q3 2010]],ONS2010Q3[[#All],[Cleaned text]:[FTE Q2 2010]],6,0),"-")</f>
        <v>3180</v>
      </c>
      <c r="AV122" s="602">
        <f>IFERROR(VLOOKUP(ONSCollation[[#This Row],[ONS Q4 2010-Q1 2011]],ONS2011Q1[[#All],[Cleaned text]:[Full Time Equivalent change Q4 2010-Q1 2011]],2,0),"-")</f>
        <v>3310</v>
      </c>
      <c r="AW122" s="602">
        <f>IFERROR(VLOOKUP(ONSCollation[[#This Row],[ONS Q3 2010-Q4 2010]],ONS2010Q4[[#All],[Cleaned text]:[Full Time Equivalent Q3 2010]],2,0),"-")</f>
        <v>3260</v>
      </c>
      <c r="AX122" s="602">
        <f>IFERROR(VLOOKUP(ONSCollation[[#This Row],[ONS Q3 2010-Q4 2010]],ONS2010Q4[[#All],[Cleaned text]:[Full Time Equivalent Q3 2010]],6,0),"-")</f>
        <v>3210</v>
      </c>
      <c r="AY122" s="602">
        <f>IFERROR(VLOOKUP(ONSCollation[[#This Row],[ONS Q1 2011-Q2 2011]],ONS2011Q2[[#All],[Dept detail / Agency]:[Full Time Equivalent]],3,0),"-")</f>
        <v>0</v>
      </c>
      <c r="AZ122" s="602" t="str">
        <f>IFERROR(VLOOKUP(ONSCollation[[#This Row],[ONS Q2 2011-Q3 2011]],ONS2011Q3[[#All],[Cleaned text]:[Full Time Equivalent Q3 2011]],2,0),"-")</f>
        <v>-</v>
      </c>
      <c r="BA122" s="602" t="str">
        <f>IFERROR(VLOOKUP(ONSCollation[[#This Row],[ONS Q3 2011-Q4 2011]],ONS2011Q4[[#All],[Cleaned text]:[Full Time Equivalent]],3,0),"-")</f>
        <v>-</v>
      </c>
      <c r="BB122" s="602" t="str">
        <f>IFERROR(VLOOKUP(ONSCollation[[#This Row],[Dept detail / Agency]],ONS2012Q1[[Cleaned text]:[FTE Q1]],3,FALSE),"-")</f>
        <v>-</v>
      </c>
      <c r="BC122" s="602" t="str">
        <f>IFERROR(VLOOKUP(ONSCollation[[#This Row],[Dept detail / Agency]],ONS2012Q2[[Cleaned name]:[FTE Q2 2012]],3,FALSE),"-")</f>
        <v>-</v>
      </c>
      <c r="BD122" s="602" t="str">
        <f>IFERROR(VLOOKUP(ONSCollation[[#This Row],[Dept detail / Agency]],ONS2012Q3[[Cleaned name]:[FTE Q2 2012]],3,FALSE),"-")</f>
        <v>-</v>
      </c>
      <c r="BE122" s="602" t="str">
        <f>IFERROR(VLOOKUP(ONSCollation[[#This Row],[Dept detail / Agency]],ONS2012Q4[[Cleaned name]:[FTE Q3 2012]],3,FALSE),"-")</f>
        <v>-</v>
      </c>
      <c r="BF122" s="602" t="str">
        <f>IFERROR(VLOOKUP(ONSCollation[[#This Row],[Dept detail / Agency]],ONS2013Q1[[Cleaned name]:[FTE Q4 2012]],3,FALSE),"-")</f>
        <v>-</v>
      </c>
      <c r="BG122" s="602" t="str">
        <f>IFERROR(VLOOKUP(ONSCollation[[#This Row],[Dept detail / Agency]],ONS2013Q2[[Cleaned name]:[FTE Q1 2013]],3,FALSE),"-")</f>
        <v>-</v>
      </c>
      <c r="BH122" s="602" t="str">
        <f>IFERROR(VLOOKUP(ONSCollation[[#This Row],[Dept detail / Agency]],ONS2013Q3[[Cleaned name]:[FTE Q2 2013]],3,FALSE),"-")</f>
        <v>-</v>
      </c>
      <c r="BI122" s="602" t="str">
        <f>IFERROR(VLOOKUP(ONSCollation[[#This Row],[Dept detail / Agency]],ONS2013Q3[[Cleaned name]:[FTE Q2 2013]],3,FALSE),"-")</f>
        <v>-</v>
      </c>
      <c r="BJ122" s="604"/>
    </row>
    <row r="123" spans="1:62" x14ac:dyDescent="0.25">
      <c r="A123" s="531" t="s">
        <v>71</v>
      </c>
      <c r="B123" s="549" t="s">
        <v>455</v>
      </c>
      <c r="C123" s="531"/>
      <c r="D123" s="531"/>
      <c r="E123" s="531" t="s">
        <v>79</v>
      </c>
      <c r="F123" s="531" t="s">
        <v>79</v>
      </c>
      <c r="G123" s="531" t="s">
        <v>79</v>
      </c>
      <c r="H123" s="531" t="s">
        <v>79</v>
      </c>
      <c r="I123" s="531" t="s">
        <v>79</v>
      </c>
      <c r="J123" s="531" t="s">
        <v>79</v>
      </c>
      <c r="K123" s="531" t="s">
        <v>79</v>
      </c>
      <c r="L123" s="532" t="str">
        <f>VLOOKUP(TRIM(ONSCollation[[#This Row],[ONS Q3 2011-Q4 2011]]),ONS2012Q1[Cleaned text],1,0)</f>
        <v>UK Supreme Court</v>
      </c>
      <c r="M123" s="532" t="str">
        <f>ONSCollation[[#This Row],[ONS Q4 2011-Q1 2012]]</f>
        <v>UK Supreme Court</v>
      </c>
      <c r="N123" s="536" t="str">
        <f>ONSCollation[[#This Row],[ONS Q4 2011-Q1 2012]]</f>
        <v>UK Supreme Court</v>
      </c>
      <c r="O123" s="536" t="str">
        <f>ONSCollation[[#This Row],[Dept]]</f>
        <v>MoJ</v>
      </c>
      <c r="P123" s="531" t="s">
        <v>902</v>
      </c>
      <c r="Q123" s="531" t="s">
        <v>832</v>
      </c>
      <c r="R123" s="531" t="s">
        <v>791</v>
      </c>
      <c r="S123" s="601" t="str">
        <f>IFERROR(VLOOKUP(ONSCollation[[#This Row],[ONS Q1 2009-Q2 2009]],ONS2009Q2[[#All],[Cleaned version of text detail]:[Full Time Equivalent Q1 2009]],8,0), "-")</f>
        <v>-</v>
      </c>
      <c r="T123" s="601" t="str">
        <f>IFERROR(VLOOKUP(ONSCollation[[#This Row],[ONS Q1 2009-Q2 2009]],ONS2009Q2[[#All],[Cleaned version of text detail]:[Full Time Equivalent Q1 2009]],4,0),"-")</f>
        <v>-</v>
      </c>
      <c r="U123" s="601" t="str">
        <f>IFERROR(VLOOKUP(ONSCollation[[#This Row],[ONS Q3 2009-Q4 2009]],ONS2009Q4[[#All],[Cleaned version of detail]:[Full Time Equivalent Q3 2009]],8,0),"-")</f>
        <v>-</v>
      </c>
      <c r="V123" s="601" t="str">
        <f>IFERROR(VLOOKUP(ONSCollation[[#This Row],[ONS Q3 2009-Q4 2009]],ONS2009Q4[[#All],[Cleaned version of detail]:[Full Time Equivalent Q3 2009]],4,0),"-")</f>
        <v>-</v>
      </c>
      <c r="W123" s="601">
        <f>IFERROR(VLOOKUP(ONSCollation[[#This Row],[ONS Q1 2010-Q2 2010]],ONS2010Q2[[#All],[Cleaned text]:[Full Time Equivalent Q1 2010]],8,0),"-")</f>
        <v>40</v>
      </c>
      <c r="X123" s="601">
        <f>IFERROR(VLOOKUP(ONSCollation[[#This Row],[ONS Q2 2010-Q3 2010]],ONS2010Q3[[#All],[Cleaned text]:[FTE Q2 2010]],8,0),"-")</f>
        <v>40</v>
      </c>
      <c r="Y123" s="601">
        <f>IFERROR(VLOOKUP(ONSCollation[[#This Row],[ONS Q3 2010-Q4 2010]],ONS2010Q4[[#All],[Cleaned text]:[Full Time Equivalent Q3 2010]],8,0),"-")</f>
        <v>40</v>
      </c>
      <c r="Z123" s="601">
        <f>IFERROR(VLOOKUP(ONSCollation[[#This Row],[ONS Q3 2010-Q4 2010]],ONS2010Q4[[#All],[Cleaned text]:[Full Time Equivalent Q3 2010]],4,0),"-")</f>
        <v>40</v>
      </c>
      <c r="AA123" s="601">
        <f>IFERROR(VLOOKUP(ONSCollation[[#This Row],[ONS Q4 2010-Q1 2011]],ONS2011Q1[[#All],[Cleaned text]:[Full Time Equivalent change Q4 2010-Q1 2011]],3,0),"-")</f>
        <v>40</v>
      </c>
      <c r="AB123" s="601">
        <f>IFERROR(VLOOKUP(ONSCollation[[#This Row],[ONS Q1 2011-Q2 2011]],ONS2011Q2[[#All],[Dept detail / Agency]:[Full Time Equivalent]],4,0),"-")</f>
        <v>50</v>
      </c>
      <c r="AC123" s="601">
        <f>IFERROR(VLOOKUP(ONSCollation[[#This Row],[ONS Q2 2011-Q3 2011]],ONS2011Q3[[#All],[Cleaned text]:[Full Time Equivalent Q3 2011]],3,0),"-")</f>
        <v>50</v>
      </c>
      <c r="AD123" s="601">
        <f>IFERROR(VLOOKUP(ONSCollation[[#This Row],[ONS Q3 2011-Q4 2011]],ONS2011Q4[[#All],[Cleaned text]:[Full Time Equivalent]],4,0),"-")</f>
        <v>50</v>
      </c>
      <c r="AE123" s="601">
        <f>IFERROR(VLOOKUP(ONSCollation[[#This Row],[Dept detail / Agency]],ONS2012Q1[[Cleaned text]:[FTE Q1]],4,FALSE),"-")</f>
        <v>50</v>
      </c>
      <c r="AF123" s="601">
        <f>IFERROR(VLOOKUP(ONSCollation[[#This Row],[Dept detail / Agency]],ONS2012Q2[[Cleaned name]:[FTE Q2 2012]],4,FALSE),"-")</f>
        <v>50</v>
      </c>
      <c r="AG123" s="601">
        <f>IFERROR(VLOOKUP(ONSCollation[[#This Row],[Dept detail / Agency]],ONS2012Q3[[Cleaned name]:[FTE Q2 2012]],4,FALSE),"-")</f>
        <v>40</v>
      </c>
      <c r="AH123" s="601">
        <f>IFERROR(VLOOKUP(ONSCollation[[#This Row],[Dept detail / Agency]],ONS2012Q4[[Cleaned name]:[FTE Q3 2012]],4,FALSE),"-")</f>
        <v>50</v>
      </c>
      <c r="AI123" s="601">
        <f>IFERROR(VLOOKUP(ONSCollation[[#This Row],[Dept detail / Agency]],ONS2013Q1[[Cleaned name]:[FTE Q4 2012]],4,FALSE),"-")</f>
        <v>50</v>
      </c>
      <c r="AJ123" s="601">
        <f>IFERROR(VLOOKUP(ONSCollation[[#This Row],[Dept detail / Agency]],ONS2013Q2[[Cleaned name]:[FTE Q1 2013]],4,FALSE),"-")</f>
        <v>50</v>
      </c>
      <c r="AK123" s="601">
        <f>IFERROR(VLOOKUP(ONSCollation[[#This Row],[Dept detail / Agency]],ONS2013Q3[[Cleaned name]:[FTE Q2 2013]],4,FALSE),"-")</f>
        <v>50</v>
      </c>
      <c r="AL123" s="601">
        <f>IFERROR(VLOOKUP(ONSCollation[[#This Row],[Dept detail / Agency]],ONS2013Q3[[Cleaned name]:[FTE Q2 2013]],6,FALSE),"-")</f>
        <v>50</v>
      </c>
      <c r="AM123" s="601">
        <f>IFERROR(VLOOKUP(ONSCollation[[#This Row],[Dept detail / Agency]],ONS2013Q4[[#All],[Cleaned name]:[FTE Q4 2013]],4,FALSE),"-")</f>
        <v>50</v>
      </c>
      <c r="AN123" s="601">
        <f>IFERROR(VLOOKUP(ONSCollation[[#This Row],[Dept detail / Agency]],ONS2013Q4[[Cleaned name]:[HC Q3 20132]],6,FALSE),"-")</f>
        <v>50</v>
      </c>
      <c r="AO123" s="601">
        <f>ONSCollation[[#This Row],[2013 Q3 - restated]]-ONSCollation[[#This Row],[2013 Q3 FTE]]</f>
        <v>0</v>
      </c>
      <c r="AP123" s="602" t="str">
        <f>IFERROR(VLOOKUP(ONSCollation[[#This Row],[ONS Q1 2009-Q2 2009]],ONS2009Q2[[#All],[Cleaned version of text detail]:[Full Time Equivalent Q1 2009]],6,0),"-")</f>
        <v>-</v>
      </c>
      <c r="AQ123" s="602" t="str">
        <f>IFERROR(VLOOKUP(ONSCollation[[#This Row],[ONS Q1 2009-Q2 2009]],ONS2009Q2[[#All],[Cleaned version of text detail]:[Full Time Equivalent Q1 2009]],2,0),"-")</f>
        <v>-</v>
      </c>
      <c r="AR123" s="602" t="str">
        <f>IFERROR(VLOOKUP(ONSCollation[[#This Row],[ONS Q3 2009-Q4 2009]],ONS2009Q4[[#All],[Cleaned version of detail]:[Full Time Equivalent Q3 2009]],6,0),"-")</f>
        <v>-</v>
      </c>
      <c r="AS123" s="602" t="str">
        <f>IFERROR(VLOOKUP(ONSCollation[[#This Row],[ONS Q3 2009-Q4 2009]],ONS2009Q4[[#All],[Cleaned version of detail]:[Full Time Equivalent Q3 2009]],2,0),"-")</f>
        <v>-</v>
      </c>
      <c r="AT123" s="602">
        <f>IFERROR(VLOOKUP(ONSCollation[[#This Row],[ONS Q1 2010-Q2 2010]],ONS2010Q2[[#All],[Cleaned text]:[Full Time Equivalent Q1 2010]],6,0),"-")</f>
        <v>40</v>
      </c>
      <c r="AU123" s="602">
        <f>IFERROR(VLOOKUP(ONSCollation[[#This Row],[ONS Q2 2010-Q3 2010]],ONS2010Q3[[#All],[Cleaned text]:[FTE Q2 2010]],6,0),"-")</f>
        <v>40</v>
      </c>
      <c r="AV123" s="602">
        <f>IFERROR(VLOOKUP(ONSCollation[[#This Row],[ONS Q4 2010-Q1 2011]],ONS2011Q1[[#All],[Cleaned text]:[Full Time Equivalent change Q4 2010-Q1 2011]],2,0),"-")</f>
        <v>40</v>
      </c>
      <c r="AW123" s="602">
        <f>IFERROR(VLOOKUP(ONSCollation[[#This Row],[ONS Q3 2010-Q4 2010]],ONS2010Q4[[#All],[Cleaned text]:[Full Time Equivalent Q3 2010]],2,0),"-")</f>
        <v>40</v>
      </c>
      <c r="AX123" s="602">
        <f>IFERROR(VLOOKUP(ONSCollation[[#This Row],[ONS Q3 2010-Q4 2010]],ONS2010Q4[[#All],[Cleaned text]:[Full Time Equivalent Q3 2010]],6,0),"-")</f>
        <v>40</v>
      </c>
      <c r="AY123" s="602">
        <f>IFERROR(VLOOKUP(ONSCollation[[#This Row],[ONS Q1 2011-Q2 2011]],ONS2011Q2[[#All],[Dept detail / Agency]:[Full Time Equivalent]],3,0),"-")</f>
        <v>50</v>
      </c>
      <c r="AZ123" s="602">
        <f>IFERROR(VLOOKUP(ONSCollation[[#This Row],[ONS Q2 2011-Q3 2011]],ONS2011Q3[[#All],[Cleaned text]:[Full Time Equivalent Q3 2011]],2,0),"-")</f>
        <v>50</v>
      </c>
      <c r="BA123" s="602">
        <f>IFERROR(VLOOKUP(ONSCollation[[#This Row],[ONS Q3 2011-Q4 2011]],ONS2011Q4[[#All],[Cleaned text]:[Full Time Equivalent]],3,0),"-")</f>
        <v>50</v>
      </c>
      <c r="BB123" s="602">
        <f>IFERROR(VLOOKUP(ONSCollation[[#This Row],[Dept detail / Agency]],ONS2012Q1[[Cleaned text]:[FTE Q1]],3,FALSE),"-")</f>
        <v>50</v>
      </c>
      <c r="BC123" s="602">
        <f>IFERROR(VLOOKUP(ONSCollation[[#This Row],[Dept detail / Agency]],ONS2012Q2[[Cleaned name]:[FTE Q2 2012]],3,FALSE),"-")</f>
        <v>50</v>
      </c>
      <c r="BD123" s="602">
        <f>IFERROR(VLOOKUP(ONSCollation[[#This Row],[Dept detail / Agency]],ONS2012Q3[[Cleaned name]:[FTE Q2 2012]],3,FALSE),"-")</f>
        <v>50</v>
      </c>
      <c r="BE123" s="602">
        <f>IFERROR(VLOOKUP(ONSCollation[[#This Row],[Dept detail / Agency]],ONS2012Q4[[Cleaned name]:[FTE Q3 2012]],3,FALSE),"-")</f>
        <v>50</v>
      </c>
      <c r="BF123" s="602">
        <f>IFERROR(VLOOKUP(ONSCollation[[#This Row],[Dept detail / Agency]],ONS2013Q1[[Cleaned name]:[FTE Q4 2012]],3,FALSE),"-")</f>
        <v>50</v>
      </c>
      <c r="BG123" s="602">
        <f>IFERROR(VLOOKUP(ONSCollation[[#This Row],[Dept detail / Agency]],ONS2013Q2[[Cleaned name]:[FTE Q1 2013]],3,FALSE),"-")</f>
        <v>50</v>
      </c>
      <c r="BH123" s="602">
        <f>IFERROR(VLOOKUP(ONSCollation[[#This Row],[Dept detail / Agency]],ONS2013Q3[[Cleaned name]:[FTE Q2 2013]],3,FALSE),"-")</f>
        <v>50</v>
      </c>
      <c r="BI123" s="602">
        <f>IFERROR(VLOOKUP(ONSCollation[[#This Row],[Dept detail / Agency]],ONS2013Q3[[Cleaned name]:[FTE Q2 2013]],3,FALSE),"-")</f>
        <v>50</v>
      </c>
      <c r="BJ123" s="604"/>
    </row>
    <row r="124" spans="1:62" x14ac:dyDescent="0.25">
      <c r="A124" s="531" t="s">
        <v>71</v>
      </c>
      <c r="B124" s="549" t="s">
        <v>455</v>
      </c>
      <c r="C124" s="531" t="s">
        <v>77</v>
      </c>
      <c r="D124" s="531" t="s">
        <v>77</v>
      </c>
      <c r="E124" s="531" t="s">
        <v>77</v>
      </c>
      <c r="F124" s="531" t="s">
        <v>77</v>
      </c>
      <c r="G124" s="531" t="s">
        <v>77</v>
      </c>
      <c r="H124" s="531" t="s">
        <v>77</v>
      </c>
      <c r="I124" s="531" t="s">
        <v>77</v>
      </c>
      <c r="J124" s="531" t="s">
        <v>77</v>
      </c>
      <c r="K124" s="531" t="s">
        <v>77</v>
      </c>
      <c r="L124" s="532" t="str">
        <f>VLOOKUP(TRIM(ONSCollation[[#This Row],[ONS Q3 2011-Q4 2011]]),ONS2012Q1[Cleaned text],1,0)</f>
        <v>Wales Office</v>
      </c>
      <c r="M124" s="532" t="str">
        <f>ONSCollation[[#This Row],[ONS Q4 2011-Q1 2012]]</f>
        <v>Wales Office</v>
      </c>
      <c r="N124" s="536" t="str">
        <f>ONSCollation[[#This Row],[ONS Q4 2011-Q1 2012]]</f>
        <v>Wales Office</v>
      </c>
      <c r="O124" s="536" t="str">
        <f>ONSCollation[[#This Row],[Dept]]</f>
        <v>MoJ</v>
      </c>
      <c r="P124" s="531" t="s">
        <v>902</v>
      </c>
      <c r="Q124" s="531" t="s">
        <v>832</v>
      </c>
      <c r="R124" s="534" t="s">
        <v>798</v>
      </c>
      <c r="S124" s="601">
        <f>IFERROR(VLOOKUP(ONSCollation[[#This Row],[ONS Q1 2009-Q2 2009]],ONS2009Q2[[#All],[Cleaned version of text detail]:[Full Time Equivalent Q1 2009]],8,0), "-")</f>
        <v>60</v>
      </c>
      <c r="T124" s="601">
        <f>IFERROR(VLOOKUP(ONSCollation[[#This Row],[ONS Q1 2009-Q2 2009]],ONS2009Q2[[#All],[Cleaned version of text detail]:[Full Time Equivalent Q1 2009]],4,0),"-")</f>
        <v>60</v>
      </c>
      <c r="U124" s="601">
        <f>IFERROR(VLOOKUP(ONSCollation[[#This Row],[ONS Q3 2009-Q4 2009]],ONS2009Q4[[#All],[Cleaned version of detail]:[Full Time Equivalent Q3 2009]],8,0),"-")</f>
        <v>60</v>
      </c>
      <c r="V124" s="601">
        <f>IFERROR(VLOOKUP(ONSCollation[[#This Row],[ONS Q3 2009-Q4 2009]],ONS2009Q4[[#All],[Cleaned version of detail]:[Full Time Equivalent Q3 2009]],4,0),"-")</f>
        <v>60</v>
      </c>
      <c r="W124" s="601">
        <f>IFERROR(VLOOKUP(ONSCollation[[#This Row],[ONS Q1 2010-Q2 2010]],ONS2010Q2[[#All],[Cleaned text]:[Full Time Equivalent Q1 2010]],8,0),"-")</f>
        <v>60</v>
      </c>
      <c r="X124" s="601">
        <f>IFERROR(VLOOKUP(ONSCollation[[#This Row],[ONS Q2 2010-Q3 2010]],ONS2010Q3[[#All],[Cleaned text]:[FTE Q2 2010]],8,0),"-")</f>
        <v>60</v>
      </c>
      <c r="Y124" s="601">
        <f>IFERROR(VLOOKUP(ONSCollation[[#This Row],[ONS Q3 2010-Q4 2010]],ONS2010Q4[[#All],[Cleaned text]:[Full Time Equivalent Q3 2010]],8,0),"-")</f>
        <v>60</v>
      </c>
      <c r="Z124" s="601">
        <f>IFERROR(VLOOKUP(ONSCollation[[#This Row],[ONS Q3 2010-Q4 2010]],ONS2010Q4[[#All],[Cleaned text]:[Full Time Equivalent Q3 2010]],4,0),"-")</f>
        <v>50</v>
      </c>
      <c r="AA124" s="601">
        <f>IFERROR(VLOOKUP(ONSCollation[[#This Row],[ONS Q4 2010-Q1 2011]],ONS2011Q1[[#All],[Cleaned text]:[Full Time Equivalent change Q4 2010-Q1 2011]],3,0),"-")</f>
        <v>60</v>
      </c>
      <c r="AB124" s="601">
        <f>IFERROR(VLOOKUP(ONSCollation[[#This Row],[ONS Q1 2011-Q2 2011]],ONS2011Q2[[#All],[Dept detail / Agency]:[Full Time Equivalent]],4,0),"-")</f>
        <v>50</v>
      </c>
      <c r="AC124" s="601">
        <f>IFERROR(VLOOKUP(ONSCollation[[#This Row],[ONS Q2 2011-Q3 2011]],ONS2011Q3[[#All],[Cleaned text]:[Full Time Equivalent Q3 2011]],3,0),"-")</f>
        <v>50</v>
      </c>
      <c r="AD124" s="601">
        <f>IFERROR(VLOOKUP(ONSCollation[[#This Row],[ONS Q3 2011-Q4 2011]],ONS2011Q4[[#All],[Cleaned text]:[Full Time Equivalent]],4,0),"-")</f>
        <v>50</v>
      </c>
      <c r="AE124" s="601">
        <f>IFERROR(VLOOKUP(ONSCollation[[#This Row],[Dept detail / Agency]],ONS2012Q1[[Cleaned text]:[FTE Q1]],4,FALSE),"-")</f>
        <v>60</v>
      </c>
      <c r="AF124" s="601">
        <f>IFERROR(VLOOKUP(ONSCollation[[#This Row],[Dept detail / Agency]],ONS2012Q2[[Cleaned name]:[FTE Q2 2012]],4,FALSE),"-")</f>
        <v>60</v>
      </c>
      <c r="AG124" s="601">
        <f>IFERROR(VLOOKUP(ONSCollation[[#This Row],[Dept detail / Agency]],ONS2012Q3[[Cleaned name]:[FTE Q2 2012]],4,FALSE),"-")</f>
        <v>50</v>
      </c>
      <c r="AH124" s="601">
        <f>IFERROR(VLOOKUP(ONSCollation[[#This Row],[Dept detail / Agency]],ONS2012Q4[[Cleaned name]:[FTE Q3 2012]],4,FALSE),"-")</f>
        <v>50</v>
      </c>
      <c r="AI124" s="601">
        <f>IFERROR(VLOOKUP(ONSCollation[[#This Row],[Dept detail / Agency]],ONS2013Q1[[Cleaned name]:[FTE Q4 2012]],4,FALSE),"-")</f>
        <v>60</v>
      </c>
      <c r="AJ124" s="601">
        <f>IFERROR(VLOOKUP(ONSCollation[[#This Row],[Dept detail / Agency]],ONS2013Q2[[Cleaned name]:[FTE Q1 2013]],4,FALSE),"-")</f>
        <v>50</v>
      </c>
      <c r="AK124" s="601">
        <f>IFERROR(VLOOKUP(ONSCollation[[#This Row],[Dept detail / Agency]],ONS2013Q3[[Cleaned name]:[FTE Q2 2013]],4,FALSE),"-")</f>
        <v>50</v>
      </c>
      <c r="AL124" s="601">
        <f>IFERROR(VLOOKUP(ONSCollation[[#This Row],[Dept detail / Agency]],ONS2013Q3[[Cleaned name]:[FTE Q2 2013]],6,FALSE),"-")</f>
        <v>50</v>
      </c>
      <c r="AM124" s="601">
        <f>IFERROR(VLOOKUP(ONSCollation[[#This Row],[Dept detail / Agency]],ONS2013Q4[[#All],[Cleaned name]:[FTE Q4 2013]],4,FALSE),"-")</f>
        <v>40</v>
      </c>
      <c r="AN124" s="601">
        <f>IFERROR(VLOOKUP(ONSCollation[[#This Row],[Dept detail / Agency]],ONS2013Q4[[Cleaned name]:[HC Q3 20132]],6,FALSE),"-")</f>
        <v>50</v>
      </c>
      <c r="AO124" s="601">
        <f>ONSCollation[[#This Row],[2013 Q3 - restated]]-ONSCollation[[#This Row],[2013 Q3 FTE]]</f>
        <v>0</v>
      </c>
      <c r="AP124" s="602">
        <f>IFERROR(VLOOKUP(ONSCollation[[#This Row],[ONS Q1 2009-Q2 2009]],ONS2009Q2[[#All],[Cleaned version of text detail]:[Full Time Equivalent Q1 2009]],6,0),"-")</f>
        <v>60</v>
      </c>
      <c r="AQ124" s="602">
        <f>IFERROR(VLOOKUP(ONSCollation[[#This Row],[ONS Q1 2009-Q2 2009]],ONS2009Q2[[#All],[Cleaned version of text detail]:[Full Time Equivalent Q1 2009]],2,0),"-")</f>
        <v>60</v>
      </c>
      <c r="AR124" s="602">
        <f>IFERROR(VLOOKUP(ONSCollation[[#This Row],[ONS Q3 2009-Q4 2009]],ONS2009Q4[[#All],[Cleaned version of detail]:[Full Time Equivalent Q3 2009]],6,0),"-")</f>
        <v>70</v>
      </c>
      <c r="AS124" s="602">
        <f>IFERROR(VLOOKUP(ONSCollation[[#This Row],[ONS Q3 2009-Q4 2009]],ONS2009Q4[[#All],[Cleaned version of detail]:[Full Time Equivalent Q3 2009]],2,0),"-")</f>
        <v>60</v>
      </c>
      <c r="AT124" s="602">
        <f>IFERROR(VLOOKUP(ONSCollation[[#This Row],[ONS Q1 2010-Q2 2010]],ONS2010Q2[[#All],[Cleaned text]:[Full Time Equivalent Q1 2010]],6,0),"-")</f>
        <v>60</v>
      </c>
      <c r="AU124" s="602">
        <f>IFERROR(VLOOKUP(ONSCollation[[#This Row],[ONS Q2 2010-Q3 2010]],ONS2010Q3[[#All],[Cleaned text]:[FTE Q2 2010]],6,0),"-")</f>
        <v>60</v>
      </c>
      <c r="AV124" s="602">
        <f>IFERROR(VLOOKUP(ONSCollation[[#This Row],[ONS Q4 2010-Q1 2011]],ONS2011Q1[[#All],[Cleaned text]:[Full Time Equivalent change Q4 2010-Q1 2011]],2,0),"-")</f>
        <v>60</v>
      </c>
      <c r="AW124" s="602">
        <f>IFERROR(VLOOKUP(ONSCollation[[#This Row],[ONS Q3 2010-Q4 2010]],ONS2010Q4[[#All],[Cleaned text]:[Full Time Equivalent Q3 2010]],2,0),"-")</f>
        <v>60</v>
      </c>
      <c r="AX124" s="602">
        <f>IFERROR(VLOOKUP(ONSCollation[[#This Row],[ONS Q3 2010-Q4 2010]],ONS2010Q4[[#All],[Cleaned text]:[Full Time Equivalent Q3 2010]],6,0),"-")</f>
        <v>60</v>
      </c>
      <c r="AY124" s="602">
        <f>IFERROR(VLOOKUP(ONSCollation[[#This Row],[ONS Q1 2011-Q2 2011]],ONS2011Q2[[#All],[Dept detail / Agency]:[Full Time Equivalent]],3,0),"-")</f>
        <v>50</v>
      </c>
      <c r="AZ124" s="602">
        <f>IFERROR(VLOOKUP(ONSCollation[[#This Row],[ONS Q2 2011-Q3 2011]],ONS2011Q3[[#All],[Cleaned text]:[Full Time Equivalent Q3 2011]],2,0),"-")</f>
        <v>50</v>
      </c>
      <c r="BA124" s="602">
        <f>IFERROR(VLOOKUP(ONSCollation[[#This Row],[ONS Q3 2011-Q4 2011]],ONS2011Q4[[#All],[Cleaned text]:[Full Time Equivalent]],3,0),"-")</f>
        <v>50</v>
      </c>
      <c r="BB124" s="602">
        <f>IFERROR(VLOOKUP(ONSCollation[[#This Row],[Dept detail / Agency]],ONS2012Q1[[Cleaned text]:[FTE Q1]],3,FALSE),"-")</f>
        <v>60</v>
      </c>
      <c r="BC124" s="602">
        <f>IFERROR(VLOOKUP(ONSCollation[[#This Row],[Dept detail / Agency]],ONS2012Q2[[Cleaned name]:[FTE Q2 2012]],3,FALSE),"-")</f>
        <v>60</v>
      </c>
      <c r="BD124" s="602">
        <f>IFERROR(VLOOKUP(ONSCollation[[#This Row],[Dept detail / Agency]],ONS2012Q3[[Cleaned name]:[FTE Q2 2012]],3,FALSE),"-")</f>
        <v>50</v>
      </c>
      <c r="BE124" s="602">
        <f>IFERROR(VLOOKUP(ONSCollation[[#This Row],[Dept detail / Agency]],ONS2012Q4[[Cleaned name]:[FTE Q3 2012]],3,FALSE),"-")</f>
        <v>50</v>
      </c>
      <c r="BF124" s="602">
        <f>IFERROR(VLOOKUP(ONSCollation[[#This Row],[Dept detail / Agency]],ONS2013Q1[[Cleaned name]:[FTE Q4 2012]],3,FALSE),"-")</f>
        <v>60</v>
      </c>
      <c r="BG124" s="602">
        <f>IFERROR(VLOOKUP(ONSCollation[[#This Row],[Dept detail / Agency]],ONS2013Q2[[Cleaned name]:[FTE Q1 2013]],3,FALSE),"-")</f>
        <v>50</v>
      </c>
      <c r="BH124" s="602">
        <f>IFERROR(VLOOKUP(ONSCollation[[#This Row],[Dept detail / Agency]],ONS2013Q3[[Cleaned name]:[FTE Q2 2013]],3,FALSE),"-")</f>
        <v>50</v>
      </c>
      <c r="BI124" s="602">
        <f>IFERROR(VLOOKUP(ONSCollation[[#This Row],[Dept detail / Agency]],ONS2013Q3[[Cleaned name]:[FTE Q2 2013]],3,FALSE),"-")</f>
        <v>50</v>
      </c>
      <c r="BJ124" s="604"/>
    </row>
    <row r="125" spans="1:62" x14ac:dyDescent="0.25">
      <c r="A125" s="531" t="s">
        <v>71</v>
      </c>
      <c r="B125" s="549" t="s">
        <v>455</v>
      </c>
      <c r="C125" s="531"/>
      <c r="D125" s="531"/>
      <c r="E125" s="531"/>
      <c r="F125" s="531"/>
      <c r="G125" s="531"/>
      <c r="H125" s="531"/>
      <c r="I125" s="531"/>
      <c r="J125" s="531"/>
      <c r="K125" s="531"/>
      <c r="L125" s="532" t="str">
        <f>VLOOKUP(TRIM(ONSCollation[[#This Row],[ONS Q3 2011-Q4 2011]]),ONS2012Q1[Cleaned text],1,0)</f>
        <v/>
      </c>
      <c r="M125" s="564" t="str">
        <f>ONSCollation[[#This Row],[ONS Q4 2011-Q1 2012]]</f>
        <v/>
      </c>
      <c r="N125" s="536" t="s">
        <v>941</v>
      </c>
      <c r="O125" s="536" t="str">
        <f>ONSCollation[[#This Row],[Dept]]</f>
        <v>MoJ</v>
      </c>
      <c r="P125" s="531" t="s">
        <v>902</v>
      </c>
      <c r="Q125" s="531" t="s">
        <v>832</v>
      </c>
      <c r="R125" s="534"/>
      <c r="S125" s="601" t="str">
        <f>IFERROR(VLOOKUP(ONSCollation[[#This Row],[ONS Q1 2009-Q2 2009]],ONS2009Q2[[#All],[Cleaned version of text detail]:[Full Time Equivalent Q1 2009]],8,0), "-")</f>
        <v>-</v>
      </c>
      <c r="T125" s="601" t="str">
        <f>IFERROR(VLOOKUP(ONSCollation[[#This Row],[ONS Q1 2009-Q2 2009]],ONS2009Q2[[#All],[Cleaned version of text detail]:[Full Time Equivalent Q1 2009]],4,0),"-")</f>
        <v>-</v>
      </c>
      <c r="U125" s="601" t="str">
        <f>IFERROR(VLOOKUP(ONSCollation[[#This Row],[ONS Q3 2009-Q4 2009]],ONS2009Q4[[#All],[Cleaned version of detail]:[Full Time Equivalent Q3 2009]],8,0),"-")</f>
        <v>-</v>
      </c>
      <c r="V125" s="601" t="str">
        <f>IFERROR(VLOOKUP(ONSCollation[[#This Row],[ONS Q3 2009-Q4 2009]],ONS2009Q4[[#All],[Cleaned version of detail]:[Full Time Equivalent Q3 2009]],4,0),"-")</f>
        <v>-</v>
      </c>
      <c r="W125" s="601" t="str">
        <f>IFERROR(VLOOKUP(ONSCollation[[#This Row],[ONS Q1 2010-Q2 2010]],ONS2010Q2[[#All],[Cleaned text]:[Full Time Equivalent Q1 2010]],8,0),"-")</f>
        <v>-</v>
      </c>
      <c r="X125" s="601" t="str">
        <f>IFERROR(VLOOKUP(ONSCollation[[#This Row],[ONS Q2 2010-Q3 2010]],ONS2010Q3[[#All],[Cleaned text]:[FTE Q2 2010]],8,0),"-")</f>
        <v>-</v>
      </c>
      <c r="Y125" s="601" t="str">
        <f>IFERROR(VLOOKUP(ONSCollation[[#This Row],[ONS Q3 2010-Q4 2010]],ONS2010Q4[[#All],[Cleaned text]:[Full Time Equivalent Q3 2010]],8,0),"-")</f>
        <v>-</v>
      </c>
      <c r="Z125" s="601" t="str">
        <f>IFERROR(VLOOKUP(ONSCollation[[#This Row],[ONS Q3 2010-Q4 2010]],ONS2010Q4[[#All],[Cleaned text]:[Full Time Equivalent Q3 2010]],4,0),"-")</f>
        <v>-</v>
      </c>
      <c r="AA125" s="601" t="str">
        <f>IFERROR(VLOOKUP(ONSCollation[[#This Row],[ONS Q4 2010-Q1 2011]],ONS2011Q1[[#All],[Cleaned text]:[Full Time Equivalent change Q4 2010-Q1 2011]],3,0),"-")</f>
        <v>-</v>
      </c>
      <c r="AB125" s="601" t="str">
        <f>IFERROR(VLOOKUP(ONSCollation[[#This Row],[ONS Q1 2011-Q2 2011]],ONS2011Q2[[#All],[Dept detail / Agency]:[Full Time Equivalent]],4,0),"-")</f>
        <v>-</v>
      </c>
      <c r="AC125" s="601" t="str">
        <f>IFERROR(VLOOKUP(ONSCollation[[#This Row],[ONS Q2 2011-Q3 2011]],ONS2011Q3[[#All],[Cleaned text]:[Full Time Equivalent Q3 2011]],3,0),"-")</f>
        <v>-</v>
      </c>
      <c r="AD125" s="601" t="str">
        <f>IFERROR(VLOOKUP(ONSCollation[[#This Row],[ONS Q3 2011-Q4 2011]],ONS2011Q4[[#All],[Cleaned text]:[Full Time Equivalent]],4,0),"-")</f>
        <v>-</v>
      </c>
      <c r="AE125" s="601" t="str">
        <f>IFERROR(VLOOKUP(ONSCollation[[#This Row],[Dept detail / Agency]],ONS2012Q1[[Cleaned text]:[FTE Q1]],4,FALSE),"-")</f>
        <v>-</v>
      </c>
      <c r="AF125" s="601" t="str">
        <f>IFERROR(VLOOKUP(ONSCollation[[#This Row],[Dept detail / Agency]],ONS2012Q2[[Cleaned name]:[FTE Q2 2012]],4,FALSE),"-")</f>
        <v>-</v>
      </c>
      <c r="AG125" s="601" t="str">
        <f>IFERROR(VLOOKUP(ONSCollation[[#This Row],[Dept detail / Agency]],ONS2012Q3[[Cleaned name]:[FTE Q2 2012]],4,FALSE),"-")</f>
        <v>-</v>
      </c>
      <c r="AH125" s="601" t="str">
        <f>IFERROR(VLOOKUP(ONSCollation[[#This Row],[Dept detail / Agency]],ONS2012Q4[[Cleaned name]:[FTE Q3 2012]],4,FALSE),"-")</f>
        <v>-</v>
      </c>
      <c r="AI125" s="601" t="str">
        <f>IFERROR(VLOOKUP(ONSCollation[[#This Row],[Dept detail / Agency]],ONS2013Q1[[Cleaned name]:[FTE Q4 2012]],4,FALSE),"-")</f>
        <v>-</v>
      </c>
      <c r="AJ125" s="601">
        <f>IFERROR(VLOOKUP(ONSCollation[[#This Row],[Dept detail / Agency]],ONS2013Q2[[Cleaned name]:[FTE Q1 2013]],4,FALSE),"-")</f>
        <v>1480</v>
      </c>
      <c r="AK125" s="601">
        <f>IFERROR(VLOOKUP(ONSCollation[[#This Row],[Dept detail / Agency]],ONS2013Q3[[Cleaned name]:[FTE Q2 2013]],4,FALSE),"-")</f>
        <v>1450</v>
      </c>
      <c r="AL125" s="601">
        <f>IFERROR(VLOOKUP(ONSCollation[[#This Row],[Dept detail / Agency]],ONS2013Q3[[Cleaned name]:[FTE Q2 2013]],6,FALSE),"-")</f>
        <v>1480</v>
      </c>
      <c r="AM125" s="601">
        <f>IFERROR(VLOOKUP(ONSCollation[[#This Row],[Dept detail / Agency]],ONS2013Q4[[#All],[Cleaned name]:[FTE Q4 2013]],4,FALSE),"-")</f>
        <v>1410</v>
      </c>
      <c r="AN125" s="601">
        <f>IFERROR(VLOOKUP(ONSCollation[[#This Row],[Dept detail / Agency]],ONS2013Q4[[Cleaned name]:[HC Q3 20132]],6,FALSE),"-")</f>
        <v>1450</v>
      </c>
      <c r="AO125" s="601">
        <f>ONSCollation[[#This Row],[2013 Q3 - restated]]-ONSCollation[[#This Row],[2013 Q3 FTE]]</f>
        <v>0</v>
      </c>
      <c r="AP125" s="602" t="str">
        <f>IFERROR(VLOOKUP(ONSCollation[[#This Row],[ONS Q1 2009-Q2 2009]],ONS2009Q2[[#All],[Cleaned version of text detail]:[Full Time Equivalent Q1 2009]],6,0),"-")</f>
        <v>-</v>
      </c>
      <c r="AQ125" s="602" t="str">
        <f>IFERROR(VLOOKUP(ONSCollation[[#This Row],[ONS Q1 2009-Q2 2009]],ONS2009Q2[[#All],[Cleaned version of text detail]:[Full Time Equivalent Q1 2009]],2,0),"-")</f>
        <v>-</v>
      </c>
      <c r="AR125" s="602" t="str">
        <f>IFERROR(VLOOKUP(ONSCollation[[#This Row],[ONS Q3 2009-Q4 2009]],ONS2009Q4[[#All],[Cleaned version of detail]:[Full Time Equivalent Q3 2009]],6,0),"-")</f>
        <v>-</v>
      </c>
      <c r="AS125" s="602" t="str">
        <f>IFERROR(VLOOKUP(ONSCollation[[#This Row],[ONS Q3 2009-Q4 2009]],ONS2009Q4[[#All],[Cleaned version of detail]:[Full Time Equivalent Q3 2009]],2,0),"-")</f>
        <v>-</v>
      </c>
      <c r="AT125" s="602" t="str">
        <f>IFERROR(VLOOKUP(ONSCollation[[#This Row],[ONS Q1 2010-Q2 2010]],ONS2010Q2[[#All],[Cleaned text]:[Full Time Equivalent Q1 2010]],6,0),"-")</f>
        <v>-</v>
      </c>
      <c r="AU125" s="602" t="str">
        <f>IFERROR(VLOOKUP(ONSCollation[[#This Row],[ONS Q2 2010-Q3 2010]],ONS2010Q3[[#All],[Cleaned text]:[FTE Q2 2010]],6,0),"-")</f>
        <v>-</v>
      </c>
      <c r="AV125" s="602" t="str">
        <f>IFERROR(VLOOKUP(ONSCollation[[#This Row],[ONS Q4 2010-Q1 2011]],ONS2011Q1[[#All],[Cleaned text]:[Full Time Equivalent change Q4 2010-Q1 2011]],2,0),"-")</f>
        <v>-</v>
      </c>
      <c r="AW125" s="602" t="str">
        <f>IFERROR(VLOOKUP(ONSCollation[[#This Row],[ONS Q3 2010-Q4 2010]],ONS2010Q4[[#All],[Cleaned text]:[Full Time Equivalent Q3 2010]],2,0),"-")</f>
        <v>-</v>
      </c>
      <c r="AX125" s="602" t="str">
        <f>IFERROR(VLOOKUP(ONSCollation[[#This Row],[ONS Q3 2010-Q4 2010]],ONS2010Q4[[#All],[Cleaned text]:[Full Time Equivalent Q3 2010]],6,0),"-")</f>
        <v>-</v>
      </c>
      <c r="AY125" s="602" t="str">
        <f>IFERROR(VLOOKUP(ONSCollation[[#This Row],[ONS Q1 2011-Q2 2011]],ONS2011Q2[[#All],[Dept detail / Agency]:[Full Time Equivalent]],3,0),"-")</f>
        <v>-</v>
      </c>
      <c r="AZ125" s="602" t="str">
        <f>IFERROR(VLOOKUP(ONSCollation[[#This Row],[ONS Q2 2011-Q3 2011]],ONS2011Q3[[#All],[Cleaned text]:[Full Time Equivalent Q3 2011]],2,0),"-")</f>
        <v>-</v>
      </c>
      <c r="BA125" s="602" t="str">
        <f>IFERROR(VLOOKUP(ONSCollation[[#This Row],[ONS Q3 2011-Q4 2011]],ONS2011Q4[[#All],[Cleaned text]:[Full Time Equivalent]],3,0),"-")</f>
        <v>-</v>
      </c>
      <c r="BB125" s="602" t="str">
        <f>IFERROR(VLOOKUP(ONSCollation[[#This Row],[Dept detail / Agency]],ONS2012Q1[[Cleaned text]:[FTE Q1]],3,FALSE),"-")</f>
        <v>-</v>
      </c>
      <c r="BC125" s="602" t="str">
        <f>IFERROR(VLOOKUP(ONSCollation[[#This Row],[Dept detail / Agency]],ONS2012Q2[[Cleaned name]:[FTE Q2 2012]],3,FALSE),"-")</f>
        <v>-</v>
      </c>
      <c r="BD125" s="602" t="str">
        <f>IFERROR(VLOOKUP(ONSCollation[[#This Row],[Dept detail / Agency]],ONS2012Q3[[Cleaned name]:[FTE Q2 2012]],3,FALSE),"-")</f>
        <v>-</v>
      </c>
      <c r="BE125" s="602" t="str">
        <f>IFERROR(VLOOKUP(ONSCollation[[#This Row],[Dept detail / Agency]],ONS2012Q4[[Cleaned name]:[FTE Q3 2012]],3,FALSE),"-")</f>
        <v>-</v>
      </c>
      <c r="BF125" s="602" t="str">
        <f>IFERROR(VLOOKUP(ONSCollation[[#This Row],[Dept detail / Agency]],ONS2013Q1[[Cleaned name]:[FTE Q4 2012]],3,FALSE),"-")</f>
        <v>-</v>
      </c>
      <c r="BG125" s="602">
        <f>IFERROR(VLOOKUP(ONSCollation[[#This Row],[Dept detail / Agency]],ONS2013Q2[[Cleaned name]:[FTE Q1 2013]],3,FALSE),"-")</f>
        <v>1560</v>
      </c>
      <c r="BH125" s="602">
        <f>IFERROR(VLOOKUP(ONSCollation[[#This Row],[Dept detail / Agency]],ONS2013Q3[[Cleaned name]:[FTE Q2 2013]],3,FALSE),"-")</f>
        <v>1520</v>
      </c>
      <c r="BI125" s="602">
        <f>IFERROR(VLOOKUP(ONSCollation[[#This Row],[Dept detail / Agency]],ONS2013Q3[[Cleaned name]:[FTE Q2 2013]],3,FALSE),"-")</f>
        <v>1520</v>
      </c>
      <c r="BJ125" s="604"/>
    </row>
    <row r="126" spans="1:62" x14ac:dyDescent="0.25">
      <c r="A126" s="531" t="s">
        <v>82</v>
      </c>
      <c r="B126" s="549" t="s">
        <v>474</v>
      </c>
      <c r="C126" s="531" t="s">
        <v>82</v>
      </c>
      <c r="D126" s="531" t="s">
        <v>82</v>
      </c>
      <c r="E126" s="531" t="s">
        <v>82</v>
      </c>
      <c r="F126" s="531" t="s">
        <v>82</v>
      </c>
      <c r="G126" s="531" t="s">
        <v>82</v>
      </c>
      <c r="H126" s="531" t="s">
        <v>82</v>
      </c>
      <c r="I126" s="531" t="s">
        <v>82</v>
      </c>
      <c r="J126" s="531" t="s">
        <v>82</v>
      </c>
      <c r="K126" s="531" t="s">
        <v>82</v>
      </c>
      <c r="L126" s="532" t="str">
        <f>VLOOKUP(TRIM(ONSCollation[[#This Row],[ONS Q3 2011-Q4 2011]]),ONS2012Q1[Cleaned text],1,0)</f>
        <v>Northern Ireland Office</v>
      </c>
      <c r="M126" s="532" t="str">
        <f>ONSCollation[[#This Row],[ONS Q4 2011-Q1 2012]]</f>
        <v>Northern Ireland Office</v>
      </c>
      <c r="N126" s="536" t="str">
        <f>ONSCollation[[#This Row],[ONS Q4 2011-Q1 2012]]</f>
        <v>Northern Ireland Office</v>
      </c>
      <c r="O126" s="536" t="str">
        <f>ONSCollation[[#This Row],[Dept]]</f>
        <v>NIO</v>
      </c>
      <c r="P126" s="531" t="s">
        <v>760</v>
      </c>
      <c r="Q126" s="531" t="s">
        <v>832</v>
      </c>
      <c r="R126" s="531" t="s">
        <v>790</v>
      </c>
      <c r="S126" s="601">
        <f>IFERROR(VLOOKUP(ONSCollation[[#This Row],[ONS Q1 2009-Q2 2009]],ONS2009Q2[[#All],[Cleaned version of text detail]:[Full Time Equivalent Q1 2009]],8,0), "-")</f>
        <v>120</v>
      </c>
      <c r="T126" s="601">
        <f>IFERROR(VLOOKUP(ONSCollation[[#This Row],[ONS Q1 2009-Q2 2009]],ONS2009Q2[[#All],[Cleaned version of text detail]:[Full Time Equivalent Q1 2009]],4,0),"-")</f>
        <v>110</v>
      </c>
      <c r="U126" s="601">
        <f>IFERROR(VLOOKUP(ONSCollation[[#This Row],[ONS Q3 2009-Q4 2009]],ONS2009Q4[[#All],[Cleaned version of detail]:[Full Time Equivalent Q3 2009]],8,0),"-")</f>
        <v>110</v>
      </c>
      <c r="V126" s="601">
        <f>IFERROR(VLOOKUP(ONSCollation[[#This Row],[ONS Q3 2009-Q4 2009]],ONS2009Q4[[#All],[Cleaned version of detail]:[Full Time Equivalent Q3 2009]],4,0),"-")</f>
        <v>110</v>
      </c>
      <c r="W126" s="601">
        <f>IFERROR(VLOOKUP(ONSCollation[[#This Row],[ONS Q1 2010-Q2 2010]],ONS2010Q2[[#All],[Cleaned text]:[Full Time Equivalent Q1 2010]],8,0),"-")</f>
        <v>110</v>
      </c>
      <c r="X126" s="601">
        <f>IFERROR(VLOOKUP(ONSCollation[[#This Row],[ONS Q2 2010-Q3 2010]],ONS2010Q3[[#All],[Cleaned text]:[FTE Q2 2010]],8,0),"-")</f>
        <v>130</v>
      </c>
      <c r="Y126" s="601">
        <f>IFERROR(VLOOKUP(ONSCollation[[#This Row],[ONS Q3 2010-Q4 2010]],ONS2010Q4[[#All],[Cleaned text]:[Full Time Equivalent Q3 2010]],8,0),"-")</f>
        <v>110</v>
      </c>
      <c r="Z126" s="601">
        <f>IFERROR(VLOOKUP(ONSCollation[[#This Row],[ONS Q3 2010-Q4 2010]],ONS2010Q4[[#All],[Cleaned text]:[Full Time Equivalent Q3 2010]],4,0),"-")</f>
        <v>110</v>
      </c>
      <c r="AA126" s="601">
        <f>IFERROR(VLOOKUP(ONSCollation[[#This Row],[ONS Q4 2010-Q1 2011]],ONS2011Q1[[#All],[Cleaned text]:[Full Time Equivalent change Q4 2010-Q1 2011]],3,0),"-")</f>
        <v>100</v>
      </c>
      <c r="AB126" s="601">
        <f>IFERROR(VLOOKUP(ONSCollation[[#This Row],[ONS Q1 2011-Q2 2011]],ONS2011Q2[[#All],[Dept detail / Agency]:[Full Time Equivalent]],4,0),"-")</f>
        <v>50</v>
      </c>
      <c r="AC126" s="601">
        <f>IFERROR(VLOOKUP(ONSCollation[[#This Row],[ONS Q2 2011-Q3 2011]],ONS2011Q3[[#All],[Cleaned text]:[Full Time Equivalent Q3 2011]],3,0),"-")</f>
        <v>50</v>
      </c>
      <c r="AD126" s="601">
        <f>IFERROR(VLOOKUP(ONSCollation[[#This Row],[ONS Q3 2011-Q4 2011]],ONS2011Q4[[#All],[Cleaned text]:[Full Time Equivalent]],4,0),"-")</f>
        <v>50</v>
      </c>
      <c r="AE126" s="601">
        <f>IFERROR(VLOOKUP(ONSCollation[[#This Row],[Dept detail / Agency]],ONS2012Q1[[Cleaned text]:[FTE Q1]],4,FALSE),"-")</f>
        <v>60</v>
      </c>
      <c r="AF126" s="601">
        <f>IFERROR(VLOOKUP(ONSCollation[[#This Row],[Dept detail / Agency]],ONS2012Q2[[Cleaned name]:[FTE Q2 2012]],4,FALSE),"-")</f>
        <v>90</v>
      </c>
      <c r="AG126" s="601">
        <f>IFERROR(VLOOKUP(ONSCollation[[#This Row],[Dept detail / Agency]],ONS2012Q3[[Cleaned name]:[FTE Q2 2012]],4,FALSE),"-")</f>
        <v>90</v>
      </c>
      <c r="AH126" s="601">
        <f>IFERROR(VLOOKUP(ONSCollation[[#This Row],[Dept detail / Agency]],ONS2012Q4[[Cleaned name]:[FTE Q3 2012]],4,FALSE),"-")</f>
        <v>90</v>
      </c>
      <c r="AI126" s="601">
        <f>IFERROR(VLOOKUP(ONSCollation[[#This Row],[Dept detail / Agency]],ONS2013Q1[[Cleaned name]:[FTE Q4 2012]],4,FALSE),"-")</f>
        <v>90</v>
      </c>
      <c r="AJ126" s="601">
        <f>IFERROR(VLOOKUP(ONSCollation[[#This Row],[Dept detail / Agency]],ONS2013Q2[[Cleaned name]:[FTE Q1 2013]],4,FALSE),"-")</f>
        <v>90</v>
      </c>
      <c r="AK126" s="601">
        <f>IFERROR(VLOOKUP(ONSCollation[[#This Row],[Dept detail / Agency]],ONS2013Q3[[Cleaned name]:[FTE Q2 2013]],4,FALSE),"-")</f>
        <v>100</v>
      </c>
      <c r="AL126" s="601">
        <f>IFERROR(VLOOKUP(ONSCollation[[#This Row],[Dept detail / Agency]],ONS2013Q3[[Cleaned name]:[FTE Q2 2013]],6,FALSE),"-")</f>
        <v>90</v>
      </c>
      <c r="AM126" s="601">
        <f>IFERROR(VLOOKUP(ONSCollation[[#This Row],[Dept detail / Agency]],ONS2013Q4[[#All],[Cleaned name]:[FTE Q4 2013]],4,FALSE),"-")</f>
        <v>100</v>
      </c>
      <c r="AN126" s="601">
        <f>IFERROR(VLOOKUP(ONSCollation[[#This Row],[Dept detail / Agency]],ONS2013Q4[[Cleaned name]:[HC Q3 20132]],6,FALSE),"-")</f>
        <v>100</v>
      </c>
      <c r="AO126" s="601">
        <f>ONSCollation[[#This Row],[2013 Q3 - restated]]-ONSCollation[[#This Row],[2013 Q3 FTE]]</f>
        <v>0</v>
      </c>
      <c r="AP126" s="602">
        <f>IFERROR(VLOOKUP(ONSCollation[[#This Row],[ONS Q1 2009-Q2 2009]],ONS2009Q2[[#All],[Cleaned version of text detail]:[Full Time Equivalent Q1 2009]],6,0),"-")</f>
        <v>120</v>
      </c>
      <c r="AQ126" s="602">
        <f>IFERROR(VLOOKUP(ONSCollation[[#This Row],[ONS Q1 2009-Q2 2009]],ONS2009Q2[[#All],[Cleaned version of text detail]:[Full Time Equivalent Q1 2009]],2,0),"-")</f>
        <v>120</v>
      </c>
      <c r="AR126" s="602">
        <f>IFERROR(VLOOKUP(ONSCollation[[#This Row],[ONS Q3 2009-Q4 2009]],ONS2009Q4[[#All],[Cleaned version of detail]:[Full Time Equivalent Q3 2009]],6,0),"-")</f>
        <v>110</v>
      </c>
      <c r="AS126" s="602">
        <f>IFERROR(VLOOKUP(ONSCollation[[#This Row],[ONS Q3 2009-Q4 2009]],ONS2009Q4[[#All],[Cleaned version of detail]:[Full Time Equivalent Q3 2009]],2,0),"-")</f>
        <v>120</v>
      </c>
      <c r="AT126" s="602">
        <f>IFERROR(VLOOKUP(ONSCollation[[#This Row],[ONS Q1 2010-Q2 2010]],ONS2010Q2[[#All],[Cleaned text]:[Full Time Equivalent Q1 2010]],6,0),"-")</f>
        <v>120</v>
      </c>
      <c r="AU126" s="602">
        <f>IFERROR(VLOOKUP(ONSCollation[[#This Row],[ONS Q2 2010-Q3 2010]],ONS2010Q3[[#All],[Cleaned text]:[FTE Q2 2010]],6,0),"-")</f>
        <v>140</v>
      </c>
      <c r="AV126" s="602">
        <f>IFERROR(VLOOKUP(ONSCollation[[#This Row],[ONS Q4 2010-Q1 2011]],ONS2011Q1[[#All],[Cleaned text]:[Full Time Equivalent change Q4 2010-Q1 2011]],2,0),"-")</f>
        <v>110</v>
      </c>
      <c r="AW126" s="602">
        <f>IFERROR(VLOOKUP(ONSCollation[[#This Row],[ONS Q3 2010-Q4 2010]],ONS2010Q4[[#All],[Cleaned text]:[Full Time Equivalent Q3 2010]],2,0),"-")</f>
        <v>120</v>
      </c>
      <c r="AX126" s="602">
        <f>IFERROR(VLOOKUP(ONSCollation[[#This Row],[ONS Q3 2010-Q4 2010]],ONS2010Q4[[#All],[Cleaned text]:[Full Time Equivalent Q3 2010]],6,0),"-")</f>
        <v>120</v>
      </c>
      <c r="AY126" s="602">
        <f>IFERROR(VLOOKUP(ONSCollation[[#This Row],[ONS Q1 2011-Q2 2011]],ONS2011Q2[[#All],[Dept detail / Agency]:[Full Time Equivalent]],3,0),"-")</f>
        <v>50</v>
      </c>
      <c r="AZ126" s="602">
        <f>IFERROR(VLOOKUP(ONSCollation[[#This Row],[ONS Q2 2011-Q3 2011]],ONS2011Q3[[#All],[Cleaned text]:[Full Time Equivalent Q3 2011]],2,0),"-")</f>
        <v>50</v>
      </c>
      <c r="BA126" s="602">
        <f>IFERROR(VLOOKUP(ONSCollation[[#This Row],[ONS Q3 2011-Q4 2011]],ONS2011Q4[[#All],[Cleaned text]:[Full Time Equivalent]],3,0),"-")</f>
        <v>50</v>
      </c>
      <c r="BB126" s="602">
        <f>IFERROR(VLOOKUP(ONSCollation[[#This Row],[Dept detail / Agency]],ONS2012Q1[[Cleaned text]:[FTE Q1]],3,FALSE),"-")</f>
        <v>60</v>
      </c>
      <c r="BC126" s="602">
        <f>IFERROR(VLOOKUP(ONSCollation[[#This Row],[Dept detail / Agency]],ONS2012Q2[[Cleaned name]:[FTE Q2 2012]],3,FALSE),"-")</f>
        <v>90</v>
      </c>
      <c r="BD126" s="602">
        <f>IFERROR(VLOOKUP(ONSCollation[[#This Row],[Dept detail / Agency]],ONS2012Q3[[Cleaned name]:[FTE Q2 2012]],3,FALSE),"-")</f>
        <v>90</v>
      </c>
      <c r="BE126" s="602">
        <f>IFERROR(VLOOKUP(ONSCollation[[#This Row],[Dept detail / Agency]],ONS2012Q4[[Cleaned name]:[FTE Q3 2012]],3,FALSE),"-")</f>
        <v>90</v>
      </c>
      <c r="BF126" s="602">
        <f>IFERROR(VLOOKUP(ONSCollation[[#This Row],[Dept detail / Agency]],ONS2013Q1[[Cleaned name]:[FTE Q4 2012]],3,FALSE),"-")</f>
        <v>90</v>
      </c>
      <c r="BG126" s="602">
        <f>IFERROR(VLOOKUP(ONSCollation[[#This Row],[Dept detail / Agency]],ONS2013Q2[[Cleaned name]:[FTE Q1 2013]],3,FALSE),"-")</f>
        <v>100</v>
      </c>
      <c r="BH126" s="602">
        <f>IFERROR(VLOOKUP(ONSCollation[[#This Row],[Dept detail / Agency]],ONS2013Q3[[Cleaned name]:[FTE Q2 2013]],3,FALSE),"-")</f>
        <v>100</v>
      </c>
      <c r="BI126" s="602">
        <f>IFERROR(VLOOKUP(ONSCollation[[#This Row],[Dept detail / Agency]],ONS2013Q3[[Cleaned name]:[FTE Q2 2013]],3,FALSE),"-")</f>
        <v>100</v>
      </c>
      <c r="BJ126" s="604"/>
    </row>
    <row r="127" spans="1:62" x14ac:dyDescent="0.25">
      <c r="A127" s="531" t="s">
        <v>153</v>
      </c>
      <c r="B127" s="549" t="s">
        <v>475</v>
      </c>
      <c r="C127" s="531" t="s">
        <v>96</v>
      </c>
      <c r="D127" s="531" t="s">
        <v>96</v>
      </c>
      <c r="E127" s="531" t="s">
        <v>96</v>
      </c>
      <c r="F127" s="531" t="s">
        <v>96</v>
      </c>
      <c r="G127" s="531" t="s">
        <v>96</v>
      </c>
      <c r="H127" s="531" t="s">
        <v>96</v>
      </c>
      <c r="I127" s="531" t="s">
        <v>96</v>
      </c>
      <c r="J127" s="531" t="s">
        <v>96</v>
      </c>
      <c r="K127" s="531" t="s">
        <v>96</v>
      </c>
      <c r="L127" s="531" t="s">
        <v>710</v>
      </c>
      <c r="M127" s="532" t="str">
        <f>ONSCollation[[#This Row],[ONS Q4 2011-Q1 2012]]</f>
        <v>Crown Office and Procurator Fiscal</v>
      </c>
      <c r="N127" s="536" t="str">
        <f>ONSCollation[[#This Row],[ONS Q4 2011-Q1 2012]]</f>
        <v>Crown Office and Procurator Fiscal</v>
      </c>
      <c r="O127" s="536" t="str">
        <f>ONSCollation[[#This Row],[Dept]]</f>
        <v>Scot Gov</v>
      </c>
      <c r="P127" s="531" t="s">
        <v>902</v>
      </c>
      <c r="Q127" s="531" t="s">
        <v>832</v>
      </c>
      <c r="R127" s="531" t="e">
        <v>#N/A</v>
      </c>
      <c r="S127" s="601">
        <f>IFERROR(VLOOKUP(ONSCollation[[#This Row],[ONS Q1 2009-Q2 2009]],ONS2009Q2[[#All],[Cleaned version of text detail]:[Full Time Equivalent Q1 2009]],8,0), "-")</f>
        <v>1670</v>
      </c>
      <c r="T127" s="601">
        <f>IFERROR(VLOOKUP(ONSCollation[[#This Row],[ONS Q1 2009-Q2 2009]],ONS2009Q2[[#All],[Cleaned version of text detail]:[Full Time Equivalent Q1 2009]],4,0),"-")</f>
        <v>1730</v>
      </c>
      <c r="U127" s="601">
        <f>IFERROR(VLOOKUP(ONSCollation[[#This Row],[ONS Q3 2009-Q4 2009]],ONS2009Q4[[#All],[Cleaned version of detail]:[Full Time Equivalent Q3 2009]],8,0),"-")</f>
        <v>1760</v>
      </c>
      <c r="V127" s="601">
        <f>IFERROR(VLOOKUP(ONSCollation[[#This Row],[ONS Q3 2009-Q4 2009]],ONS2009Q4[[#All],[Cleaned version of detail]:[Full Time Equivalent Q3 2009]],4,0),"-")</f>
        <v>1760</v>
      </c>
      <c r="W127" s="601">
        <f>IFERROR(VLOOKUP(ONSCollation[[#This Row],[ONS Q1 2010-Q2 2010]],ONS2010Q2[[#All],[Cleaned text]:[Full Time Equivalent Q1 2010]],8,0),"-")</f>
        <v>1760</v>
      </c>
      <c r="X127" s="601">
        <f>IFERROR(VLOOKUP(ONSCollation[[#This Row],[ONS Q2 2010-Q3 2010]],ONS2010Q3[[#All],[Cleaned text]:[FTE Q2 2010]],8,0),"-")</f>
        <v>1740</v>
      </c>
      <c r="Y127" s="601">
        <f>IFERROR(VLOOKUP(ONSCollation[[#This Row],[ONS Q3 2010-Q4 2010]],ONS2010Q4[[#All],[Cleaned text]:[Full Time Equivalent Q3 2010]],8,0),"-")</f>
        <v>1730</v>
      </c>
      <c r="Z127" s="601">
        <f>IFERROR(VLOOKUP(ONSCollation[[#This Row],[ONS Q3 2010-Q4 2010]],ONS2010Q4[[#All],[Cleaned text]:[Full Time Equivalent Q3 2010]],4,0),"-")</f>
        <v>1730</v>
      </c>
      <c r="AA127" s="601">
        <f>IFERROR(VLOOKUP(ONSCollation[[#This Row],[ONS Q4 2010-Q1 2011]],ONS2011Q1[[#All],[Cleaned text]:[Full Time Equivalent change Q4 2010-Q1 2011]],3,0),"-")</f>
        <v>1680</v>
      </c>
      <c r="AB127" s="601">
        <f>IFERROR(VLOOKUP(ONSCollation[[#This Row],[ONS Q1 2011-Q2 2011]],ONS2011Q2[[#All],[Dept detail / Agency]:[Full Time Equivalent]],4,0),"-")</f>
        <v>1630</v>
      </c>
      <c r="AC127" s="601">
        <f>IFERROR(VLOOKUP(ONSCollation[[#This Row],[ONS Q2 2011-Q3 2011]],ONS2011Q3[[#All],[Cleaned text]:[Full Time Equivalent Q3 2011]],3,0),"-")</f>
        <v>1610</v>
      </c>
      <c r="AD127" s="601">
        <f>IFERROR(VLOOKUP(ONSCollation[[#This Row],[ONS Q3 2011-Q4 2011]],ONS2011Q4[[#All],[Cleaned text]:[Full Time Equivalent]],4,0),"-")</f>
        <v>1580</v>
      </c>
      <c r="AE127" s="601">
        <f>IFERROR(VLOOKUP(ONSCollation[[#This Row],[Dept detail / Agency]],ONS2012Q1[[Cleaned text]:[FTE Q1]],4,FALSE),"-")</f>
        <v>1540</v>
      </c>
      <c r="AF127" s="601">
        <f>IFERROR(VLOOKUP(ONSCollation[[#This Row],[Dept detail / Agency]],ONS2012Q2[[Cleaned name]:[FTE Q2 2012]],4,FALSE),"-")</f>
        <v>1550</v>
      </c>
      <c r="AG127" s="601">
        <f>IFERROR(VLOOKUP(ONSCollation[[#This Row],[Dept detail / Agency]],ONS2012Q3[[Cleaned name]:[FTE Q2 2012]],4,FALSE),"-")</f>
        <v>1530</v>
      </c>
      <c r="AH127" s="601">
        <f>IFERROR(VLOOKUP(ONSCollation[[#This Row],[Dept detail / Agency]],ONS2012Q4[[Cleaned name]:[FTE Q3 2012]],4,FALSE),"-")</f>
        <v>1560</v>
      </c>
      <c r="AI127" s="601">
        <f>IFERROR(VLOOKUP(ONSCollation[[#This Row],[Dept detail / Agency]],ONS2013Q1[[Cleaned name]:[FTE Q4 2012]],4,FALSE),"-")</f>
        <v>1580</v>
      </c>
      <c r="AJ127" s="601">
        <f>IFERROR(VLOOKUP(ONSCollation[[#This Row],[Dept detail / Agency]],ONS2013Q2[[Cleaned name]:[FTE Q1 2013]],4,FALSE),"-")</f>
        <v>1560</v>
      </c>
      <c r="AK127" s="601">
        <f>IFERROR(VLOOKUP(ONSCollation[[#This Row],[Dept detail / Agency]],ONS2013Q3[[Cleaned name]:[FTE Q2 2013]],4,FALSE),"-")</f>
        <v>1550</v>
      </c>
      <c r="AL127" s="601">
        <f>IFERROR(VLOOKUP(ONSCollation[[#This Row],[Dept detail / Agency]],ONS2013Q3[[Cleaned name]:[FTE Q2 2013]],6,FALSE),"-")</f>
        <v>1560</v>
      </c>
      <c r="AM127" s="601">
        <f>IFERROR(VLOOKUP(ONSCollation[[#This Row],[Dept detail / Agency]],ONS2013Q4[[#All],[Cleaned name]:[FTE Q4 2013]],4,FALSE),"-")</f>
        <v>1580</v>
      </c>
      <c r="AN127" s="601">
        <f>IFERROR(VLOOKUP(ONSCollation[[#This Row],[Dept detail / Agency]],ONS2013Q4[[Cleaned name]:[HC Q3 20132]],6,FALSE),"-")</f>
        <v>1550</v>
      </c>
      <c r="AO127" s="601">
        <f>ONSCollation[[#This Row],[2013 Q3 - restated]]-ONSCollation[[#This Row],[2013 Q3 FTE]]</f>
        <v>0</v>
      </c>
      <c r="AP127" s="602">
        <f>IFERROR(VLOOKUP(ONSCollation[[#This Row],[ONS Q1 2009-Q2 2009]],ONS2009Q2[[#All],[Cleaned version of text detail]:[Full Time Equivalent Q1 2009]],6,0),"-")</f>
        <v>1770</v>
      </c>
      <c r="AQ127" s="602">
        <f>IFERROR(VLOOKUP(ONSCollation[[#This Row],[ONS Q1 2009-Q2 2009]],ONS2009Q2[[#All],[Cleaned version of text detail]:[Full Time Equivalent Q1 2009]],2,0),"-")</f>
        <v>1830</v>
      </c>
      <c r="AR127" s="602">
        <f>IFERROR(VLOOKUP(ONSCollation[[#This Row],[ONS Q3 2009-Q4 2009]],ONS2009Q4[[#All],[Cleaned version of detail]:[Full Time Equivalent Q3 2009]],6,0),"-")</f>
        <v>1860</v>
      </c>
      <c r="AS127" s="602">
        <f>IFERROR(VLOOKUP(ONSCollation[[#This Row],[ONS Q3 2009-Q4 2009]],ONS2009Q4[[#All],[Cleaned version of detail]:[Full Time Equivalent Q3 2009]],2,0),"-")</f>
        <v>1870</v>
      </c>
      <c r="AT127" s="602">
        <f>IFERROR(VLOOKUP(ONSCollation[[#This Row],[ONS Q1 2010-Q2 2010]],ONS2010Q2[[#All],[Cleaned text]:[Full Time Equivalent Q1 2010]],6,0),"-")</f>
        <v>1870</v>
      </c>
      <c r="AU127" s="602">
        <f>IFERROR(VLOOKUP(ONSCollation[[#This Row],[ONS Q2 2010-Q3 2010]],ONS2010Q3[[#All],[Cleaned text]:[FTE Q2 2010]],6,0),"-")</f>
        <v>1850</v>
      </c>
      <c r="AV127" s="602">
        <f>IFERROR(VLOOKUP(ONSCollation[[#This Row],[ONS Q4 2010-Q1 2011]],ONS2011Q1[[#All],[Cleaned text]:[Full Time Equivalent change Q4 2010-Q1 2011]],2,0),"-")</f>
        <v>1790</v>
      </c>
      <c r="AW127" s="602">
        <f>IFERROR(VLOOKUP(ONSCollation[[#This Row],[ONS Q3 2010-Q4 2010]],ONS2010Q4[[#All],[Cleaned text]:[Full Time Equivalent Q3 2010]],2,0),"-")</f>
        <v>1840</v>
      </c>
      <c r="AX127" s="602">
        <f>IFERROR(VLOOKUP(ONSCollation[[#This Row],[ONS Q3 2010-Q4 2010]],ONS2010Q4[[#All],[Cleaned text]:[Full Time Equivalent Q3 2010]],6,0),"-")</f>
        <v>1840</v>
      </c>
      <c r="AY127" s="602">
        <f>IFERROR(VLOOKUP(ONSCollation[[#This Row],[ONS Q1 2011-Q2 2011]],ONS2011Q2[[#All],[Dept detail / Agency]:[Full Time Equivalent]],3,0),"-")</f>
        <v>1740</v>
      </c>
      <c r="AZ127" s="602">
        <f>IFERROR(VLOOKUP(ONSCollation[[#This Row],[ONS Q2 2011-Q3 2011]],ONS2011Q3[[#All],[Cleaned text]:[Full Time Equivalent Q3 2011]],2,0),"-")</f>
        <v>1720</v>
      </c>
      <c r="BA127" s="602">
        <f>IFERROR(VLOOKUP(ONSCollation[[#This Row],[ONS Q3 2011-Q4 2011]],ONS2011Q4[[#All],[Cleaned text]:[Full Time Equivalent]],3,0),"-")</f>
        <v>1700</v>
      </c>
      <c r="BB127" s="602">
        <f>IFERROR(VLOOKUP(ONSCollation[[#This Row],[Dept detail / Agency]],ONS2012Q1[[Cleaned text]:[FTE Q1]],3,FALSE),"-")</f>
        <v>1650</v>
      </c>
      <c r="BC127" s="602">
        <f>IFERROR(VLOOKUP(ONSCollation[[#This Row],[Dept detail / Agency]],ONS2012Q2[[Cleaned name]:[FTE Q2 2012]],3,FALSE),"-")</f>
        <v>1670</v>
      </c>
      <c r="BD127" s="602">
        <f>IFERROR(VLOOKUP(ONSCollation[[#This Row],[Dept detail / Agency]],ONS2012Q3[[Cleaned name]:[FTE Q2 2012]],3,FALSE),"-")</f>
        <v>1640</v>
      </c>
      <c r="BE127" s="602">
        <f>IFERROR(VLOOKUP(ONSCollation[[#This Row],[Dept detail / Agency]],ONS2012Q4[[Cleaned name]:[FTE Q3 2012]],3,FALSE),"-")</f>
        <v>1670</v>
      </c>
      <c r="BF127" s="602">
        <f>IFERROR(VLOOKUP(ONSCollation[[#This Row],[Dept detail / Agency]],ONS2013Q1[[Cleaned name]:[FTE Q4 2012]],3,FALSE),"-")</f>
        <v>1700</v>
      </c>
      <c r="BG127" s="602">
        <f>IFERROR(VLOOKUP(ONSCollation[[#This Row],[Dept detail / Agency]],ONS2013Q2[[Cleaned name]:[FTE Q1 2013]],3,FALSE),"-")</f>
        <v>1680</v>
      </c>
      <c r="BH127" s="602">
        <f>IFERROR(VLOOKUP(ONSCollation[[#This Row],[Dept detail / Agency]],ONS2013Q3[[Cleaned name]:[FTE Q2 2013]],3,FALSE),"-")</f>
        <v>1670</v>
      </c>
      <c r="BI127" s="602">
        <f>IFERROR(VLOOKUP(ONSCollation[[#This Row],[Dept detail / Agency]],ONS2013Q3[[Cleaned name]:[FTE Q2 2013]],3,FALSE),"-")</f>
        <v>1670</v>
      </c>
      <c r="BJ127" s="604"/>
    </row>
    <row r="128" spans="1:62" x14ac:dyDescent="0.25">
      <c r="A128" s="531" t="s">
        <v>153</v>
      </c>
      <c r="B128" s="549" t="s">
        <v>475</v>
      </c>
      <c r="C128" s="531" t="s">
        <v>108</v>
      </c>
      <c r="D128" s="531" t="s">
        <v>108</v>
      </c>
      <c r="E128" s="531" t="s">
        <v>108</v>
      </c>
      <c r="F128" s="531" t="s">
        <v>108</v>
      </c>
      <c r="G128" s="531" t="s">
        <v>108</v>
      </c>
      <c r="H128" s="531" t="s">
        <v>108</v>
      </c>
      <c r="I128" s="531" t="s">
        <v>108</v>
      </c>
      <c r="J128" s="531" t="s">
        <v>108</v>
      </c>
      <c r="K128" s="531" t="s">
        <v>108</v>
      </c>
      <c r="L128" s="532" t="str">
        <f>VLOOKUP(TRIM(ONSCollation[[#This Row],[ONS Q3 2011-Q4 2011]]),ONS2012Q1[Cleaned text],1,0)</f>
        <v>Disclosure Scotland</v>
      </c>
      <c r="M128" s="532" t="str">
        <f>ONSCollation[[#This Row],[ONS Q4 2011-Q1 2012]]</f>
        <v>Disclosure Scotland</v>
      </c>
      <c r="N128" s="536" t="str">
        <f>ONSCollation[[#This Row],[ONS Q4 2011-Q1 2012]]</f>
        <v>Disclosure Scotland</v>
      </c>
      <c r="O128" s="536" t="str">
        <f>ONSCollation[[#This Row],[Dept]]</f>
        <v>Scot Gov</v>
      </c>
      <c r="P128" s="531" t="s">
        <v>902</v>
      </c>
      <c r="Q128" s="531" t="s">
        <v>832</v>
      </c>
      <c r="R128" s="531" t="e">
        <v>#N/A</v>
      </c>
      <c r="S128" s="601">
        <f>IFERROR(VLOOKUP(ONSCollation[[#This Row],[ONS Q1 2009-Q2 2009]],ONS2009Q2[[#All],[Cleaned version of text detail]:[Full Time Equivalent Q1 2009]],8,0), "-")</f>
        <v>0</v>
      </c>
      <c r="T128" s="601">
        <f>IFERROR(VLOOKUP(ONSCollation[[#This Row],[ONS Q1 2009-Q2 2009]],ONS2009Q2[[#All],[Cleaned version of text detail]:[Full Time Equivalent Q1 2009]],4,0),"-")</f>
        <v>150</v>
      </c>
      <c r="U128" s="601">
        <f>IFERROR(VLOOKUP(ONSCollation[[#This Row],[ONS Q3 2009-Q4 2009]],ONS2009Q4[[#All],[Cleaned version of detail]:[Full Time Equivalent Q3 2009]],8,0),"-")</f>
        <v>170</v>
      </c>
      <c r="V128" s="601">
        <f>IFERROR(VLOOKUP(ONSCollation[[#This Row],[ONS Q3 2009-Q4 2009]],ONS2009Q4[[#All],[Cleaned version of detail]:[Full Time Equivalent Q3 2009]],4,0),"-")</f>
        <v>160</v>
      </c>
      <c r="W128" s="601">
        <f>IFERROR(VLOOKUP(ONSCollation[[#This Row],[ONS Q1 2010-Q2 2010]],ONS2010Q2[[#All],[Cleaned text]:[Full Time Equivalent Q1 2010]],8,0),"-")</f>
        <v>170</v>
      </c>
      <c r="X128" s="601">
        <f>IFERROR(VLOOKUP(ONSCollation[[#This Row],[ONS Q2 2010-Q3 2010]],ONS2010Q3[[#All],[Cleaned text]:[FTE Q2 2010]],8,0),"-")</f>
        <v>170</v>
      </c>
      <c r="Y128" s="601">
        <f>IFERROR(VLOOKUP(ONSCollation[[#This Row],[ONS Q3 2010-Q4 2010]],ONS2010Q4[[#All],[Cleaned text]:[Full Time Equivalent Q3 2010]],8,0),"-")</f>
        <v>170</v>
      </c>
      <c r="Z128" s="601">
        <f>IFERROR(VLOOKUP(ONSCollation[[#This Row],[ONS Q3 2010-Q4 2010]],ONS2010Q4[[#All],[Cleaned text]:[Full Time Equivalent Q3 2010]],4,0),"-")</f>
        <v>170</v>
      </c>
      <c r="AA128" s="601">
        <f>IFERROR(VLOOKUP(ONSCollation[[#This Row],[ONS Q4 2010-Q1 2011]],ONS2011Q1[[#All],[Cleaned text]:[Full Time Equivalent change Q4 2010-Q1 2011]],3,0),"-")</f>
        <v>160</v>
      </c>
      <c r="AB128" s="601">
        <f>IFERROR(VLOOKUP(ONSCollation[[#This Row],[ONS Q1 2011-Q2 2011]],ONS2011Q2[[#All],[Dept detail / Agency]:[Full Time Equivalent]],4,0),"-")</f>
        <v>160</v>
      </c>
      <c r="AC128" s="601">
        <f>IFERROR(VLOOKUP(ONSCollation[[#This Row],[ONS Q2 2011-Q3 2011]],ONS2011Q3[[#All],[Cleaned text]:[Full Time Equivalent Q3 2011]],3,0),"-")</f>
        <v>170</v>
      </c>
      <c r="AD128" s="601">
        <f>IFERROR(VLOOKUP(ONSCollation[[#This Row],[ONS Q3 2011-Q4 2011]],ONS2011Q4[[#All],[Cleaned text]:[Full Time Equivalent]],4,0),"-")</f>
        <v>170</v>
      </c>
      <c r="AE128" s="601">
        <f>IFERROR(VLOOKUP(ONSCollation[[#This Row],[Dept detail / Agency]],ONS2012Q1[[Cleaned text]:[FTE Q1]],4,FALSE),"-")</f>
        <v>170</v>
      </c>
      <c r="AF128" s="601">
        <f>IFERROR(VLOOKUP(ONSCollation[[#This Row],[Dept detail / Agency]],ONS2012Q2[[Cleaned name]:[FTE Q2 2012]],4,FALSE),"-")</f>
        <v>170</v>
      </c>
      <c r="AG128" s="601">
        <f>IFERROR(VLOOKUP(ONSCollation[[#This Row],[Dept detail / Agency]],ONS2012Q3[[Cleaned name]:[FTE Q2 2012]],4,FALSE),"-")</f>
        <v>170</v>
      </c>
      <c r="AH128" s="601">
        <f>IFERROR(VLOOKUP(ONSCollation[[#This Row],[Dept detail / Agency]],ONS2012Q4[[Cleaned name]:[FTE Q3 2012]],4,FALSE),"-")</f>
        <v>170</v>
      </c>
      <c r="AI128" s="601">
        <f>IFERROR(VLOOKUP(ONSCollation[[#This Row],[Dept detail / Agency]],ONS2013Q1[[Cleaned name]:[FTE Q4 2012]],4,FALSE),"-")</f>
        <v>170</v>
      </c>
      <c r="AJ128" s="601">
        <f>IFERROR(VLOOKUP(ONSCollation[[#This Row],[Dept detail / Agency]],ONS2013Q2[[Cleaned name]:[FTE Q1 2013]],4,FALSE),"-")</f>
        <v>200</v>
      </c>
      <c r="AK128" s="601">
        <f>IFERROR(VLOOKUP(ONSCollation[[#This Row],[Dept detail / Agency]],ONS2013Q3[[Cleaned name]:[FTE Q2 2013]],4,FALSE),"-")</f>
        <v>210</v>
      </c>
      <c r="AL128" s="601">
        <f>IFERROR(VLOOKUP(ONSCollation[[#This Row],[Dept detail / Agency]],ONS2013Q3[[Cleaned name]:[FTE Q2 2013]],6,FALSE),"-")</f>
        <v>200</v>
      </c>
      <c r="AM128" s="601">
        <f>IFERROR(VLOOKUP(ONSCollation[[#This Row],[Dept detail / Agency]],ONS2013Q4[[#All],[Cleaned name]:[FTE Q4 2013]],4,FALSE),"-")</f>
        <v>210</v>
      </c>
      <c r="AN128" s="601">
        <f>IFERROR(VLOOKUP(ONSCollation[[#This Row],[Dept detail / Agency]],ONS2013Q4[[Cleaned name]:[HC Q3 20132]],6,FALSE),"-")</f>
        <v>210</v>
      </c>
      <c r="AO128" s="601">
        <f>ONSCollation[[#This Row],[2013 Q3 - restated]]-ONSCollation[[#This Row],[2013 Q3 FTE]]</f>
        <v>0</v>
      </c>
      <c r="AP128" s="602">
        <f>IFERROR(VLOOKUP(ONSCollation[[#This Row],[ONS Q1 2009-Q2 2009]],ONS2009Q2[[#All],[Cleaned version of text detail]:[Full Time Equivalent Q1 2009]],6,0),"-")</f>
        <v>0</v>
      </c>
      <c r="AQ128" s="602">
        <f>IFERROR(VLOOKUP(ONSCollation[[#This Row],[ONS Q1 2009-Q2 2009]],ONS2009Q2[[#All],[Cleaned version of text detail]:[Full Time Equivalent Q1 2009]],2,0),"-")</f>
        <v>160</v>
      </c>
      <c r="AR128" s="602">
        <f>IFERROR(VLOOKUP(ONSCollation[[#This Row],[ONS Q3 2009-Q4 2009]],ONS2009Q4[[#All],[Cleaned version of detail]:[Full Time Equivalent Q3 2009]],6,0),"-")</f>
        <v>180</v>
      </c>
      <c r="AS128" s="602">
        <f>IFERROR(VLOOKUP(ONSCollation[[#This Row],[ONS Q3 2009-Q4 2009]],ONS2009Q4[[#All],[Cleaned version of detail]:[Full Time Equivalent Q3 2009]],2,0),"-")</f>
        <v>170</v>
      </c>
      <c r="AT128" s="602">
        <f>IFERROR(VLOOKUP(ONSCollation[[#This Row],[ONS Q1 2010-Q2 2010]],ONS2010Q2[[#All],[Cleaned text]:[Full Time Equivalent Q1 2010]],6,0),"-")</f>
        <v>180</v>
      </c>
      <c r="AU128" s="602">
        <f>IFERROR(VLOOKUP(ONSCollation[[#This Row],[ONS Q2 2010-Q3 2010]],ONS2010Q3[[#All],[Cleaned text]:[FTE Q2 2010]],6,0),"-")</f>
        <v>180</v>
      </c>
      <c r="AV128" s="602">
        <f>IFERROR(VLOOKUP(ONSCollation[[#This Row],[ONS Q4 2010-Q1 2011]],ONS2011Q1[[#All],[Cleaned text]:[Full Time Equivalent change Q4 2010-Q1 2011]],2,0),"-")</f>
        <v>170</v>
      </c>
      <c r="AW128" s="602">
        <f>IFERROR(VLOOKUP(ONSCollation[[#This Row],[ONS Q3 2010-Q4 2010]],ONS2010Q4[[#All],[Cleaned text]:[Full Time Equivalent Q3 2010]],2,0),"-")</f>
        <v>180</v>
      </c>
      <c r="AX128" s="602">
        <f>IFERROR(VLOOKUP(ONSCollation[[#This Row],[ONS Q3 2010-Q4 2010]],ONS2010Q4[[#All],[Cleaned text]:[Full Time Equivalent Q3 2010]],6,0),"-")</f>
        <v>180</v>
      </c>
      <c r="AY128" s="602">
        <f>IFERROR(VLOOKUP(ONSCollation[[#This Row],[ONS Q1 2011-Q2 2011]],ONS2011Q2[[#All],[Dept detail / Agency]:[Full Time Equivalent]],3,0),"-")</f>
        <v>170</v>
      </c>
      <c r="AZ128" s="602">
        <f>IFERROR(VLOOKUP(ONSCollation[[#This Row],[ONS Q2 2011-Q3 2011]],ONS2011Q3[[#All],[Cleaned text]:[Full Time Equivalent Q3 2011]],2,0),"-")</f>
        <v>180</v>
      </c>
      <c r="BA128" s="602">
        <f>IFERROR(VLOOKUP(ONSCollation[[#This Row],[ONS Q3 2011-Q4 2011]],ONS2011Q4[[#All],[Cleaned text]:[Full Time Equivalent]],3,0),"-")</f>
        <v>180</v>
      </c>
      <c r="BB128" s="602">
        <f>IFERROR(VLOOKUP(ONSCollation[[#This Row],[Dept detail / Agency]],ONS2012Q1[[Cleaned text]:[FTE Q1]],3,FALSE),"-")</f>
        <v>180</v>
      </c>
      <c r="BC128" s="602">
        <f>IFERROR(VLOOKUP(ONSCollation[[#This Row],[Dept detail / Agency]],ONS2012Q2[[Cleaned name]:[FTE Q2 2012]],3,FALSE),"-")</f>
        <v>180</v>
      </c>
      <c r="BD128" s="602">
        <f>IFERROR(VLOOKUP(ONSCollation[[#This Row],[Dept detail / Agency]],ONS2012Q3[[Cleaned name]:[FTE Q2 2012]],3,FALSE),"-")</f>
        <v>180</v>
      </c>
      <c r="BE128" s="602">
        <f>IFERROR(VLOOKUP(ONSCollation[[#This Row],[Dept detail / Agency]],ONS2012Q4[[Cleaned name]:[FTE Q3 2012]],3,FALSE),"-")</f>
        <v>180</v>
      </c>
      <c r="BF128" s="602">
        <f>IFERROR(VLOOKUP(ONSCollation[[#This Row],[Dept detail / Agency]],ONS2013Q1[[Cleaned name]:[FTE Q4 2012]],3,FALSE),"-")</f>
        <v>180</v>
      </c>
      <c r="BG128" s="602">
        <f>IFERROR(VLOOKUP(ONSCollation[[#This Row],[Dept detail / Agency]],ONS2013Q2[[Cleaned name]:[FTE Q1 2013]],3,FALSE),"-")</f>
        <v>210</v>
      </c>
      <c r="BH128" s="602">
        <f>IFERROR(VLOOKUP(ONSCollation[[#This Row],[Dept detail / Agency]],ONS2013Q3[[Cleaned name]:[FTE Q2 2013]],3,FALSE),"-")</f>
        <v>220</v>
      </c>
      <c r="BI128" s="602">
        <f>IFERROR(VLOOKUP(ONSCollation[[#This Row],[Dept detail / Agency]],ONS2013Q3[[Cleaned name]:[FTE Q2 2013]],3,FALSE),"-")</f>
        <v>220</v>
      </c>
      <c r="BJ128" s="604"/>
    </row>
    <row r="129" spans="1:62" x14ac:dyDescent="0.25">
      <c r="A129" s="531" t="s">
        <v>153</v>
      </c>
      <c r="B129" s="549" t="s">
        <v>475</v>
      </c>
      <c r="C129" s="531" t="s">
        <v>404</v>
      </c>
      <c r="D129" s="531" t="s">
        <v>404</v>
      </c>
      <c r="E129" s="531" t="s">
        <v>404</v>
      </c>
      <c r="F129" s="531" t="s">
        <v>404</v>
      </c>
      <c r="G129" s="531" t="s">
        <v>404</v>
      </c>
      <c r="H129" s="531" t="s">
        <v>404</v>
      </c>
      <c r="I129" s="531" t="s">
        <v>404</v>
      </c>
      <c r="J129" s="531" t="s">
        <v>404</v>
      </c>
      <c r="K129" s="531" t="s">
        <v>404</v>
      </c>
      <c r="L129" s="531" t="s">
        <v>404</v>
      </c>
      <c r="M129" s="532" t="str">
        <f>ONSCollation[[#This Row],[ONS Q4 2011-Q1 2012]]</f>
        <v>Fisheries Research Services</v>
      </c>
      <c r="N129" s="536" t="str">
        <f>ONSCollation[[#This Row],[ONS Q4 2011-Q1 2012]]</f>
        <v>Fisheries Research Services</v>
      </c>
      <c r="O129" s="536" t="str">
        <f>ONSCollation[[#This Row],[Dept]]</f>
        <v>Scot Gov</v>
      </c>
      <c r="P129" s="531" t="s">
        <v>902</v>
      </c>
      <c r="Q129" s="531" t="s">
        <v>832</v>
      </c>
      <c r="R129" s="531" t="e">
        <v>#N/A</v>
      </c>
      <c r="S129" s="601">
        <f>IFERROR(VLOOKUP(ONSCollation[[#This Row],[ONS Q1 2009-Q2 2009]],ONS2009Q2[[#All],[Cleaned version of text detail]:[Full Time Equivalent Q1 2009]],8,0), "-")</f>
        <v>290</v>
      </c>
      <c r="T129" s="601">
        <f>IFERROR(VLOOKUP(ONSCollation[[#This Row],[ONS Q1 2009-Q2 2009]],ONS2009Q2[[#All],[Cleaned version of text detail]:[Full Time Equivalent Q1 2009]],4,0),"-")</f>
        <v>0</v>
      </c>
      <c r="U129" s="601" t="str">
        <f>IFERROR(VLOOKUP(ONSCollation[[#This Row],[ONS Q3 2009-Q4 2009]],ONS2009Q4[[#All],[Cleaned version of detail]:[Full Time Equivalent Q3 2009]],8,0),"-")</f>
        <v>-</v>
      </c>
      <c r="V129" s="601" t="str">
        <f>IFERROR(VLOOKUP(ONSCollation[[#This Row],[ONS Q3 2009-Q4 2009]],ONS2009Q4[[#All],[Cleaned version of detail]:[Full Time Equivalent Q3 2009]],4,0),"-")</f>
        <v>-</v>
      </c>
      <c r="W129" s="601" t="str">
        <f>IFERROR(VLOOKUP(ONSCollation[[#This Row],[ONS Q1 2010-Q2 2010]],ONS2010Q2[[#All],[Cleaned text]:[Full Time Equivalent Q1 2010]],8,0),"-")</f>
        <v>-</v>
      </c>
      <c r="X129" s="601" t="str">
        <f>IFERROR(VLOOKUP(ONSCollation[[#This Row],[ONS Q2 2010-Q3 2010]],ONS2010Q3[[#All],[Cleaned text]:[FTE Q2 2010]],8,0),"-")</f>
        <v>-</v>
      </c>
      <c r="Y129" s="601" t="str">
        <f>IFERROR(VLOOKUP(ONSCollation[[#This Row],[ONS Q3 2010-Q4 2010]],ONS2010Q4[[#All],[Cleaned text]:[Full Time Equivalent Q3 2010]],8,0),"-")</f>
        <v>-</v>
      </c>
      <c r="Z129" s="601" t="str">
        <f>IFERROR(VLOOKUP(ONSCollation[[#This Row],[ONS Q3 2010-Q4 2010]],ONS2010Q4[[#All],[Cleaned text]:[Full Time Equivalent Q3 2010]],4,0),"-")</f>
        <v>-</v>
      </c>
      <c r="AA129" s="601" t="str">
        <f>IFERROR(VLOOKUP(ONSCollation[[#This Row],[ONS Q4 2010-Q1 2011]],ONS2011Q1[[#All],[Cleaned text]:[Full Time Equivalent change Q4 2010-Q1 2011]],3,0),"-")</f>
        <v>-</v>
      </c>
      <c r="AB129" s="601" t="str">
        <f>IFERROR(VLOOKUP(ONSCollation[[#This Row],[ONS Q1 2011-Q2 2011]],ONS2011Q2[[#All],[Dept detail / Agency]:[Full Time Equivalent]],4,0),"-")</f>
        <v>-</v>
      </c>
      <c r="AC129" s="601" t="str">
        <f>IFERROR(VLOOKUP(ONSCollation[[#This Row],[ONS Q2 2011-Q3 2011]],ONS2011Q3[[#All],[Cleaned text]:[Full Time Equivalent Q3 2011]],3,0),"-")</f>
        <v>-</v>
      </c>
      <c r="AD129" s="601" t="str">
        <f>IFERROR(VLOOKUP(ONSCollation[[#This Row],[ONS Q3 2011-Q4 2011]],ONS2011Q4[[#All],[Cleaned text]:[Full Time Equivalent]],4,0),"-")</f>
        <v>-</v>
      </c>
      <c r="AE129" s="601" t="str">
        <f>IFERROR(VLOOKUP(ONSCollation[[#This Row],[Dept detail / Agency]],ONS2012Q1[[Cleaned text]:[FTE Q1]],4,FALSE),"-")</f>
        <v>-</v>
      </c>
      <c r="AF129" s="601" t="str">
        <f>IFERROR(VLOOKUP(ONSCollation[[#This Row],[Dept detail / Agency]],ONS2012Q2[[Cleaned name]:[FTE Q2 2012]],4,FALSE),"-")</f>
        <v>-</v>
      </c>
      <c r="AG129" s="601" t="str">
        <f>IFERROR(VLOOKUP(ONSCollation[[#This Row],[Dept detail / Agency]],ONS2012Q3[[Cleaned name]:[FTE Q2 2012]],4,FALSE),"-")</f>
        <v>-</v>
      </c>
      <c r="AH129" s="601" t="str">
        <f>IFERROR(VLOOKUP(ONSCollation[[#This Row],[Dept detail / Agency]],ONS2012Q4[[Cleaned name]:[FTE Q3 2012]],4,FALSE),"-")</f>
        <v>-</v>
      </c>
      <c r="AI129" s="601" t="str">
        <f>IFERROR(VLOOKUP(ONSCollation[[#This Row],[Dept detail / Agency]],ONS2013Q1[[Cleaned name]:[FTE Q4 2012]],4,FALSE),"-")</f>
        <v>-</v>
      </c>
      <c r="AJ129" s="601" t="str">
        <f>IFERROR(VLOOKUP(ONSCollation[[#This Row],[Dept detail / Agency]],ONS2013Q2[[Cleaned name]:[FTE Q1 2013]],4,FALSE),"-")</f>
        <v>-</v>
      </c>
      <c r="AK129" s="601" t="str">
        <f>IFERROR(VLOOKUP(ONSCollation[[#This Row],[Dept detail / Agency]],ONS2013Q3[[Cleaned name]:[FTE Q2 2013]],4,FALSE),"-")</f>
        <v>-</v>
      </c>
      <c r="AL129" s="601" t="str">
        <f>IFERROR(VLOOKUP(ONSCollation[[#This Row],[Dept detail / Agency]],ONS2013Q3[[Cleaned name]:[FTE Q2 2013]],6,FALSE),"-")</f>
        <v>-</v>
      </c>
      <c r="AM129" s="601" t="str">
        <f>IFERROR(VLOOKUP(ONSCollation[[#This Row],[Dept detail / Agency]],ONS2013Q4[[#All],[Cleaned name]:[FTE Q4 2013]],4,FALSE),"-")</f>
        <v>-</v>
      </c>
      <c r="AN129" s="601" t="str">
        <f>IFERROR(VLOOKUP(ONSCollation[[#This Row],[Dept detail / Agency]],ONS2013Q4[[Cleaned name]:[HC Q3 20132]],6,FALSE),"-")</f>
        <v>-</v>
      </c>
      <c r="AO129" s="601" t="e">
        <f>ONSCollation[[#This Row],[2013 Q3 - restated]]-ONSCollation[[#This Row],[2013 Q3 FTE]]</f>
        <v>#VALUE!</v>
      </c>
      <c r="AP129" s="602">
        <f>IFERROR(VLOOKUP(ONSCollation[[#This Row],[ONS Q1 2009-Q2 2009]],ONS2009Q2[[#All],[Cleaned version of text detail]:[Full Time Equivalent Q1 2009]],6,0),"-")</f>
        <v>310</v>
      </c>
      <c r="AQ129" s="602">
        <f>IFERROR(VLOOKUP(ONSCollation[[#This Row],[ONS Q1 2009-Q2 2009]],ONS2009Q2[[#All],[Cleaned version of text detail]:[Full Time Equivalent Q1 2009]],2,0),"-")</f>
        <v>0</v>
      </c>
      <c r="AR129" s="602" t="str">
        <f>IFERROR(VLOOKUP(ONSCollation[[#This Row],[ONS Q3 2009-Q4 2009]],ONS2009Q4[[#All],[Cleaned version of detail]:[Full Time Equivalent Q3 2009]],6,0),"-")</f>
        <v>-</v>
      </c>
      <c r="AS129" s="602" t="str">
        <f>IFERROR(VLOOKUP(ONSCollation[[#This Row],[ONS Q3 2009-Q4 2009]],ONS2009Q4[[#All],[Cleaned version of detail]:[Full Time Equivalent Q3 2009]],2,0),"-")</f>
        <v>-</v>
      </c>
      <c r="AT129" s="602" t="str">
        <f>IFERROR(VLOOKUP(ONSCollation[[#This Row],[ONS Q1 2010-Q2 2010]],ONS2010Q2[[#All],[Cleaned text]:[Full Time Equivalent Q1 2010]],6,0),"-")</f>
        <v>-</v>
      </c>
      <c r="AU129" s="602" t="str">
        <f>IFERROR(VLOOKUP(ONSCollation[[#This Row],[ONS Q2 2010-Q3 2010]],ONS2010Q3[[#All],[Cleaned text]:[FTE Q2 2010]],6,0),"-")</f>
        <v>-</v>
      </c>
      <c r="AV129" s="602" t="str">
        <f>IFERROR(VLOOKUP(ONSCollation[[#This Row],[ONS Q4 2010-Q1 2011]],ONS2011Q1[[#All],[Cleaned text]:[Full Time Equivalent change Q4 2010-Q1 2011]],2,0),"-")</f>
        <v>-</v>
      </c>
      <c r="AW129" s="602" t="str">
        <f>IFERROR(VLOOKUP(ONSCollation[[#This Row],[ONS Q3 2010-Q4 2010]],ONS2010Q4[[#All],[Cleaned text]:[Full Time Equivalent Q3 2010]],2,0),"-")</f>
        <v>-</v>
      </c>
      <c r="AX129" s="602" t="str">
        <f>IFERROR(VLOOKUP(ONSCollation[[#This Row],[ONS Q3 2010-Q4 2010]],ONS2010Q4[[#All],[Cleaned text]:[Full Time Equivalent Q3 2010]],6,0),"-")</f>
        <v>-</v>
      </c>
      <c r="AY129" s="602" t="str">
        <f>IFERROR(VLOOKUP(ONSCollation[[#This Row],[ONS Q1 2011-Q2 2011]],ONS2011Q2[[#All],[Dept detail / Agency]:[Full Time Equivalent]],3,0),"-")</f>
        <v>-</v>
      </c>
      <c r="AZ129" s="602" t="str">
        <f>IFERROR(VLOOKUP(ONSCollation[[#This Row],[ONS Q2 2011-Q3 2011]],ONS2011Q3[[#All],[Cleaned text]:[Full Time Equivalent Q3 2011]],2,0),"-")</f>
        <v>-</v>
      </c>
      <c r="BA129" s="602" t="str">
        <f>IFERROR(VLOOKUP(ONSCollation[[#This Row],[ONS Q3 2011-Q4 2011]],ONS2011Q4[[#All],[Cleaned text]:[Full Time Equivalent]],3,0),"-")</f>
        <v>-</v>
      </c>
      <c r="BB129" s="602" t="str">
        <f>IFERROR(VLOOKUP(ONSCollation[[#This Row],[Dept detail / Agency]],ONS2012Q1[[Cleaned text]:[FTE Q1]],3,FALSE),"-")</f>
        <v>-</v>
      </c>
      <c r="BC129" s="602" t="str">
        <f>IFERROR(VLOOKUP(ONSCollation[[#This Row],[Dept detail / Agency]],ONS2012Q2[[Cleaned name]:[FTE Q2 2012]],3,FALSE),"-")</f>
        <v>-</v>
      </c>
      <c r="BD129" s="602" t="str">
        <f>IFERROR(VLOOKUP(ONSCollation[[#This Row],[Dept detail / Agency]],ONS2012Q3[[Cleaned name]:[FTE Q2 2012]],3,FALSE),"-")</f>
        <v>-</v>
      </c>
      <c r="BE129" s="602" t="str">
        <f>IFERROR(VLOOKUP(ONSCollation[[#This Row],[Dept detail / Agency]],ONS2012Q4[[Cleaned name]:[FTE Q3 2012]],3,FALSE),"-")</f>
        <v>-</v>
      </c>
      <c r="BF129" s="602" t="str">
        <f>IFERROR(VLOOKUP(ONSCollation[[#This Row],[Dept detail / Agency]],ONS2013Q1[[Cleaned name]:[FTE Q4 2012]],3,FALSE),"-")</f>
        <v>-</v>
      </c>
      <c r="BG129" s="602" t="str">
        <f>IFERROR(VLOOKUP(ONSCollation[[#This Row],[Dept detail / Agency]],ONS2013Q2[[Cleaned name]:[FTE Q1 2013]],3,FALSE),"-")</f>
        <v>-</v>
      </c>
      <c r="BH129" s="602" t="str">
        <f>IFERROR(VLOOKUP(ONSCollation[[#This Row],[Dept detail / Agency]],ONS2013Q3[[Cleaned name]:[FTE Q2 2013]],3,FALSE),"-")</f>
        <v>-</v>
      </c>
      <c r="BI129" s="602" t="str">
        <f>IFERROR(VLOOKUP(ONSCollation[[#This Row],[Dept detail / Agency]],ONS2013Q3[[Cleaned name]:[FTE Q2 2013]],3,FALSE),"-")</f>
        <v>-</v>
      </c>
      <c r="BJ129" s="604"/>
    </row>
    <row r="130" spans="1:62" x14ac:dyDescent="0.25">
      <c r="A130" s="531" t="s">
        <v>153</v>
      </c>
      <c r="B130" s="549" t="s">
        <v>475</v>
      </c>
      <c r="C130" s="531" t="s">
        <v>390</v>
      </c>
      <c r="D130" s="531" t="s">
        <v>390</v>
      </c>
      <c r="E130" s="531" t="s">
        <v>390</v>
      </c>
      <c r="F130" s="531" t="s">
        <v>390</v>
      </c>
      <c r="G130" s="531" t="s">
        <v>390</v>
      </c>
      <c r="H130" s="531" t="s">
        <v>390</v>
      </c>
      <c r="I130" s="531" t="s">
        <v>390</v>
      </c>
      <c r="J130" s="531" t="s">
        <v>390</v>
      </c>
      <c r="K130" s="531" t="s">
        <v>390</v>
      </c>
      <c r="L130" s="531" t="s">
        <v>390</v>
      </c>
      <c r="M130" s="532" t="str">
        <f>ONSCollation[[#This Row],[ONS Q4 2011-Q1 2012]]</f>
        <v>General Register Scotland</v>
      </c>
      <c r="N130" s="536" t="str">
        <f>ONSCollation[[#This Row],[ONS Q4 2011-Q1 2012]]</f>
        <v>General Register Scotland</v>
      </c>
      <c r="O130" s="536" t="str">
        <f>ONSCollation[[#This Row],[Dept]]</f>
        <v>Scot Gov</v>
      </c>
      <c r="P130" s="531" t="s">
        <v>902</v>
      </c>
      <c r="Q130" s="531" t="s">
        <v>832</v>
      </c>
      <c r="R130" s="531" t="e">
        <v>#N/A</v>
      </c>
      <c r="S130" s="601">
        <f>IFERROR(VLOOKUP(ONSCollation[[#This Row],[ONS Q1 2009-Q2 2009]],ONS2009Q2[[#All],[Cleaned version of text detail]:[Full Time Equivalent Q1 2009]],8,0), "-")</f>
        <v>300</v>
      </c>
      <c r="T130" s="601">
        <f>IFERROR(VLOOKUP(ONSCollation[[#This Row],[ONS Q1 2009-Q2 2009]],ONS2009Q2[[#All],[Cleaned version of text detail]:[Full Time Equivalent Q1 2009]],4,0),"-")</f>
        <v>310</v>
      </c>
      <c r="U130" s="601">
        <f>IFERROR(VLOOKUP(ONSCollation[[#This Row],[ONS Q3 2009-Q4 2009]],ONS2009Q4[[#All],[Cleaned version of detail]:[Full Time Equivalent Q3 2009]],8,0),"-")</f>
        <v>310</v>
      </c>
      <c r="V130" s="601">
        <f>IFERROR(VLOOKUP(ONSCollation[[#This Row],[ONS Q3 2009-Q4 2009]],ONS2009Q4[[#All],[Cleaned version of detail]:[Full Time Equivalent Q3 2009]],4,0),"-")</f>
        <v>300</v>
      </c>
      <c r="W130" s="601">
        <f>IFERROR(VLOOKUP(ONSCollation[[#This Row],[ONS Q1 2010-Q2 2010]],ONS2010Q2[[#All],[Cleaned text]:[Full Time Equivalent Q1 2010]],8,0),"-")</f>
        <v>310</v>
      </c>
      <c r="X130" s="601">
        <f>IFERROR(VLOOKUP(ONSCollation[[#This Row],[ONS Q2 2010-Q3 2010]],ONS2010Q3[[#All],[Cleaned text]:[FTE Q2 2010]],8,0),"-")</f>
        <v>310</v>
      </c>
      <c r="Y130" s="601">
        <f>IFERROR(VLOOKUP(ONSCollation[[#This Row],[ONS Q3 2010-Q4 2010]],ONS2010Q4[[#All],[Cleaned text]:[Full Time Equivalent Q3 2010]],8,0),"-")</f>
        <v>300</v>
      </c>
      <c r="Z130" s="601">
        <f>IFERROR(VLOOKUP(ONSCollation[[#This Row],[ONS Q3 2010-Q4 2010]],ONS2010Q4[[#All],[Cleaned text]:[Full Time Equivalent Q3 2010]],4,0),"-")</f>
        <v>300</v>
      </c>
      <c r="AA130" s="601">
        <f>IFERROR(VLOOKUP(ONSCollation[[#This Row],[ONS Q4 2010-Q1 2011]],ONS2011Q1[[#All],[Cleaned text]:[Full Time Equivalent change Q4 2010-Q1 2011]],3,0),"-")</f>
        <v>300</v>
      </c>
      <c r="AB130" s="601">
        <f>IFERROR(VLOOKUP(ONSCollation[[#This Row],[ONS Q1 2011-Q2 2011]],ONS2011Q2[[#All],[Dept detail / Agency]:[Full Time Equivalent]],4,0),"-")</f>
        <v>0</v>
      </c>
      <c r="AC130" s="601" t="str">
        <f>IFERROR(VLOOKUP(ONSCollation[[#This Row],[ONS Q2 2011-Q3 2011]],ONS2011Q3[[#All],[Cleaned text]:[Full Time Equivalent Q3 2011]],3,0),"-")</f>
        <v>-</v>
      </c>
      <c r="AD130" s="601" t="str">
        <f>IFERROR(VLOOKUP(ONSCollation[[#This Row],[ONS Q3 2011-Q4 2011]],ONS2011Q4[[#All],[Cleaned text]:[Full Time Equivalent]],4,0),"-")</f>
        <v>-</v>
      </c>
      <c r="AE130" s="601" t="str">
        <f>IFERROR(VLOOKUP(ONSCollation[[#This Row],[Dept detail / Agency]],ONS2012Q1[[Cleaned text]:[FTE Q1]],4,FALSE),"-")</f>
        <v>-</v>
      </c>
      <c r="AF130" s="601" t="str">
        <f>IFERROR(VLOOKUP(ONSCollation[[#This Row],[Dept detail / Agency]],ONS2012Q2[[Cleaned name]:[FTE Q2 2012]],4,FALSE),"-")</f>
        <v>-</v>
      </c>
      <c r="AG130" s="601" t="str">
        <f>IFERROR(VLOOKUP(ONSCollation[[#This Row],[Dept detail / Agency]],ONS2012Q3[[Cleaned name]:[FTE Q2 2012]],4,FALSE),"-")</f>
        <v>-</v>
      </c>
      <c r="AH130" s="601" t="str">
        <f>IFERROR(VLOOKUP(ONSCollation[[#This Row],[Dept detail / Agency]],ONS2012Q4[[Cleaned name]:[FTE Q3 2012]],4,FALSE),"-")</f>
        <v>-</v>
      </c>
      <c r="AI130" s="601" t="str">
        <f>IFERROR(VLOOKUP(ONSCollation[[#This Row],[Dept detail / Agency]],ONS2013Q1[[Cleaned name]:[FTE Q4 2012]],4,FALSE),"-")</f>
        <v>-</v>
      </c>
      <c r="AJ130" s="601" t="str">
        <f>IFERROR(VLOOKUP(ONSCollation[[#This Row],[Dept detail / Agency]],ONS2013Q2[[Cleaned name]:[FTE Q1 2013]],4,FALSE),"-")</f>
        <v>-</v>
      </c>
      <c r="AK130" s="601" t="str">
        <f>IFERROR(VLOOKUP(ONSCollation[[#This Row],[Dept detail / Agency]],ONS2013Q3[[Cleaned name]:[FTE Q2 2013]],4,FALSE),"-")</f>
        <v>-</v>
      </c>
      <c r="AL130" s="601" t="str">
        <f>IFERROR(VLOOKUP(ONSCollation[[#This Row],[Dept detail / Agency]],ONS2013Q3[[Cleaned name]:[FTE Q2 2013]],6,FALSE),"-")</f>
        <v>-</v>
      </c>
      <c r="AM130" s="601" t="str">
        <f>IFERROR(VLOOKUP(ONSCollation[[#This Row],[Dept detail / Agency]],ONS2013Q4[[#All],[Cleaned name]:[FTE Q4 2013]],4,FALSE),"-")</f>
        <v>-</v>
      </c>
      <c r="AN130" s="601" t="str">
        <f>IFERROR(VLOOKUP(ONSCollation[[#This Row],[Dept detail / Agency]],ONS2013Q4[[Cleaned name]:[HC Q3 20132]],6,FALSE),"-")</f>
        <v>-</v>
      </c>
      <c r="AO130" s="601" t="e">
        <f>ONSCollation[[#This Row],[2013 Q3 - restated]]-ONSCollation[[#This Row],[2013 Q3 FTE]]</f>
        <v>#VALUE!</v>
      </c>
      <c r="AP130" s="602">
        <f>IFERROR(VLOOKUP(ONSCollation[[#This Row],[ONS Q1 2009-Q2 2009]],ONS2009Q2[[#All],[Cleaned version of text detail]:[Full Time Equivalent Q1 2009]],6,0),"-")</f>
        <v>320</v>
      </c>
      <c r="AQ130" s="602">
        <f>IFERROR(VLOOKUP(ONSCollation[[#This Row],[ONS Q1 2009-Q2 2009]],ONS2009Q2[[#All],[Cleaned version of text detail]:[Full Time Equivalent Q1 2009]],2,0),"-")</f>
        <v>320</v>
      </c>
      <c r="AR130" s="602">
        <f>IFERROR(VLOOKUP(ONSCollation[[#This Row],[ONS Q3 2009-Q4 2009]],ONS2009Q4[[#All],[Cleaned version of detail]:[Full Time Equivalent Q3 2009]],6,0),"-")</f>
        <v>320</v>
      </c>
      <c r="AS130" s="602">
        <f>IFERROR(VLOOKUP(ONSCollation[[#This Row],[ONS Q3 2009-Q4 2009]],ONS2009Q4[[#All],[Cleaned version of detail]:[Full Time Equivalent Q3 2009]],2,0),"-")</f>
        <v>320</v>
      </c>
      <c r="AT130" s="602">
        <f>IFERROR(VLOOKUP(ONSCollation[[#This Row],[ONS Q1 2010-Q2 2010]],ONS2010Q2[[#All],[Cleaned text]:[Full Time Equivalent Q1 2010]],6,0),"-")</f>
        <v>330</v>
      </c>
      <c r="AU130" s="602">
        <f>IFERROR(VLOOKUP(ONSCollation[[#This Row],[ONS Q2 2010-Q3 2010]],ONS2010Q3[[#All],[Cleaned text]:[FTE Q2 2010]],6,0),"-")</f>
        <v>330</v>
      </c>
      <c r="AV130" s="602">
        <f>IFERROR(VLOOKUP(ONSCollation[[#This Row],[ONS Q4 2010-Q1 2011]],ONS2011Q1[[#All],[Cleaned text]:[Full Time Equivalent change Q4 2010-Q1 2011]],2,0),"-")</f>
        <v>320</v>
      </c>
      <c r="AW130" s="602">
        <f>IFERROR(VLOOKUP(ONSCollation[[#This Row],[ONS Q3 2010-Q4 2010]],ONS2010Q4[[#All],[Cleaned text]:[Full Time Equivalent Q3 2010]],2,0),"-")</f>
        <v>320</v>
      </c>
      <c r="AX130" s="602">
        <f>IFERROR(VLOOKUP(ONSCollation[[#This Row],[ONS Q3 2010-Q4 2010]],ONS2010Q4[[#All],[Cleaned text]:[Full Time Equivalent Q3 2010]],6,0),"-")</f>
        <v>320</v>
      </c>
      <c r="AY130" s="602">
        <f>IFERROR(VLOOKUP(ONSCollation[[#This Row],[ONS Q1 2011-Q2 2011]],ONS2011Q2[[#All],[Dept detail / Agency]:[Full Time Equivalent]],3,0),"-")</f>
        <v>0</v>
      </c>
      <c r="AZ130" s="602" t="str">
        <f>IFERROR(VLOOKUP(ONSCollation[[#This Row],[ONS Q2 2011-Q3 2011]],ONS2011Q3[[#All],[Cleaned text]:[Full Time Equivalent Q3 2011]],2,0),"-")</f>
        <v>-</v>
      </c>
      <c r="BA130" s="602" t="str">
        <f>IFERROR(VLOOKUP(ONSCollation[[#This Row],[ONS Q3 2011-Q4 2011]],ONS2011Q4[[#All],[Cleaned text]:[Full Time Equivalent]],3,0),"-")</f>
        <v>-</v>
      </c>
      <c r="BB130" s="602" t="str">
        <f>IFERROR(VLOOKUP(ONSCollation[[#This Row],[Dept detail / Agency]],ONS2012Q1[[Cleaned text]:[FTE Q1]],3,FALSE),"-")</f>
        <v>-</v>
      </c>
      <c r="BC130" s="602" t="str">
        <f>IFERROR(VLOOKUP(ONSCollation[[#This Row],[Dept detail / Agency]],ONS2012Q2[[Cleaned name]:[FTE Q2 2012]],3,FALSE),"-")</f>
        <v>-</v>
      </c>
      <c r="BD130" s="602" t="str">
        <f>IFERROR(VLOOKUP(ONSCollation[[#This Row],[Dept detail / Agency]],ONS2012Q3[[Cleaned name]:[FTE Q2 2012]],3,FALSE),"-")</f>
        <v>-</v>
      </c>
      <c r="BE130" s="602" t="str">
        <f>IFERROR(VLOOKUP(ONSCollation[[#This Row],[Dept detail / Agency]],ONS2012Q4[[Cleaned name]:[FTE Q3 2012]],3,FALSE),"-")</f>
        <v>-</v>
      </c>
      <c r="BF130" s="602" t="str">
        <f>IFERROR(VLOOKUP(ONSCollation[[#This Row],[Dept detail / Agency]],ONS2013Q1[[Cleaned name]:[FTE Q4 2012]],3,FALSE),"-")</f>
        <v>-</v>
      </c>
      <c r="BG130" s="602" t="str">
        <f>IFERROR(VLOOKUP(ONSCollation[[#This Row],[Dept detail / Agency]],ONS2013Q2[[Cleaned name]:[FTE Q1 2013]],3,FALSE),"-")</f>
        <v>-</v>
      </c>
      <c r="BH130" s="602" t="str">
        <f>IFERROR(VLOOKUP(ONSCollation[[#This Row],[Dept detail / Agency]],ONS2013Q3[[Cleaned name]:[FTE Q2 2013]],3,FALSE),"-")</f>
        <v>-</v>
      </c>
      <c r="BI130" s="602" t="str">
        <f>IFERROR(VLOOKUP(ONSCollation[[#This Row],[Dept detail / Agency]],ONS2013Q3[[Cleaned name]:[FTE Q2 2013]],3,FALSE),"-")</f>
        <v>-</v>
      </c>
      <c r="BJ130" s="604"/>
    </row>
    <row r="131" spans="1:62" x14ac:dyDescent="0.25">
      <c r="A131" s="531" t="s">
        <v>153</v>
      </c>
      <c r="B131" s="549" t="s">
        <v>475</v>
      </c>
      <c r="C131" s="531"/>
      <c r="D131" s="531"/>
      <c r="E131" s="531"/>
      <c r="F131" s="531"/>
      <c r="G131" s="531" t="s">
        <v>442</v>
      </c>
      <c r="H131" s="531" t="s">
        <v>442</v>
      </c>
      <c r="I131" s="531" t="s">
        <v>442</v>
      </c>
      <c r="J131" s="531" t="s">
        <v>442</v>
      </c>
      <c r="K131" s="531" t="s">
        <v>442</v>
      </c>
      <c r="L131" s="531" t="s">
        <v>442</v>
      </c>
      <c r="M131" s="532" t="str">
        <f>ONSCollation[[#This Row],[ONS Q4 2011-Q1 2012]]</f>
        <v>GROS Census Field</v>
      </c>
      <c r="N131" s="536" t="str">
        <f>ONSCollation[[#This Row],[ONS Q4 2011-Q1 2012]]</f>
        <v>GROS Census Field</v>
      </c>
      <c r="O131" s="536" t="str">
        <f>ONSCollation[[#This Row],[Dept]]</f>
        <v>Scot Gov</v>
      </c>
      <c r="P131" s="531" t="s">
        <v>902</v>
      </c>
      <c r="Q131" s="531" t="s">
        <v>833</v>
      </c>
      <c r="R131" s="531" t="e">
        <v>#N/A</v>
      </c>
      <c r="S131" s="601" t="str">
        <f>IFERROR(VLOOKUP(ONSCollation[[#This Row],[ONS Q1 2009-Q2 2009]],ONS2009Q2[[#All],[Cleaned version of text detail]:[Full Time Equivalent Q1 2009]],8,0), "-")</f>
        <v>-</v>
      </c>
      <c r="T131" s="601" t="str">
        <f>IFERROR(VLOOKUP(ONSCollation[[#This Row],[ONS Q1 2009-Q2 2009]],ONS2009Q2[[#All],[Cleaned version of text detail]:[Full Time Equivalent Q1 2009]],4,0),"-")</f>
        <v>-</v>
      </c>
      <c r="U131" s="601" t="str">
        <f>IFERROR(VLOOKUP(ONSCollation[[#This Row],[ONS Q3 2009-Q4 2009]],ONS2009Q4[[#All],[Cleaned version of detail]:[Full Time Equivalent Q3 2009]],8,0),"-")</f>
        <v>-</v>
      </c>
      <c r="V131" s="601" t="str">
        <f>IFERROR(VLOOKUP(ONSCollation[[#This Row],[ONS Q3 2009-Q4 2009]],ONS2009Q4[[#All],[Cleaned version of detail]:[Full Time Equivalent Q3 2009]],4,0),"-")</f>
        <v>-</v>
      </c>
      <c r="W131" s="601" t="str">
        <f>IFERROR(VLOOKUP(ONSCollation[[#This Row],[ONS Q1 2010-Q2 2010]],ONS2010Q2[[#All],[Cleaned text]:[Full Time Equivalent Q1 2010]],8,0),"-")</f>
        <v>-</v>
      </c>
      <c r="X131" s="601" t="str">
        <f>IFERROR(VLOOKUP(ONSCollation[[#This Row],[ONS Q2 2010-Q3 2010]],ONS2010Q3[[#All],[Cleaned text]:[FTE Q2 2010]],8,0),"-")</f>
        <v>-</v>
      </c>
      <c r="Y131" s="601">
        <f>IFERROR(VLOOKUP(ONSCollation[[#This Row],[ONS Q3 2010-Q4 2010]],ONS2010Q4[[#All],[Cleaned text]:[Full Time Equivalent Q3 2010]],8,0),"-")</f>
        <v>70</v>
      </c>
      <c r="Z131" s="601">
        <f>IFERROR(VLOOKUP(ONSCollation[[#This Row],[ONS Q3 2010-Q4 2010]],ONS2010Q4[[#All],[Cleaned text]:[Full Time Equivalent Q3 2010]],4,0),"-")</f>
        <v>70</v>
      </c>
      <c r="AA131" s="601">
        <f>IFERROR(VLOOKUP(ONSCollation[[#This Row],[ONS Q4 2010-Q1 2011]],ONS2011Q1[[#All],[Cleaned text]:[Full Time Equivalent change Q4 2010-Q1 2011]],3,0),"-")</f>
        <v>1520</v>
      </c>
      <c r="AB131" s="601">
        <f>IFERROR(VLOOKUP(ONSCollation[[#This Row],[ONS Q1 2011-Q2 2011]],ONS2011Q2[[#All],[Dept detail / Agency]:[Full Time Equivalent]],4,0),"-")</f>
        <v>110</v>
      </c>
      <c r="AC131" s="601">
        <f>IFERROR(VLOOKUP(ONSCollation[[#This Row],[ONS Q2 2011-Q3 2011]],ONS2011Q3[[#All],[Cleaned text]:[Full Time Equivalent Q3 2011]],3,0),"-")</f>
        <v>0</v>
      </c>
      <c r="AD131" s="601" t="str">
        <f>IFERROR(VLOOKUP(ONSCollation[[#This Row],[ONS Q3 2011-Q4 2011]],ONS2011Q4[[#All],[Cleaned text]:[Full Time Equivalent]],4,0),"-")</f>
        <v>-</v>
      </c>
      <c r="AE131" s="601" t="str">
        <f>IFERROR(VLOOKUP(ONSCollation[[#This Row],[Dept detail / Agency]],ONS2012Q1[[Cleaned text]:[FTE Q1]],4,FALSE),"-")</f>
        <v>-</v>
      </c>
      <c r="AF131" s="601" t="str">
        <f>IFERROR(VLOOKUP(ONSCollation[[#This Row],[Dept detail / Agency]],ONS2012Q2[[Cleaned name]:[FTE Q2 2012]],4,FALSE),"-")</f>
        <v>-</v>
      </c>
      <c r="AG131" s="601" t="str">
        <f>IFERROR(VLOOKUP(ONSCollation[[#This Row],[Dept detail / Agency]],ONS2012Q3[[Cleaned name]:[FTE Q2 2012]],4,FALSE),"-")</f>
        <v>-</v>
      </c>
      <c r="AH131" s="601" t="str">
        <f>IFERROR(VLOOKUP(ONSCollation[[#This Row],[Dept detail / Agency]],ONS2012Q4[[Cleaned name]:[FTE Q3 2012]],4,FALSE),"-")</f>
        <v>-</v>
      </c>
      <c r="AI131" s="601" t="str">
        <f>IFERROR(VLOOKUP(ONSCollation[[#This Row],[Dept detail / Agency]],ONS2013Q1[[Cleaned name]:[FTE Q4 2012]],4,FALSE),"-")</f>
        <v>-</v>
      </c>
      <c r="AJ131" s="601" t="str">
        <f>IFERROR(VLOOKUP(ONSCollation[[#This Row],[Dept detail / Agency]],ONS2013Q2[[Cleaned name]:[FTE Q1 2013]],4,FALSE),"-")</f>
        <v>-</v>
      </c>
      <c r="AK131" s="601" t="str">
        <f>IFERROR(VLOOKUP(ONSCollation[[#This Row],[Dept detail / Agency]],ONS2013Q3[[Cleaned name]:[FTE Q2 2013]],4,FALSE),"-")</f>
        <v>-</v>
      </c>
      <c r="AL131" s="601" t="str">
        <f>IFERROR(VLOOKUP(ONSCollation[[#This Row],[Dept detail / Agency]],ONS2013Q3[[Cleaned name]:[FTE Q2 2013]],6,FALSE),"-")</f>
        <v>-</v>
      </c>
      <c r="AM131" s="601" t="str">
        <f>IFERROR(VLOOKUP(ONSCollation[[#This Row],[Dept detail / Agency]],ONS2013Q4[[#All],[Cleaned name]:[FTE Q4 2013]],4,FALSE),"-")</f>
        <v>-</v>
      </c>
      <c r="AN131" s="601" t="str">
        <f>IFERROR(VLOOKUP(ONSCollation[[#This Row],[Dept detail / Agency]],ONS2013Q4[[Cleaned name]:[HC Q3 20132]],6,FALSE),"-")</f>
        <v>-</v>
      </c>
      <c r="AO131" s="601" t="e">
        <f>ONSCollation[[#This Row],[2013 Q3 - restated]]-ONSCollation[[#This Row],[2013 Q3 FTE]]</f>
        <v>#VALUE!</v>
      </c>
      <c r="AP131" s="602" t="str">
        <f>IFERROR(VLOOKUP(ONSCollation[[#This Row],[ONS Q1 2009-Q2 2009]],ONS2009Q2[[#All],[Cleaned version of text detail]:[Full Time Equivalent Q1 2009]],6,0),"-")</f>
        <v>-</v>
      </c>
      <c r="AQ131" s="602" t="str">
        <f>IFERROR(VLOOKUP(ONSCollation[[#This Row],[ONS Q1 2009-Q2 2009]],ONS2009Q2[[#All],[Cleaned version of text detail]:[Full Time Equivalent Q1 2009]],2,0),"-")</f>
        <v>-</v>
      </c>
      <c r="AR131" s="602" t="str">
        <f>IFERROR(VLOOKUP(ONSCollation[[#This Row],[ONS Q3 2009-Q4 2009]],ONS2009Q4[[#All],[Cleaned version of detail]:[Full Time Equivalent Q3 2009]],6,0),"-")</f>
        <v>-</v>
      </c>
      <c r="AS131" s="602" t="str">
        <f>IFERROR(VLOOKUP(ONSCollation[[#This Row],[ONS Q3 2009-Q4 2009]],ONS2009Q4[[#All],[Cleaned version of detail]:[Full Time Equivalent Q3 2009]],2,0),"-")</f>
        <v>-</v>
      </c>
      <c r="AT131" s="602" t="str">
        <f>IFERROR(VLOOKUP(ONSCollation[[#This Row],[ONS Q1 2010-Q2 2010]],ONS2010Q2[[#All],[Cleaned text]:[Full Time Equivalent Q1 2010]],6,0),"-")</f>
        <v>-</v>
      </c>
      <c r="AU131" s="602" t="str">
        <f>IFERROR(VLOOKUP(ONSCollation[[#This Row],[ONS Q2 2010-Q3 2010]],ONS2010Q3[[#All],[Cleaned text]:[FTE Q2 2010]],6,0),"-")</f>
        <v>-</v>
      </c>
      <c r="AV131" s="602">
        <f>IFERROR(VLOOKUP(ONSCollation[[#This Row],[ONS Q4 2010-Q1 2011]],ONS2011Q1[[#All],[Cleaned text]:[Full Time Equivalent change Q4 2010-Q1 2011]],2,0),"-")</f>
        <v>6650</v>
      </c>
      <c r="AW131" s="602">
        <f>IFERROR(VLOOKUP(ONSCollation[[#This Row],[ONS Q3 2010-Q4 2010]],ONS2010Q4[[#All],[Cleaned text]:[Full Time Equivalent Q3 2010]],2,0),"-")</f>
        <v>200</v>
      </c>
      <c r="AX131" s="602">
        <f>IFERROR(VLOOKUP(ONSCollation[[#This Row],[ONS Q3 2010-Q4 2010]],ONS2010Q4[[#All],[Cleaned text]:[Full Time Equivalent Q3 2010]],6,0),"-")</f>
        <v>190</v>
      </c>
      <c r="AY131" s="602">
        <f>IFERROR(VLOOKUP(ONSCollation[[#This Row],[ONS Q1 2011-Q2 2011]],ONS2011Q2[[#All],[Dept detail / Agency]:[Full Time Equivalent]],3,0),"-")</f>
        <v>490</v>
      </c>
      <c r="AZ131" s="602">
        <f>IFERROR(VLOOKUP(ONSCollation[[#This Row],[ONS Q2 2011-Q3 2011]],ONS2011Q3[[#All],[Cleaned text]:[Full Time Equivalent Q3 2011]],2,0),"-")</f>
        <v>0</v>
      </c>
      <c r="BA131" s="602" t="str">
        <f>IFERROR(VLOOKUP(ONSCollation[[#This Row],[ONS Q3 2011-Q4 2011]],ONS2011Q4[[#All],[Cleaned text]:[Full Time Equivalent]],3,0),"-")</f>
        <v>-</v>
      </c>
      <c r="BB131" s="602" t="str">
        <f>IFERROR(VLOOKUP(ONSCollation[[#This Row],[Dept detail / Agency]],ONS2012Q1[[Cleaned text]:[FTE Q1]],3,FALSE),"-")</f>
        <v>-</v>
      </c>
      <c r="BC131" s="602" t="str">
        <f>IFERROR(VLOOKUP(ONSCollation[[#This Row],[Dept detail / Agency]],ONS2012Q2[[Cleaned name]:[FTE Q2 2012]],3,FALSE),"-")</f>
        <v>-</v>
      </c>
      <c r="BD131" s="602" t="str">
        <f>IFERROR(VLOOKUP(ONSCollation[[#This Row],[Dept detail / Agency]],ONS2012Q3[[Cleaned name]:[FTE Q2 2012]],3,FALSE),"-")</f>
        <v>-</v>
      </c>
      <c r="BE131" s="602" t="str">
        <f>IFERROR(VLOOKUP(ONSCollation[[#This Row],[Dept detail / Agency]],ONS2012Q4[[Cleaned name]:[FTE Q3 2012]],3,FALSE),"-")</f>
        <v>-</v>
      </c>
      <c r="BF131" s="602" t="str">
        <f>IFERROR(VLOOKUP(ONSCollation[[#This Row],[Dept detail / Agency]],ONS2013Q1[[Cleaned name]:[FTE Q4 2012]],3,FALSE),"-")</f>
        <v>-</v>
      </c>
      <c r="BG131" s="602" t="str">
        <f>IFERROR(VLOOKUP(ONSCollation[[#This Row],[Dept detail / Agency]],ONS2013Q2[[Cleaned name]:[FTE Q1 2013]],3,FALSE),"-")</f>
        <v>-</v>
      </c>
      <c r="BH131" s="602" t="str">
        <f>IFERROR(VLOOKUP(ONSCollation[[#This Row],[Dept detail / Agency]],ONS2013Q3[[Cleaned name]:[FTE Q2 2013]],3,FALSE),"-")</f>
        <v>-</v>
      </c>
      <c r="BI131" s="602" t="str">
        <f>IFERROR(VLOOKUP(ONSCollation[[#This Row],[Dept detail / Agency]],ONS2013Q3[[Cleaned name]:[FTE Q2 2013]],3,FALSE),"-")</f>
        <v>-</v>
      </c>
      <c r="BJ131" s="604"/>
    </row>
    <row r="132" spans="1:62" x14ac:dyDescent="0.25">
      <c r="A132" s="531" t="s">
        <v>153</v>
      </c>
      <c r="B132" s="549" t="s">
        <v>475</v>
      </c>
      <c r="C132" s="531" t="s">
        <v>98</v>
      </c>
      <c r="D132" s="531" t="s">
        <v>98</v>
      </c>
      <c r="E132" s="531" t="s">
        <v>98</v>
      </c>
      <c r="F132" s="531" t="s">
        <v>98</v>
      </c>
      <c r="G132" s="531" t="s">
        <v>98</v>
      </c>
      <c r="H132" s="531" t="s">
        <v>98</v>
      </c>
      <c r="I132" s="531" t="s">
        <v>98</v>
      </c>
      <c r="J132" s="531" t="s">
        <v>98</v>
      </c>
      <c r="K132" s="531" t="s">
        <v>98</v>
      </c>
      <c r="L132" s="532" t="str">
        <f>VLOOKUP(TRIM(ONSCollation[[#This Row],[ONS Q3 2011-Q4 2011]]),ONS2012Q1[Cleaned text],1,0)</f>
        <v>Historic Scotland</v>
      </c>
      <c r="M132" s="532" t="str">
        <f>ONSCollation[[#This Row],[ONS Q4 2011-Q1 2012]]</f>
        <v>Historic Scotland</v>
      </c>
      <c r="N132" s="536" t="str">
        <f>ONSCollation[[#This Row],[ONS Q4 2011-Q1 2012]]</f>
        <v>Historic Scotland</v>
      </c>
      <c r="O132" s="536" t="str">
        <f>ONSCollation[[#This Row],[Dept]]</f>
        <v>Scot Gov</v>
      </c>
      <c r="P132" s="531" t="s">
        <v>902</v>
      </c>
      <c r="Q132" s="531" t="s">
        <v>832</v>
      </c>
      <c r="R132" s="531" t="e">
        <v>#N/A</v>
      </c>
      <c r="S132" s="601">
        <f>IFERROR(VLOOKUP(ONSCollation[[#This Row],[ONS Q1 2009-Q2 2009]],ONS2009Q2[[#All],[Cleaned version of text detail]:[Full Time Equivalent Q1 2009]],8,0), "-")</f>
        <v>970</v>
      </c>
      <c r="T132" s="601">
        <f>IFERROR(VLOOKUP(ONSCollation[[#This Row],[ONS Q1 2009-Q2 2009]],ONS2009Q2[[#All],[Cleaned version of text detail]:[Full Time Equivalent Q1 2009]],4,0),"-")</f>
        <v>1060</v>
      </c>
      <c r="U132" s="601">
        <f>IFERROR(VLOOKUP(ONSCollation[[#This Row],[ONS Q3 2009-Q4 2009]],ONS2009Q4[[#All],[Cleaned version of detail]:[Full Time Equivalent Q3 2009]],8,0),"-")</f>
        <v>990</v>
      </c>
      <c r="V132" s="601">
        <f>IFERROR(VLOOKUP(ONSCollation[[#This Row],[ONS Q3 2009-Q4 2009]],ONS2009Q4[[#All],[Cleaned version of detail]:[Full Time Equivalent Q3 2009]],4,0),"-")</f>
        <v>910</v>
      </c>
      <c r="W132" s="601">
        <f>IFERROR(VLOOKUP(ONSCollation[[#This Row],[ONS Q1 2010-Q2 2010]],ONS2010Q2[[#All],[Cleaned text]:[Full Time Equivalent Q1 2010]],8,0),"-")</f>
        <v>950</v>
      </c>
      <c r="X132" s="601">
        <f>IFERROR(VLOOKUP(ONSCollation[[#This Row],[ONS Q2 2010-Q3 2010]],ONS2010Q3[[#All],[Cleaned text]:[FTE Q2 2010]],8,0),"-")</f>
        <v>1080</v>
      </c>
      <c r="Y132" s="601">
        <f>IFERROR(VLOOKUP(ONSCollation[[#This Row],[ONS Q3 2010-Q4 2010]],ONS2010Q4[[#All],[Cleaned text]:[Full Time Equivalent Q3 2010]],8,0),"-")</f>
        <v>1040</v>
      </c>
      <c r="Z132" s="601">
        <f>IFERROR(VLOOKUP(ONSCollation[[#This Row],[ONS Q3 2010-Q4 2010]],ONS2010Q4[[#All],[Cleaned text]:[Full Time Equivalent Q3 2010]],4,0),"-")</f>
        <v>900</v>
      </c>
      <c r="AA132" s="601">
        <f>IFERROR(VLOOKUP(ONSCollation[[#This Row],[ONS Q4 2010-Q1 2011]],ONS2011Q1[[#All],[Cleaned text]:[Full Time Equivalent change Q4 2010-Q1 2011]],3,0),"-")</f>
        <v>900</v>
      </c>
      <c r="AB132" s="601">
        <f>IFERROR(VLOOKUP(ONSCollation[[#This Row],[ONS Q1 2011-Q2 2011]],ONS2011Q2[[#All],[Dept detail / Agency]:[Full Time Equivalent]],4,0),"-")</f>
        <v>1060</v>
      </c>
      <c r="AC132" s="601">
        <f>IFERROR(VLOOKUP(ONSCollation[[#This Row],[ONS Q2 2011-Q3 2011]],ONS2011Q3[[#All],[Cleaned text]:[Full Time Equivalent Q3 2011]],3,0),"-")</f>
        <v>1050</v>
      </c>
      <c r="AD132" s="601">
        <f>IFERROR(VLOOKUP(ONSCollation[[#This Row],[ONS Q3 2011-Q4 2011]],ONS2011Q4[[#All],[Cleaned text]:[Full Time Equivalent]],4,0),"-")</f>
        <v>920</v>
      </c>
      <c r="AE132" s="601">
        <f>IFERROR(VLOOKUP(ONSCollation[[#This Row],[Dept detail / Agency]],ONS2012Q1[[Cleaned text]:[FTE Q1]],4,FALSE),"-")</f>
        <v>950</v>
      </c>
      <c r="AF132" s="601">
        <f>IFERROR(VLOOKUP(ONSCollation[[#This Row],[Dept detail / Agency]],ONS2012Q2[[Cleaned name]:[FTE Q2 2012]],4,FALSE),"-")</f>
        <v>1120</v>
      </c>
      <c r="AG132" s="601">
        <f>IFERROR(VLOOKUP(ONSCollation[[#This Row],[Dept detail / Agency]],ONS2012Q3[[Cleaned name]:[FTE Q2 2012]],4,FALSE),"-")</f>
        <v>1100</v>
      </c>
      <c r="AH132" s="601">
        <f>IFERROR(VLOOKUP(ONSCollation[[#This Row],[Dept detail / Agency]],ONS2012Q4[[Cleaned name]:[FTE Q3 2012]],4,FALSE),"-")</f>
        <v>960</v>
      </c>
      <c r="AI132" s="601">
        <f>IFERROR(VLOOKUP(ONSCollation[[#This Row],[Dept detail / Agency]],ONS2013Q1[[Cleaned name]:[FTE Q4 2012]],4,FALSE),"-")</f>
        <v>990</v>
      </c>
      <c r="AJ132" s="601">
        <f>IFERROR(VLOOKUP(ONSCollation[[#This Row],[Dept detail / Agency]],ONS2013Q2[[Cleaned name]:[FTE Q1 2013]],4,FALSE),"-")</f>
        <v>1140</v>
      </c>
      <c r="AK132" s="601">
        <f>IFERROR(VLOOKUP(ONSCollation[[#This Row],[Dept detail / Agency]],ONS2013Q3[[Cleaned name]:[FTE Q2 2013]],4,FALSE),"-")</f>
        <v>1100</v>
      </c>
      <c r="AL132" s="601">
        <f>IFERROR(VLOOKUP(ONSCollation[[#This Row],[Dept detail / Agency]],ONS2013Q3[[Cleaned name]:[FTE Q2 2013]],6,FALSE),"-")</f>
        <v>1140</v>
      </c>
      <c r="AM132" s="601">
        <f>IFERROR(VLOOKUP(ONSCollation[[#This Row],[Dept detail / Agency]],ONS2013Q4[[#All],[Cleaned name]:[FTE Q4 2013]],4,FALSE),"-")</f>
        <v>930</v>
      </c>
      <c r="AN132" s="601">
        <f>IFERROR(VLOOKUP(ONSCollation[[#This Row],[Dept detail / Agency]],ONS2013Q4[[Cleaned name]:[HC Q3 20132]],6,FALSE),"-")</f>
        <v>1100</v>
      </c>
      <c r="AO132" s="601">
        <f>ONSCollation[[#This Row],[2013 Q3 - restated]]-ONSCollation[[#This Row],[2013 Q3 FTE]]</f>
        <v>0</v>
      </c>
      <c r="AP132" s="602">
        <f>IFERROR(VLOOKUP(ONSCollation[[#This Row],[ONS Q1 2009-Q2 2009]],ONS2009Q2[[#All],[Cleaned version of text detail]:[Full Time Equivalent Q1 2009]],6,0),"-")</f>
        <v>1050</v>
      </c>
      <c r="AQ132" s="602">
        <f>IFERROR(VLOOKUP(ONSCollation[[#This Row],[ONS Q1 2009-Q2 2009]],ONS2009Q2[[#All],[Cleaned version of text detail]:[Full Time Equivalent Q1 2009]],2,0),"-")</f>
        <v>1140</v>
      </c>
      <c r="AR132" s="602">
        <f>IFERROR(VLOOKUP(ONSCollation[[#This Row],[ONS Q3 2009-Q4 2009]],ONS2009Q4[[#All],[Cleaned version of detail]:[Full Time Equivalent Q3 2009]],6,0),"-")</f>
        <v>1060</v>
      </c>
      <c r="AS132" s="602">
        <f>IFERROR(VLOOKUP(ONSCollation[[#This Row],[ONS Q3 2009-Q4 2009]],ONS2009Q4[[#All],[Cleaned version of detail]:[Full Time Equivalent Q3 2009]],2,0),"-")</f>
        <v>960</v>
      </c>
      <c r="AT132" s="602">
        <f>IFERROR(VLOOKUP(ONSCollation[[#This Row],[ONS Q1 2010-Q2 2010]],ONS2010Q2[[#All],[Cleaned text]:[Full Time Equivalent Q1 2010]],6,0),"-")</f>
        <v>1000</v>
      </c>
      <c r="AU132" s="602">
        <f>IFERROR(VLOOKUP(ONSCollation[[#This Row],[ONS Q2 2010-Q3 2010]],ONS2010Q3[[#All],[Cleaned text]:[FTE Q2 2010]],6,0),"-")</f>
        <v>1150</v>
      </c>
      <c r="AV132" s="602">
        <f>IFERROR(VLOOKUP(ONSCollation[[#This Row],[ONS Q4 2010-Q1 2011]],ONS2011Q1[[#All],[Cleaned text]:[Full Time Equivalent change Q4 2010-Q1 2011]],2,0),"-")</f>
        <v>950</v>
      </c>
      <c r="AW132" s="602">
        <f>IFERROR(VLOOKUP(ONSCollation[[#This Row],[ONS Q3 2010-Q4 2010]],ONS2010Q4[[#All],[Cleaned text]:[Full Time Equivalent Q3 2010]],2,0),"-")</f>
        <v>940</v>
      </c>
      <c r="AX132" s="602">
        <f>IFERROR(VLOOKUP(ONSCollation[[#This Row],[ONS Q3 2010-Q4 2010]],ONS2010Q4[[#All],[Cleaned text]:[Full Time Equivalent Q3 2010]],6,0),"-")</f>
        <v>1120</v>
      </c>
      <c r="AY132" s="602">
        <f>IFERROR(VLOOKUP(ONSCollation[[#This Row],[ONS Q1 2011-Q2 2011]],ONS2011Q2[[#All],[Dept detail / Agency]:[Full Time Equivalent]],3,0),"-")</f>
        <v>1140</v>
      </c>
      <c r="AZ132" s="602">
        <f>IFERROR(VLOOKUP(ONSCollation[[#This Row],[ONS Q2 2011-Q3 2011]],ONS2011Q3[[#All],[Cleaned text]:[Full Time Equivalent Q3 2011]],2,0),"-")</f>
        <v>1130</v>
      </c>
      <c r="BA132" s="602">
        <f>IFERROR(VLOOKUP(ONSCollation[[#This Row],[ONS Q3 2011-Q4 2011]],ONS2011Q4[[#All],[Cleaned text]:[Full Time Equivalent]],3,0),"-")</f>
        <v>970</v>
      </c>
      <c r="BB132" s="602">
        <f>IFERROR(VLOOKUP(ONSCollation[[#This Row],[Dept detail / Agency]],ONS2012Q1[[Cleaned text]:[FTE Q1]],3,FALSE),"-")</f>
        <v>1010</v>
      </c>
      <c r="BC132" s="602">
        <f>IFERROR(VLOOKUP(ONSCollation[[#This Row],[Dept detail / Agency]],ONS2012Q2[[Cleaned name]:[FTE Q2 2012]],3,FALSE),"-")</f>
        <v>1210</v>
      </c>
      <c r="BD132" s="602">
        <f>IFERROR(VLOOKUP(ONSCollation[[#This Row],[Dept detail / Agency]],ONS2012Q3[[Cleaned name]:[FTE Q2 2012]],3,FALSE),"-")</f>
        <v>1190</v>
      </c>
      <c r="BE132" s="602">
        <f>IFERROR(VLOOKUP(ONSCollation[[#This Row],[Dept detail / Agency]],ONS2012Q4[[Cleaned name]:[FTE Q3 2012]],3,FALSE),"-")</f>
        <v>1030</v>
      </c>
      <c r="BF132" s="602">
        <f>IFERROR(VLOOKUP(ONSCollation[[#This Row],[Dept detail / Agency]],ONS2013Q1[[Cleaned name]:[FTE Q4 2012]],3,FALSE),"-")</f>
        <v>1050</v>
      </c>
      <c r="BG132" s="602">
        <f>IFERROR(VLOOKUP(ONSCollation[[#This Row],[Dept detail / Agency]],ONS2013Q2[[Cleaned name]:[FTE Q1 2013]],3,FALSE),"-")</f>
        <v>1230</v>
      </c>
      <c r="BH132" s="602">
        <f>IFERROR(VLOOKUP(ONSCollation[[#This Row],[Dept detail / Agency]],ONS2013Q3[[Cleaned name]:[FTE Q2 2013]],3,FALSE),"-")</f>
        <v>1190</v>
      </c>
      <c r="BI132" s="602">
        <f>IFERROR(VLOOKUP(ONSCollation[[#This Row],[Dept detail / Agency]],ONS2013Q3[[Cleaned name]:[FTE Q2 2013]],3,FALSE),"-")</f>
        <v>1190</v>
      </c>
      <c r="BJ132" s="604"/>
    </row>
    <row r="133" spans="1:62" x14ac:dyDescent="0.25">
      <c r="A133" s="531" t="s">
        <v>153</v>
      </c>
      <c r="B133" s="549" t="s">
        <v>475</v>
      </c>
      <c r="C133" s="531" t="s">
        <v>97</v>
      </c>
      <c r="D133" s="531" t="s">
        <v>97</v>
      </c>
      <c r="E133" s="531" t="s">
        <v>97</v>
      </c>
      <c r="F133" s="531" t="s">
        <v>97</v>
      </c>
      <c r="G133" s="531" t="s">
        <v>97</v>
      </c>
      <c r="H133" s="531" t="s">
        <v>97</v>
      </c>
      <c r="I133" s="531" t="s">
        <v>97</v>
      </c>
      <c r="J133" s="531" t="s">
        <v>97</v>
      </c>
      <c r="K133" s="531" t="s">
        <v>97</v>
      </c>
      <c r="L133" s="531" t="s">
        <v>97</v>
      </c>
      <c r="M133" s="532" t="str">
        <f>ONSCollation[[#This Row],[ONS Q4 2011-Q1 2012]]</f>
        <v>HM Inspectorate of Education</v>
      </c>
      <c r="N133" s="536" t="str">
        <f>ONSCollation[[#This Row],[ONS Q4 2011-Q1 2012]]</f>
        <v>HM Inspectorate of Education</v>
      </c>
      <c r="O133" s="536" t="str">
        <f>ONSCollation[[#This Row],[Dept]]</f>
        <v>Scot Gov</v>
      </c>
      <c r="P133" s="531" t="s">
        <v>902</v>
      </c>
      <c r="Q133" s="531" t="s">
        <v>832</v>
      </c>
      <c r="R133" s="531" t="e">
        <v>#N/A</v>
      </c>
      <c r="S133" s="601">
        <f>IFERROR(VLOOKUP(ONSCollation[[#This Row],[ONS Q1 2009-Q2 2009]],ONS2009Q2[[#All],[Cleaned version of text detail]:[Full Time Equivalent Q1 2009]],8,0), "-")</f>
        <v>200</v>
      </c>
      <c r="T133" s="601">
        <f>IFERROR(VLOOKUP(ONSCollation[[#This Row],[ONS Q1 2009-Q2 2009]],ONS2009Q2[[#All],[Cleaned version of text detail]:[Full Time Equivalent Q1 2009]],4,0),"-")</f>
        <v>190</v>
      </c>
      <c r="U133" s="601">
        <f>IFERROR(VLOOKUP(ONSCollation[[#This Row],[ONS Q3 2009-Q4 2009]],ONS2009Q4[[#All],[Cleaned version of detail]:[Full Time Equivalent Q3 2009]],8,0),"-")</f>
        <v>210</v>
      </c>
      <c r="V133" s="601">
        <f>IFERROR(VLOOKUP(ONSCollation[[#This Row],[ONS Q3 2009-Q4 2009]],ONS2009Q4[[#All],[Cleaned version of detail]:[Full Time Equivalent Q3 2009]],4,0),"-")</f>
        <v>210</v>
      </c>
      <c r="W133" s="601">
        <f>IFERROR(VLOOKUP(ONSCollation[[#This Row],[ONS Q1 2010-Q2 2010]],ONS2010Q2[[#All],[Cleaned text]:[Full Time Equivalent Q1 2010]],8,0),"-")</f>
        <v>210</v>
      </c>
      <c r="X133" s="601">
        <f>IFERROR(VLOOKUP(ONSCollation[[#This Row],[ONS Q2 2010-Q3 2010]],ONS2010Q3[[#All],[Cleaned text]:[FTE Q2 2010]],8,0),"-")</f>
        <v>200</v>
      </c>
      <c r="Y133" s="601">
        <f>IFERROR(VLOOKUP(ONSCollation[[#This Row],[ONS Q3 2010-Q4 2010]],ONS2010Q4[[#All],[Cleaned text]:[Full Time Equivalent Q3 2010]],8,0),"-")</f>
        <v>200</v>
      </c>
      <c r="Z133" s="601">
        <f>IFERROR(VLOOKUP(ONSCollation[[#This Row],[ONS Q3 2010-Q4 2010]],ONS2010Q4[[#All],[Cleaned text]:[Full Time Equivalent Q3 2010]],4,0),"-")</f>
        <v>200</v>
      </c>
      <c r="AA133" s="601">
        <f>IFERROR(VLOOKUP(ONSCollation[[#This Row],[ONS Q4 2010-Q1 2011]],ONS2011Q1[[#All],[Cleaned text]:[Full Time Equivalent change Q4 2010-Q1 2011]],3,0),"-")</f>
        <v>200</v>
      </c>
      <c r="AB133" s="601">
        <f>IFERROR(VLOOKUP(ONSCollation[[#This Row],[ONS Q1 2011-Q2 2011]],ONS2011Q2[[#All],[Dept detail / Agency]:[Full Time Equivalent]],4,0),"-")</f>
        <v>180</v>
      </c>
      <c r="AC133" s="601">
        <f>IFERROR(VLOOKUP(ONSCollation[[#This Row],[ONS Q2 2011-Q3 2011]],ONS2011Q3[[#All],[Cleaned text]:[Full Time Equivalent Q3 2011]],3,0),"-")</f>
        <v>0</v>
      </c>
      <c r="AD133" s="601" t="str">
        <f>IFERROR(VLOOKUP(ONSCollation[[#This Row],[ONS Q3 2011-Q4 2011]],ONS2011Q4[[#All],[Cleaned text]:[Full Time Equivalent]],4,0),"-")</f>
        <v>-</v>
      </c>
      <c r="AE133" s="601" t="str">
        <f>IFERROR(VLOOKUP(ONSCollation[[#This Row],[Dept detail / Agency]],ONS2012Q1[[Cleaned text]:[FTE Q1]],4,FALSE),"-")</f>
        <v>-</v>
      </c>
      <c r="AF133" s="601" t="str">
        <f>IFERROR(VLOOKUP(ONSCollation[[#This Row],[Dept detail / Agency]],ONS2012Q2[[Cleaned name]:[FTE Q2 2012]],4,FALSE),"-")</f>
        <v>-</v>
      </c>
      <c r="AG133" s="601" t="str">
        <f>IFERROR(VLOOKUP(ONSCollation[[#This Row],[Dept detail / Agency]],ONS2012Q3[[Cleaned name]:[FTE Q2 2012]],4,FALSE),"-")</f>
        <v>-</v>
      </c>
      <c r="AH133" s="601" t="str">
        <f>IFERROR(VLOOKUP(ONSCollation[[#This Row],[Dept detail / Agency]],ONS2012Q4[[Cleaned name]:[FTE Q3 2012]],4,FALSE),"-")</f>
        <v>-</v>
      </c>
      <c r="AI133" s="601" t="str">
        <f>IFERROR(VLOOKUP(ONSCollation[[#This Row],[Dept detail / Agency]],ONS2013Q1[[Cleaned name]:[FTE Q4 2012]],4,FALSE),"-")</f>
        <v>-</v>
      </c>
      <c r="AJ133" s="601" t="str">
        <f>IFERROR(VLOOKUP(ONSCollation[[#This Row],[Dept detail / Agency]],ONS2013Q2[[Cleaned name]:[FTE Q1 2013]],4,FALSE),"-")</f>
        <v>-</v>
      </c>
      <c r="AK133" s="601" t="str">
        <f>IFERROR(VLOOKUP(ONSCollation[[#This Row],[Dept detail / Agency]],ONS2013Q3[[Cleaned name]:[FTE Q2 2013]],4,FALSE),"-")</f>
        <v>-</v>
      </c>
      <c r="AL133" s="601" t="str">
        <f>IFERROR(VLOOKUP(ONSCollation[[#This Row],[Dept detail / Agency]],ONS2013Q3[[Cleaned name]:[FTE Q2 2013]],6,FALSE),"-")</f>
        <v>-</v>
      </c>
      <c r="AM133" s="601" t="str">
        <f>IFERROR(VLOOKUP(ONSCollation[[#This Row],[Dept detail / Agency]],ONS2013Q4[[#All],[Cleaned name]:[FTE Q4 2013]],4,FALSE),"-")</f>
        <v>-</v>
      </c>
      <c r="AN133" s="601" t="str">
        <f>IFERROR(VLOOKUP(ONSCollation[[#This Row],[Dept detail / Agency]],ONS2013Q4[[Cleaned name]:[HC Q3 20132]],6,FALSE),"-")</f>
        <v>-</v>
      </c>
      <c r="AO133" s="601" t="e">
        <f>ONSCollation[[#This Row],[2013 Q3 - restated]]-ONSCollation[[#This Row],[2013 Q3 FTE]]</f>
        <v>#VALUE!</v>
      </c>
      <c r="AP133" s="602">
        <f>IFERROR(VLOOKUP(ONSCollation[[#This Row],[ONS Q1 2009-Q2 2009]],ONS2009Q2[[#All],[Cleaned version of text detail]:[Full Time Equivalent Q1 2009]],6,0),"-")</f>
        <v>210</v>
      </c>
      <c r="AQ133" s="602">
        <f>IFERROR(VLOOKUP(ONSCollation[[#This Row],[ONS Q1 2009-Q2 2009]],ONS2009Q2[[#All],[Cleaned version of text detail]:[Full Time Equivalent Q1 2009]],2,0),"-")</f>
        <v>200</v>
      </c>
      <c r="AR133" s="602">
        <f>IFERROR(VLOOKUP(ONSCollation[[#This Row],[ONS Q3 2009-Q4 2009]],ONS2009Q4[[#All],[Cleaned version of detail]:[Full Time Equivalent Q3 2009]],6,0),"-")</f>
        <v>220</v>
      </c>
      <c r="AS133" s="602">
        <f>IFERROR(VLOOKUP(ONSCollation[[#This Row],[ONS Q3 2009-Q4 2009]],ONS2009Q4[[#All],[Cleaned version of detail]:[Full Time Equivalent Q3 2009]],2,0),"-")</f>
        <v>220</v>
      </c>
      <c r="AT133" s="602">
        <f>IFERROR(VLOOKUP(ONSCollation[[#This Row],[ONS Q1 2010-Q2 2010]],ONS2010Q2[[#All],[Cleaned text]:[Full Time Equivalent Q1 2010]],6,0),"-")</f>
        <v>220</v>
      </c>
      <c r="AU133" s="602">
        <f>IFERROR(VLOOKUP(ONSCollation[[#This Row],[ONS Q2 2010-Q3 2010]],ONS2010Q3[[#All],[Cleaned text]:[FTE Q2 2010]],6,0),"-")</f>
        <v>210</v>
      </c>
      <c r="AV133" s="602">
        <f>IFERROR(VLOOKUP(ONSCollation[[#This Row],[ONS Q4 2010-Q1 2011]],ONS2011Q1[[#All],[Cleaned text]:[Full Time Equivalent change Q4 2010-Q1 2011]],2,0),"-")</f>
        <v>210</v>
      </c>
      <c r="AW133" s="602">
        <f>IFERROR(VLOOKUP(ONSCollation[[#This Row],[ONS Q3 2010-Q4 2010]],ONS2010Q4[[#All],[Cleaned text]:[Full Time Equivalent Q3 2010]],2,0),"-")</f>
        <v>210</v>
      </c>
      <c r="AX133" s="602">
        <f>IFERROR(VLOOKUP(ONSCollation[[#This Row],[ONS Q3 2010-Q4 2010]],ONS2010Q4[[#All],[Cleaned text]:[Full Time Equivalent Q3 2010]],6,0),"-")</f>
        <v>220</v>
      </c>
      <c r="AY133" s="602">
        <f>IFERROR(VLOOKUP(ONSCollation[[#This Row],[ONS Q1 2011-Q2 2011]],ONS2011Q2[[#All],[Dept detail / Agency]:[Full Time Equivalent]],3,0),"-")</f>
        <v>200</v>
      </c>
      <c r="AZ133" s="602">
        <f>IFERROR(VLOOKUP(ONSCollation[[#This Row],[ONS Q2 2011-Q3 2011]],ONS2011Q3[[#All],[Cleaned text]:[Full Time Equivalent Q3 2011]],2,0),"-")</f>
        <v>0</v>
      </c>
      <c r="BA133" s="602" t="str">
        <f>IFERROR(VLOOKUP(ONSCollation[[#This Row],[ONS Q3 2011-Q4 2011]],ONS2011Q4[[#All],[Cleaned text]:[Full Time Equivalent]],3,0),"-")</f>
        <v>-</v>
      </c>
      <c r="BB133" s="602" t="str">
        <f>IFERROR(VLOOKUP(ONSCollation[[#This Row],[Dept detail / Agency]],ONS2012Q1[[Cleaned text]:[FTE Q1]],3,FALSE),"-")</f>
        <v>-</v>
      </c>
      <c r="BC133" s="602" t="str">
        <f>IFERROR(VLOOKUP(ONSCollation[[#This Row],[Dept detail / Agency]],ONS2012Q2[[Cleaned name]:[FTE Q2 2012]],3,FALSE),"-")</f>
        <v>-</v>
      </c>
      <c r="BD133" s="602" t="str">
        <f>IFERROR(VLOOKUP(ONSCollation[[#This Row],[Dept detail / Agency]],ONS2012Q3[[Cleaned name]:[FTE Q2 2012]],3,FALSE),"-")</f>
        <v>-</v>
      </c>
      <c r="BE133" s="602" t="str">
        <f>IFERROR(VLOOKUP(ONSCollation[[#This Row],[Dept detail / Agency]],ONS2012Q4[[Cleaned name]:[FTE Q3 2012]],3,FALSE),"-")</f>
        <v>-</v>
      </c>
      <c r="BF133" s="602" t="str">
        <f>IFERROR(VLOOKUP(ONSCollation[[#This Row],[Dept detail / Agency]],ONS2013Q1[[Cleaned name]:[FTE Q4 2012]],3,FALSE),"-")</f>
        <v>-</v>
      </c>
      <c r="BG133" s="602" t="str">
        <f>IFERROR(VLOOKUP(ONSCollation[[#This Row],[Dept detail / Agency]],ONS2013Q2[[Cleaned name]:[FTE Q1 2013]],3,FALSE),"-")</f>
        <v>-</v>
      </c>
      <c r="BH133" s="602" t="str">
        <f>IFERROR(VLOOKUP(ONSCollation[[#This Row],[Dept detail / Agency]],ONS2013Q3[[Cleaned name]:[FTE Q2 2013]],3,FALSE),"-")</f>
        <v>-</v>
      </c>
      <c r="BI133" s="602" t="str">
        <f>IFERROR(VLOOKUP(ONSCollation[[#This Row],[Dept detail / Agency]],ONS2013Q3[[Cleaned name]:[FTE Q2 2013]],3,FALSE),"-")</f>
        <v>-</v>
      </c>
      <c r="BJ133" s="604"/>
    </row>
    <row r="134" spans="1:62" x14ac:dyDescent="0.25">
      <c r="A134" s="531" t="s">
        <v>153</v>
      </c>
      <c r="B134" s="549" t="s">
        <v>475</v>
      </c>
      <c r="C134" s="531" t="s">
        <v>406</v>
      </c>
      <c r="D134" s="531" t="s">
        <v>406</v>
      </c>
      <c r="E134" s="531" t="s">
        <v>406</v>
      </c>
      <c r="F134" s="531" t="s">
        <v>406</v>
      </c>
      <c r="G134" s="531" t="s">
        <v>406</v>
      </c>
      <c r="H134" s="531" t="s">
        <v>406</v>
      </c>
      <c r="I134" s="531" t="s">
        <v>406</v>
      </c>
      <c r="J134" s="531" t="s">
        <v>406</v>
      </c>
      <c r="K134" s="531" t="s">
        <v>406</v>
      </c>
      <c r="L134" s="531" t="s">
        <v>406</v>
      </c>
      <c r="M134" s="532" t="str">
        <f>ONSCollation[[#This Row],[ONS Q4 2011-Q1 2012]]</f>
        <v>Mental Health Tribunal Scotland</v>
      </c>
      <c r="N134" s="536" t="str">
        <f>ONSCollation[[#This Row],[ONS Q4 2011-Q1 2012]]</f>
        <v>Mental Health Tribunal Scotland</v>
      </c>
      <c r="O134" s="536" t="str">
        <f>ONSCollation[[#This Row],[Dept]]</f>
        <v>Scot Gov</v>
      </c>
      <c r="P134" s="531" t="s">
        <v>902</v>
      </c>
      <c r="Q134" s="531" t="s">
        <v>832</v>
      </c>
      <c r="R134" s="531" t="e">
        <v>#N/A</v>
      </c>
      <c r="S134" s="601">
        <f>IFERROR(VLOOKUP(ONSCollation[[#This Row],[ONS Q1 2009-Q2 2009]],ONS2009Q2[[#All],[Cleaned version of text detail]:[Full Time Equivalent Q1 2009]],8,0), "-")</f>
        <v>90</v>
      </c>
      <c r="T134" s="601">
        <f>IFERROR(VLOOKUP(ONSCollation[[#This Row],[ONS Q1 2009-Q2 2009]],ONS2009Q2[[#All],[Cleaned version of text detail]:[Full Time Equivalent Q1 2009]],4,0),"-")</f>
        <v>0</v>
      </c>
      <c r="U134" s="601" t="str">
        <f>IFERROR(VLOOKUP(ONSCollation[[#This Row],[ONS Q3 2009-Q4 2009]],ONS2009Q4[[#All],[Cleaned version of detail]:[Full Time Equivalent Q3 2009]],8,0),"-")</f>
        <v>-</v>
      </c>
      <c r="V134" s="601" t="str">
        <f>IFERROR(VLOOKUP(ONSCollation[[#This Row],[ONS Q3 2009-Q4 2009]],ONS2009Q4[[#All],[Cleaned version of detail]:[Full Time Equivalent Q3 2009]],4,0),"-")</f>
        <v>-</v>
      </c>
      <c r="W134" s="601" t="str">
        <f>IFERROR(VLOOKUP(ONSCollation[[#This Row],[ONS Q1 2010-Q2 2010]],ONS2010Q2[[#All],[Cleaned text]:[Full Time Equivalent Q1 2010]],8,0),"-")</f>
        <v>-</v>
      </c>
      <c r="X134" s="601" t="str">
        <f>IFERROR(VLOOKUP(ONSCollation[[#This Row],[ONS Q2 2010-Q3 2010]],ONS2010Q3[[#All],[Cleaned text]:[FTE Q2 2010]],8,0),"-")</f>
        <v>-</v>
      </c>
      <c r="Y134" s="601" t="str">
        <f>IFERROR(VLOOKUP(ONSCollation[[#This Row],[ONS Q3 2010-Q4 2010]],ONS2010Q4[[#All],[Cleaned text]:[Full Time Equivalent Q3 2010]],8,0),"-")</f>
        <v>-</v>
      </c>
      <c r="Z134" s="601" t="str">
        <f>IFERROR(VLOOKUP(ONSCollation[[#This Row],[ONS Q3 2010-Q4 2010]],ONS2010Q4[[#All],[Cleaned text]:[Full Time Equivalent Q3 2010]],4,0),"-")</f>
        <v>-</v>
      </c>
      <c r="AA134" s="601" t="str">
        <f>IFERROR(VLOOKUP(ONSCollation[[#This Row],[ONS Q4 2010-Q1 2011]],ONS2011Q1[[#All],[Cleaned text]:[Full Time Equivalent change Q4 2010-Q1 2011]],3,0),"-")</f>
        <v>-</v>
      </c>
      <c r="AB134" s="601" t="str">
        <f>IFERROR(VLOOKUP(ONSCollation[[#This Row],[ONS Q1 2011-Q2 2011]],ONS2011Q2[[#All],[Dept detail / Agency]:[Full Time Equivalent]],4,0),"-")</f>
        <v>-</v>
      </c>
      <c r="AC134" s="601" t="str">
        <f>IFERROR(VLOOKUP(ONSCollation[[#This Row],[ONS Q2 2011-Q3 2011]],ONS2011Q3[[#All],[Cleaned text]:[Full Time Equivalent Q3 2011]],3,0),"-")</f>
        <v>-</v>
      </c>
      <c r="AD134" s="601" t="str">
        <f>IFERROR(VLOOKUP(ONSCollation[[#This Row],[ONS Q3 2011-Q4 2011]],ONS2011Q4[[#All],[Cleaned text]:[Full Time Equivalent]],4,0),"-")</f>
        <v>-</v>
      </c>
      <c r="AE134" s="601" t="str">
        <f>IFERROR(VLOOKUP(ONSCollation[[#This Row],[Dept detail / Agency]],ONS2012Q1[[Cleaned text]:[FTE Q1]],4,FALSE),"-")</f>
        <v>-</v>
      </c>
      <c r="AF134" s="601" t="str">
        <f>IFERROR(VLOOKUP(ONSCollation[[#This Row],[Dept detail / Agency]],ONS2012Q2[[Cleaned name]:[FTE Q2 2012]],4,FALSE),"-")</f>
        <v>-</v>
      </c>
      <c r="AG134" s="601" t="str">
        <f>IFERROR(VLOOKUP(ONSCollation[[#This Row],[Dept detail / Agency]],ONS2012Q3[[Cleaned name]:[FTE Q2 2012]],4,FALSE),"-")</f>
        <v>-</v>
      </c>
      <c r="AH134" s="601" t="str">
        <f>IFERROR(VLOOKUP(ONSCollation[[#This Row],[Dept detail / Agency]],ONS2012Q4[[Cleaned name]:[FTE Q3 2012]],4,FALSE),"-")</f>
        <v>-</v>
      </c>
      <c r="AI134" s="601" t="str">
        <f>IFERROR(VLOOKUP(ONSCollation[[#This Row],[Dept detail / Agency]],ONS2013Q1[[Cleaned name]:[FTE Q4 2012]],4,FALSE),"-")</f>
        <v>-</v>
      </c>
      <c r="AJ134" s="601" t="str">
        <f>IFERROR(VLOOKUP(ONSCollation[[#This Row],[Dept detail / Agency]],ONS2013Q2[[Cleaned name]:[FTE Q1 2013]],4,FALSE),"-")</f>
        <v>-</v>
      </c>
      <c r="AK134" s="601" t="str">
        <f>IFERROR(VLOOKUP(ONSCollation[[#This Row],[Dept detail / Agency]],ONS2013Q3[[Cleaned name]:[FTE Q2 2013]],4,FALSE),"-")</f>
        <v>-</v>
      </c>
      <c r="AL134" s="601" t="str">
        <f>IFERROR(VLOOKUP(ONSCollation[[#This Row],[Dept detail / Agency]],ONS2013Q3[[Cleaned name]:[FTE Q2 2013]],6,FALSE),"-")</f>
        <v>-</v>
      </c>
      <c r="AM134" s="601" t="str">
        <f>IFERROR(VLOOKUP(ONSCollation[[#This Row],[Dept detail / Agency]],ONS2013Q4[[#All],[Cleaned name]:[FTE Q4 2013]],4,FALSE),"-")</f>
        <v>-</v>
      </c>
      <c r="AN134" s="601" t="str">
        <f>IFERROR(VLOOKUP(ONSCollation[[#This Row],[Dept detail / Agency]],ONS2013Q4[[Cleaned name]:[HC Q3 20132]],6,FALSE),"-")</f>
        <v>-</v>
      </c>
      <c r="AO134" s="601" t="e">
        <f>ONSCollation[[#This Row],[2013 Q3 - restated]]-ONSCollation[[#This Row],[2013 Q3 FTE]]</f>
        <v>#VALUE!</v>
      </c>
      <c r="AP134" s="602">
        <f>IFERROR(VLOOKUP(ONSCollation[[#This Row],[ONS Q1 2009-Q2 2009]],ONS2009Q2[[#All],[Cleaned version of text detail]:[Full Time Equivalent Q1 2009]],6,0),"-")</f>
        <v>90</v>
      </c>
      <c r="AQ134" s="602">
        <f>IFERROR(VLOOKUP(ONSCollation[[#This Row],[ONS Q1 2009-Q2 2009]],ONS2009Q2[[#All],[Cleaned version of text detail]:[Full Time Equivalent Q1 2009]],2,0),"-")</f>
        <v>0</v>
      </c>
      <c r="AR134" s="602" t="str">
        <f>IFERROR(VLOOKUP(ONSCollation[[#This Row],[ONS Q3 2009-Q4 2009]],ONS2009Q4[[#All],[Cleaned version of detail]:[Full Time Equivalent Q3 2009]],6,0),"-")</f>
        <v>-</v>
      </c>
      <c r="AS134" s="602" t="str">
        <f>IFERROR(VLOOKUP(ONSCollation[[#This Row],[ONS Q3 2009-Q4 2009]],ONS2009Q4[[#All],[Cleaned version of detail]:[Full Time Equivalent Q3 2009]],2,0),"-")</f>
        <v>-</v>
      </c>
      <c r="AT134" s="602" t="str">
        <f>IFERROR(VLOOKUP(ONSCollation[[#This Row],[ONS Q1 2010-Q2 2010]],ONS2010Q2[[#All],[Cleaned text]:[Full Time Equivalent Q1 2010]],6,0),"-")</f>
        <v>-</v>
      </c>
      <c r="AU134" s="602" t="str">
        <f>IFERROR(VLOOKUP(ONSCollation[[#This Row],[ONS Q2 2010-Q3 2010]],ONS2010Q3[[#All],[Cleaned text]:[FTE Q2 2010]],6,0),"-")</f>
        <v>-</v>
      </c>
      <c r="AV134" s="602" t="str">
        <f>IFERROR(VLOOKUP(ONSCollation[[#This Row],[ONS Q4 2010-Q1 2011]],ONS2011Q1[[#All],[Cleaned text]:[Full Time Equivalent change Q4 2010-Q1 2011]],2,0),"-")</f>
        <v>-</v>
      </c>
      <c r="AW134" s="602" t="str">
        <f>IFERROR(VLOOKUP(ONSCollation[[#This Row],[ONS Q3 2010-Q4 2010]],ONS2010Q4[[#All],[Cleaned text]:[Full Time Equivalent Q3 2010]],2,0),"-")</f>
        <v>-</v>
      </c>
      <c r="AX134" s="602" t="str">
        <f>IFERROR(VLOOKUP(ONSCollation[[#This Row],[ONS Q3 2010-Q4 2010]],ONS2010Q4[[#All],[Cleaned text]:[Full Time Equivalent Q3 2010]],6,0),"-")</f>
        <v>-</v>
      </c>
      <c r="AY134" s="602" t="str">
        <f>IFERROR(VLOOKUP(ONSCollation[[#This Row],[ONS Q1 2011-Q2 2011]],ONS2011Q2[[#All],[Dept detail / Agency]:[Full Time Equivalent]],3,0),"-")</f>
        <v>-</v>
      </c>
      <c r="AZ134" s="602" t="str">
        <f>IFERROR(VLOOKUP(ONSCollation[[#This Row],[ONS Q2 2011-Q3 2011]],ONS2011Q3[[#All],[Cleaned text]:[Full Time Equivalent Q3 2011]],2,0),"-")</f>
        <v>-</v>
      </c>
      <c r="BA134" s="602" t="str">
        <f>IFERROR(VLOOKUP(ONSCollation[[#This Row],[ONS Q3 2011-Q4 2011]],ONS2011Q4[[#All],[Cleaned text]:[Full Time Equivalent]],3,0),"-")</f>
        <v>-</v>
      </c>
      <c r="BB134" s="602" t="str">
        <f>IFERROR(VLOOKUP(ONSCollation[[#This Row],[Dept detail / Agency]],ONS2012Q1[[Cleaned text]:[FTE Q1]],3,FALSE),"-")</f>
        <v>-</v>
      </c>
      <c r="BC134" s="602" t="str">
        <f>IFERROR(VLOOKUP(ONSCollation[[#This Row],[Dept detail / Agency]],ONS2012Q2[[Cleaned name]:[FTE Q2 2012]],3,FALSE),"-")</f>
        <v>-</v>
      </c>
      <c r="BD134" s="602" t="str">
        <f>IFERROR(VLOOKUP(ONSCollation[[#This Row],[Dept detail / Agency]],ONS2012Q3[[Cleaned name]:[FTE Q2 2012]],3,FALSE),"-")</f>
        <v>-</v>
      </c>
      <c r="BE134" s="602" t="str">
        <f>IFERROR(VLOOKUP(ONSCollation[[#This Row],[Dept detail / Agency]],ONS2012Q4[[Cleaned name]:[FTE Q3 2012]],3,FALSE),"-")</f>
        <v>-</v>
      </c>
      <c r="BF134" s="602" t="str">
        <f>IFERROR(VLOOKUP(ONSCollation[[#This Row],[Dept detail / Agency]],ONS2013Q1[[Cleaned name]:[FTE Q4 2012]],3,FALSE),"-")</f>
        <v>-</v>
      </c>
      <c r="BG134" s="602" t="str">
        <f>IFERROR(VLOOKUP(ONSCollation[[#This Row],[Dept detail / Agency]],ONS2013Q2[[Cleaned name]:[FTE Q1 2013]],3,FALSE),"-")</f>
        <v>-</v>
      </c>
      <c r="BH134" s="602" t="str">
        <f>IFERROR(VLOOKUP(ONSCollation[[#This Row],[Dept detail / Agency]],ONS2013Q3[[Cleaned name]:[FTE Q2 2013]],3,FALSE),"-")</f>
        <v>-</v>
      </c>
      <c r="BI134" s="602" t="str">
        <f>IFERROR(VLOOKUP(ONSCollation[[#This Row],[Dept detail / Agency]],ONS2013Q3[[Cleaned name]:[FTE Q2 2013]],3,FALSE),"-")</f>
        <v>-</v>
      </c>
      <c r="BJ134" s="604"/>
    </row>
    <row r="135" spans="1:62" x14ac:dyDescent="0.25">
      <c r="A135" s="531" t="s">
        <v>153</v>
      </c>
      <c r="B135" s="549" t="s">
        <v>475</v>
      </c>
      <c r="C135" s="531"/>
      <c r="D135" s="531"/>
      <c r="E135" s="531"/>
      <c r="F135" s="531"/>
      <c r="G135" s="531"/>
      <c r="H135" s="531"/>
      <c r="I135" s="537" t="s">
        <v>576</v>
      </c>
      <c r="J135" s="532" t="s">
        <v>584</v>
      </c>
      <c r="K135" s="532" t="s">
        <v>584</v>
      </c>
      <c r="L135" s="532" t="str">
        <f>VLOOKUP(TRIM(ONSCollation[[#This Row],[ONS Q3 2011-Q4 2011]]),ONS2012Q1[Cleaned text],1,0)</f>
        <v>National Records of Scotland</v>
      </c>
      <c r="M135" s="532" t="str">
        <f>ONSCollation[[#This Row],[ONS Q4 2011-Q1 2012]]</f>
        <v>National Records of Scotland</v>
      </c>
      <c r="N135" s="536" t="str">
        <f>ONSCollation[[#This Row],[ONS Q4 2011-Q1 2012]]</f>
        <v>National Records of Scotland</v>
      </c>
      <c r="O135" s="536" t="str">
        <f>ONSCollation[[#This Row],[Dept]]</f>
        <v>Scot Gov</v>
      </c>
      <c r="P135" s="531" t="s">
        <v>902</v>
      </c>
      <c r="Q135" s="531" t="s">
        <v>832</v>
      </c>
      <c r="R135" s="531" t="e">
        <v>#N/A</v>
      </c>
      <c r="S135" s="601" t="str">
        <f>IFERROR(VLOOKUP(ONSCollation[[#This Row],[ONS Q1 2009-Q2 2009]],ONS2009Q2[[#All],[Cleaned version of text detail]:[Full Time Equivalent Q1 2009]],8,0), "-")</f>
        <v>-</v>
      </c>
      <c r="T135" s="601" t="str">
        <f>IFERROR(VLOOKUP(ONSCollation[[#This Row],[ONS Q1 2009-Q2 2009]],ONS2009Q2[[#All],[Cleaned version of text detail]:[Full Time Equivalent Q1 2009]],4,0),"-")</f>
        <v>-</v>
      </c>
      <c r="U135" s="601" t="str">
        <f>IFERROR(VLOOKUP(ONSCollation[[#This Row],[ONS Q3 2009-Q4 2009]],ONS2009Q4[[#All],[Cleaned version of detail]:[Full Time Equivalent Q3 2009]],8,0),"-")</f>
        <v>-</v>
      </c>
      <c r="V135" s="601" t="str">
        <f>IFERROR(VLOOKUP(ONSCollation[[#This Row],[ONS Q3 2009-Q4 2009]],ONS2009Q4[[#All],[Cleaned version of detail]:[Full Time Equivalent Q3 2009]],4,0),"-")</f>
        <v>-</v>
      </c>
      <c r="W135" s="601" t="str">
        <f>IFERROR(VLOOKUP(ONSCollation[[#This Row],[ONS Q1 2010-Q2 2010]],ONS2010Q2[[#All],[Cleaned text]:[Full Time Equivalent Q1 2010]],8,0),"-")</f>
        <v>-</v>
      </c>
      <c r="X135" s="601" t="str">
        <f>IFERROR(VLOOKUP(ONSCollation[[#This Row],[ONS Q2 2010-Q3 2010]],ONS2010Q3[[#All],[Cleaned text]:[FTE Q2 2010]],8,0),"-")</f>
        <v>-</v>
      </c>
      <c r="Y135" s="601" t="str">
        <f>IFERROR(VLOOKUP(ONSCollation[[#This Row],[ONS Q3 2010-Q4 2010]],ONS2010Q4[[#All],[Cleaned text]:[Full Time Equivalent Q3 2010]],8,0),"-")</f>
        <v>-</v>
      </c>
      <c r="Z135" s="601" t="str">
        <f>IFERROR(VLOOKUP(ONSCollation[[#This Row],[ONS Q3 2010-Q4 2010]],ONS2010Q4[[#All],[Cleaned text]:[Full Time Equivalent Q3 2010]],4,0),"-")</f>
        <v>-</v>
      </c>
      <c r="AA135" s="601" t="str">
        <f>IFERROR(VLOOKUP(ONSCollation[[#This Row],[ONS Q4 2010-Q1 2011]],ONS2011Q1[[#All],[Cleaned text]:[Full Time Equivalent change Q4 2010-Q1 2011]],3,0),"-")</f>
        <v>-</v>
      </c>
      <c r="AB135" s="601">
        <f>IFERROR(VLOOKUP(ONSCollation[[#This Row],[ONS Q1 2011-Q2 2011]],ONS2011Q2[[#All],[Dept detail / Agency]:[Full Time Equivalent]],4,0),"-")</f>
        <v>410</v>
      </c>
      <c r="AC135" s="601">
        <f>IFERROR(VLOOKUP(ONSCollation[[#This Row],[ONS Q2 2011-Q3 2011]],ONS2011Q3[[#All],[Cleaned text]:[Full Time Equivalent Q3 2011]],3,0),"-")</f>
        <v>370</v>
      </c>
      <c r="AD135" s="601">
        <f>IFERROR(VLOOKUP(ONSCollation[[#This Row],[ONS Q3 2011-Q4 2011]],ONS2011Q4[[#All],[Cleaned text]:[Full Time Equivalent]],4,0),"-")</f>
        <v>370</v>
      </c>
      <c r="AE135" s="601">
        <f>IFERROR(VLOOKUP(ONSCollation[[#This Row],[Dept detail / Agency]],ONS2012Q1[[Cleaned text]:[FTE Q1]],4,FALSE),"-")</f>
        <v>370</v>
      </c>
      <c r="AF135" s="601">
        <f>IFERROR(VLOOKUP(ONSCollation[[#This Row],[Dept detail / Agency]],ONS2012Q2[[Cleaned name]:[FTE Q2 2012]],4,FALSE),"-")</f>
        <v>380</v>
      </c>
      <c r="AG135" s="601">
        <f>IFERROR(VLOOKUP(ONSCollation[[#This Row],[Dept detail / Agency]],ONS2012Q3[[Cleaned name]:[FTE Q2 2012]],4,FALSE),"-")</f>
        <v>370</v>
      </c>
      <c r="AH135" s="601">
        <f>IFERROR(VLOOKUP(ONSCollation[[#This Row],[Dept detail / Agency]],ONS2012Q4[[Cleaned name]:[FTE Q3 2012]],4,FALSE),"-")</f>
        <v>380</v>
      </c>
      <c r="AI135" s="601">
        <f>IFERROR(VLOOKUP(ONSCollation[[#This Row],[Dept detail / Agency]],ONS2013Q1[[Cleaned name]:[FTE Q4 2012]],4,FALSE),"-")</f>
        <v>380</v>
      </c>
      <c r="AJ135" s="601">
        <f>IFERROR(VLOOKUP(ONSCollation[[#This Row],[Dept detail / Agency]],ONS2013Q2[[Cleaned name]:[FTE Q1 2013]],4,FALSE),"-")</f>
        <v>380</v>
      </c>
      <c r="AK135" s="601">
        <f>IFERROR(VLOOKUP(ONSCollation[[#This Row],[Dept detail / Agency]],ONS2013Q3[[Cleaned name]:[FTE Q2 2013]],4,FALSE),"-")</f>
        <v>380</v>
      </c>
      <c r="AL135" s="601">
        <f>IFERROR(VLOOKUP(ONSCollation[[#This Row],[Dept detail / Agency]],ONS2013Q3[[Cleaned name]:[FTE Q2 2013]],6,FALSE),"-")</f>
        <v>380</v>
      </c>
      <c r="AM135" s="601">
        <f>IFERROR(VLOOKUP(ONSCollation[[#This Row],[Dept detail / Agency]],ONS2013Q4[[#All],[Cleaned name]:[FTE Q4 2013]],4,FALSE),"-")</f>
        <v>370</v>
      </c>
      <c r="AN135" s="601">
        <f>IFERROR(VLOOKUP(ONSCollation[[#This Row],[Dept detail / Agency]],ONS2013Q4[[Cleaned name]:[HC Q3 20132]],6,FALSE),"-")</f>
        <v>380</v>
      </c>
      <c r="AO135" s="601">
        <f>ONSCollation[[#This Row],[2013 Q3 - restated]]-ONSCollation[[#This Row],[2013 Q3 FTE]]</f>
        <v>0</v>
      </c>
      <c r="AP135" s="602" t="str">
        <f>IFERROR(VLOOKUP(ONSCollation[[#This Row],[ONS Q1 2009-Q2 2009]],ONS2009Q2[[#All],[Cleaned version of text detail]:[Full Time Equivalent Q1 2009]],6,0),"-")</f>
        <v>-</v>
      </c>
      <c r="AQ135" s="602" t="str">
        <f>IFERROR(VLOOKUP(ONSCollation[[#This Row],[ONS Q1 2009-Q2 2009]],ONS2009Q2[[#All],[Cleaned version of text detail]:[Full Time Equivalent Q1 2009]],2,0),"-")</f>
        <v>-</v>
      </c>
      <c r="AR135" s="602" t="str">
        <f>IFERROR(VLOOKUP(ONSCollation[[#This Row],[ONS Q3 2009-Q4 2009]],ONS2009Q4[[#All],[Cleaned version of detail]:[Full Time Equivalent Q3 2009]],6,0),"-")</f>
        <v>-</v>
      </c>
      <c r="AS135" s="602" t="str">
        <f>IFERROR(VLOOKUP(ONSCollation[[#This Row],[ONS Q3 2009-Q4 2009]],ONS2009Q4[[#All],[Cleaned version of detail]:[Full Time Equivalent Q3 2009]],2,0),"-")</f>
        <v>-</v>
      </c>
      <c r="AT135" s="602" t="str">
        <f>IFERROR(VLOOKUP(ONSCollation[[#This Row],[ONS Q1 2010-Q2 2010]],ONS2010Q2[[#All],[Cleaned text]:[Full Time Equivalent Q1 2010]],6,0),"-")</f>
        <v>-</v>
      </c>
      <c r="AU135" s="602" t="str">
        <f>IFERROR(VLOOKUP(ONSCollation[[#This Row],[ONS Q2 2010-Q3 2010]],ONS2010Q3[[#All],[Cleaned text]:[FTE Q2 2010]],6,0),"-")</f>
        <v>-</v>
      </c>
      <c r="AV135" s="602" t="str">
        <f>IFERROR(VLOOKUP(ONSCollation[[#This Row],[ONS Q4 2010-Q1 2011]],ONS2011Q1[[#All],[Cleaned text]:[Full Time Equivalent change Q4 2010-Q1 2011]],2,0),"-")</f>
        <v>-</v>
      </c>
      <c r="AW135" s="602" t="str">
        <f>IFERROR(VLOOKUP(ONSCollation[[#This Row],[ONS Q3 2010-Q4 2010]],ONS2010Q4[[#All],[Cleaned text]:[Full Time Equivalent Q3 2010]],2,0),"-")</f>
        <v>-</v>
      </c>
      <c r="AX135" s="602" t="str">
        <f>IFERROR(VLOOKUP(ONSCollation[[#This Row],[ONS Q3 2010-Q4 2010]],ONS2010Q4[[#All],[Cleaned text]:[Full Time Equivalent Q3 2010]],6,0),"-")</f>
        <v>-</v>
      </c>
      <c r="AY135" s="602">
        <f>IFERROR(VLOOKUP(ONSCollation[[#This Row],[ONS Q1 2011-Q2 2011]],ONS2011Q2[[#All],[Dept detail / Agency]:[Full Time Equivalent]],3,0),"-")</f>
        <v>440</v>
      </c>
      <c r="AZ135" s="602">
        <f>IFERROR(VLOOKUP(ONSCollation[[#This Row],[ONS Q2 2011-Q3 2011]],ONS2011Q3[[#All],[Cleaned text]:[Full Time Equivalent Q3 2011]],2,0),"-")</f>
        <v>400</v>
      </c>
      <c r="BA135" s="602">
        <f>IFERROR(VLOOKUP(ONSCollation[[#This Row],[ONS Q3 2011-Q4 2011]],ONS2011Q4[[#All],[Cleaned text]:[Full Time Equivalent]],3,0),"-")</f>
        <v>400</v>
      </c>
      <c r="BB135" s="602">
        <f>IFERROR(VLOOKUP(ONSCollation[[#This Row],[Dept detail / Agency]],ONS2012Q1[[Cleaned text]:[FTE Q1]],3,FALSE),"-")</f>
        <v>400</v>
      </c>
      <c r="BC135" s="602">
        <f>IFERROR(VLOOKUP(ONSCollation[[#This Row],[Dept detail / Agency]],ONS2012Q2[[Cleaned name]:[FTE Q2 2012]],3,FALSE),"-")</f>
        <v>400</v>
      </c>
      <c r="BD135" s="602">
        <f>IFERROR(VLOOKUP(ONSCollation[[#This Row],[Dept detail / Agency]],ONS2012Q3[[Cleaned name]:[FTE Q2 2012]],3,FALSE),"-")</f>
        <v>390</v>
      </c>
      <c r="BE135" s="602">
        <f>IFERROR(VLOOKUP(ONSCollation[[#This Row],[Dept detail / Agency]],ONS2012Q4[[Cleaned name]:[FTE Q3 2012]],3,FALSE),"-")</f>
        <v>400</v>
      </c>
      <c r="BF135" s="602">
        <f>IFERROR(VLOOKUP(ONSCollation[[#This Row],[Dept detail / Agency]],ONS2013Q1[[Cleaned name]:[FTE Q4 2012]],3,FALSE),"-")</f>
        <v>400</v>
      </c>
      <c r="BG135" s="602">
        <f>IFERROR(VLOOKUP(ONSCollation[[#This Row],[Dept detail / Agency]],ONS2013Q2[[Cleaned name]:[FTE Q1 2013]],3,FALSE),"-")</f>
        <v>400</v>
      </c>
      <c r="BH135" s="602">
        <f>IFERROR(VLOOKUP(ONSCollation[[#This Row],[Dept detail / Agency]],ONS2013Q3[[Cleaned name]:[FTE Q2 2013]],3,FALSE),"-")</f>
        <v>400</v>
      </c>
      <c r="BI135" s="602">
        <f>IFERROR(VLOOKUP(ONSCollation[[#This Row],[Dept detail / Agency]],ONS2013Q3[[Cleaned name]:[FTE Q2 2013]],3,FALSE),"-")</f>
        <v>400</v>
      </c>
      <c r="BJ135" s="604"/>
    </row>
    <row r="136" spans="1:62" x14ac:dyDescent="0.25">
      <c r="A136" s="531" t="s">
        <v>153</v>
      </c>
      <c r="B136" s="549" t="s">
        <v>475</v>
      </c>
      <c r="C136" s="531" t="s">
        <v>99</v>
      </c>
      <c r="D136" s="531" t="s">
        <v>99</v>
      </c>
      <c r="E136" s="531" t="s">
        <v>99</v>
      </c>
      <c r="F136" s="531" t="s">
        <v>99</v>
      </c>
      <c r="G136" s="531" t="s">
        <v>99</v>
      </c>
      <c r="H136" s="531" t="s">
        <v>99</v>
      </c>
      <c r="I136" s="531" t="s">
        <v>99</v>
      </c>
      <c r="J136" s="531" t="s">
        <v>99</v>
      </c>
      <c r="K136" s="531" t="s">
        <v>99</v>
      </c>
      <c r="L136" s="531" t="s">
        <v>99</v>
      </c>
      <c r="M136" s="532" t="str">
        <f>ONSCollation[[#This Row],[ONS Q4 2011-Q1 2012]]</f>
        <v>National Archive for Scotland</v>
      </c>
      <c r="N136" s="536" t="str">
        <f>ONSCollation[[#This Row],[ONS Q4 2011-Q1 2012]]</f>
        <v>National Archive for Scotland</v>
      </c>
      <c r="O136" s="536" t="str">
        <f>ONSCollation[[#This Row],[Dept]]</f>
        <v>Scot Gov</v>
      </c>
      <c r="P136" s="531" t="s">
        <v>902</v>
      </c>
      <c r="Q136" s="531" t="s">
        <v>832</v>
      </c>
      <c r="R136" s="531" t="e">
        <v>#N/A</v>
      </c>
      <c r="S136" s="601">
        <f>IFERROR(VLOOKUP(ONSCollation[[#This Row],[ONS Q1 2009-Q2 2009]],ONS2009Q2[[#All],[Cleaned version of text detail]:[Full Time Equivalent Q1 2009]],8,0), "-")</f>
        <v>160</v>
      </c>
      <c r="T136" s="601">
        <f>IFERROR(VLOOKUP(ONSCollation[[#This Row],[ONS Q1 2009-Q2 2009]],ONS2009Q2[[#All],[Cleaned version of text detail]:[Full Time Equivalent Q1 2009]],4,0),"-")</f>
        <v>160</v>
      </c>
      <c r="U136" s="601">
        <f>IFERROR(VLOOKUP(ONSCollation[[#This Row],[ONS Q3 2009-Q4 2009]],ONS2009Q4[[#All],[Cleaned version of detail]:[Full Time Equivalent Q3 2009]],8,0),"-")</f>
        <v>150</v>
      </c>
      <c r="V136" s="601">
        <f>IFERROR(VLOOKUP(ONSCollation[[#This Row],[ONS Q3 2009-Q4 2009]],ONS2009Q4[[#All],[Cleaned version of detail]:[Full Time Equivalent Q3 2009]],4,0),"-")</f>
        <v>150</v>
      </c>
      <c r="W136" s="601">
        <f>IFERROR(VLOOKUP(ONSCollation[[#This Row],[ONS Q1 2010-Q2 2010]],ONS2010Q2[[#All],[Cleaned text]:[Full Time Equivalent Q1 2010]],8,0),"-")</f>
        <v>150</v>
      </c>
      <c r="X136" s="601">
        <f>IFERROR(VLOOKUP(ONSCollation[[#This Row],[ONS Q2 2010-Q3 2010]],ONS2010Q3[[#All],[Cleaned text]:[FTE Q2 2010]],8,0),"-")</f>
        <v>140</v>
      </c>
      <c r="Y136" s="601">
        <f>IFERROR(VLOOKUP(ONSCollation[[#This Row],[ONS Q3 2010-Q4 2010]],ONS2010Q4[[#All],[Cleaned text]:[Full Time Equivalent Q3 2010]],8,0),"-")</f>
        <v>140</v>
      </c>
      <c r="Z136" s="601">
        <f>IFERROR(VLOOKUP(ONSCollation[[#This Row],[ONS Q3 2010-Q4 2010]],ONS2010Q4[[#All],[Cleaned text]:[Full Time Equivalent Q3 2010]],4,0),"-")</f>
        <v>140</v>
      </c>
      <c r="AA136" s="601">
        <f>IFERROR(VLOOKUP(ONSCollation[[#This Row],[ONS Q4 2010-Q1 2011]],ONS2011Q1[[#All],[Cleaned text]:[Full Time Equivalent change Q4 2010-Q1 2011]],3,0),"-")</f>
        <v>140</v>
      </c>
      <c r="AB136" s="601" t="str">
        <f>IFERROR(VLOOKUP(ONSCollation[[#This Row],[ONS Q1 2011-Q2 2011]],ONS2011Q2[[#All],[Dept detail / Agency]:[Full Time Equivalent]],4,0),"-")</f>
        <v>-</v>
      </c>
      <c r="AC136" s="601" t="str">
        <f>IFERROR(VLOOKUP(ONSCollation[[#This Row],[ONS Q2 2011-Q3 2011]],ONS2011Q3[[#All],[Cleaned text]:[Full Time Equivalent Q3 2011]],3,0),"-")</f>
        <v>-</v>
      </c>
      <c r="AD136" s="601" t="str">
        <f>IFERROR(VLOOKUP(ONSCollation[[#This Row],[ONS Q3 2011-Q4 2011]],ONS2011Q4[[#All],[Cleaned text]:[Full Time Equivalent]],4,0),"-")</f>
        <v>-</v>
      </c>
      <c r="AE136" s="601" t="str">
        <f>IFERROR(VLOOKUP(ONSCollation[[#This Row],[Dept detail / Agency]],ONS2012Q1[[Cleaned text]:[FTE Q1]],4,FALSE),"-")</f>
        <v>-</v>
      </c>
      <c r="AF136" s="601" t="str">
        <f>IFERROR(VLOOKUP(ONSCollation[[#This Row],[Dept detail / Agency]],ONS2012Q2[[Cleaned name]:[FTE Q2 2012]],4,FALSE),"-")</f>
        <v>-</v>
      </c>
      <c r="AG136" s="601" t="str">
        <f>IFERROR(VLOOKUP(ONSCollation[[#This Row],[Dept detail / Agency]],ONS2012Q3[[Cleaned name]:[FTE Q2 2012]],4,FALSE),"-")</f>
        <v>-</v>
      </c>
      <c r="AH136" s="601" t="str">
        <f>IFERROR(VLOOKUP(ONSCollation[[#This Row],[Dept detail / Agency]],ONS2012Q4[[Cleaned name]:[FTE Q3 2012]],4,FALSE),"-")</f>
        <v>-</v>
      </c>
      <c r="AI136" s="601" t="str">
        <f>IFERROR(VLOOKUP(ONSCollation[[#This Row],[Dept detail / Agency]],ONS2013Q1[[Cleaned name]:[FTE Q4 2012]],4,FALSE),"-")</f>
        <v>-</v>
      </c>
      <c r="AJ136" s="601" t="str">
        <f>IFERROR(VLOOKUP(ONSCollation[[#This Row],[Dept detail / Agency]],ONS2013Q2[[Cleaned name]:[FTE Q1 2013]],4,FALSE),"-")</f>
        <v>-</v>
      </c>
      <c r="AK136" s="601" t="str">
        <f>IFERROR(VLOOKUP(ONSCollation[[#This Row],[Dept detail / Agency]],ONS2013Q3[[Cleaned name]:[FTE Q2 2013]],4,FALSE),"-")</f>
        <v>-</v>
      </c>
      <c r="AL136" s="601" t="str">
        <f>IFERROR(VLOOKUP(ONSCollation[[#This Row],[Dept detail / Agency]],ONS2013Q3[[Cleaned name]:[FTE Q2 2013]],6,FALSE),"-")</f>
        <v>-</v>
      </c>
      <c r="AM136" s="601" t="str">
        <f>IFERROR(VLOOKUP(ONSCollation[[#This Row],[Dept detail / Agency]],ONS2013Q4[[#All],[Cleaned name]:[FTE Q4 2013]],4,FALSE),"-")</f>
        <v>-</v>
      </c>
      <c r="AN136" s="601" t="str">
        <f>IFERROR(VLOOKUP(ONSCollation[[#This Row],[Dept detail / Agency]],ONS2013Q4[[Cleaned name]:[HC Q3 20132]],6,FALSE),"-")</f>
        <v>-</v>
      </c>
      <c r="AO136" s="601" t="e">
        <f>ONSCollation[[#This Row],[2013 Q3 - restated]]-ONSCollation[[#This Row],[2013 Q3 FTE]]</f>
        <v>#VALUE!</v>
      </c>
      <c r="AP136" s="602">
        <f>IFERROR(VLOOKUP(ONSCollation[[#This Row],[ONS Q1 2009-Q2 2009]],ONS2009Q2[[#All],[Cleaned version of text detail]:[Full Time Equivalent Q1 2009]],6,0),"-")</f>
        <v>160</v>
      </c>
      <c r="AQ136" s="602">
        <f>IFERROR(VLOOKUP(ONSCollation[[#This Row],[ONS Q1 2009-Q2 2009]],ONS2009Q2[[#All],[Cleaned version of text detail]:[Full Time Equivalent Q1 2009]],2,0),"-")</f>
        <v>170</v>
      </c>
      <c r="AR136" s="602">
        <f>IFERROR(VLOOKUP(ONSCollation[[#This Row],[ONS Q3 2009-Q4 2009]],ONS2009Q4[[#All],[Cleaned version of detail]:[Full Time Equivalent Q3 2009]],6,0),"-")</f>
        <v>160</v>
      </c>
      <c r="AS136" s="602">
        <f>IFERROR(VLOOKUP(ONSCollation[[#This Row],[ONS Q3 2009-Q4 2009]],ONS2009Q4[[#All],[Cleaned version of detail]:[Full Time Equivalent Q3 2009]],2,0),"-")</f>
        <v>160</v>
      </c>
      <c r="AT136" s="602">
        <f>IFERROR(VLOOKUP(ONSCollation[[#This Row],[ONS Q1 2010-Q2 2010]],ONS2010Q2[[#All],[Cleaned text]:[Full Time Equivalent Q1 2010]],6,0),"-")</f>
        <v>150</v>
      </c>
      <c r="AU136" s="602">
        <f>IFERROR(VLOOKUP(ONSCollation[[#This Row],[ONS Q2 2010-Q3 2010]],ONS2010Q3[[#All],[Cleaned text]:[FTE Q2 2010]],6,0),"-")</f>
        <v>150</v>
      </c>
      <c r="AV136" s="602">
        <f>IFERROR(VLOOKUP(ONSCollation[[#This Row],[ONS Q4 2010-Q1 2011]],ONS2011Q1[[#All],[Cleaned text]:[Full Time Equivalent change Q4 2010-Q1 2011]],2,0),"-")</f>
        <v>140</v>
      </c>
      <c r="AW136" s="602">
        <f>IFERROR(VLOOKUP(ONSCollation[[#This Row],[ONS Q3 2010-Q4 2010]],ONS2010Q4[[#All],[Cleaned text]:[Full Time Equivalent Q3 2010]],2,0),"-")</f>
        <v>150</v>
      </c>
      <c r="AX136" s="602">
        <f>IFERROR(VLOOKUP(ONSCollation[[#This Row],[ONS Q3 2010-Q4 2010]],ONS2010Q4[[#All],[Cleaned text]:[Full Time Equivalent Q3 2010]],6,0),"-")</f>
        <v>150</v>
      </c>
      <c r="AY136" s="602" t="str">
        <f>IFERROR(VLOOKUP(ONSCollation[[#This Row],[ONS Q1 2011-Q2 2011]],ONS2011Q2[[#All],[Dept detail / Agency]:[Full Time Equivalent]],3,0),"-")</f>
        <v>-</v>
      </c>
      <c r="AZ136" s="602" t="str">
        <f>IFERROR(VLOOKUP(ONSCollation[[#This Row],[ONS Q2 2011-Q3 2011]],ONS2011Q3[[#All],[Cleaned text]:[Full Time Equivalent Q3 2011]],2,0),"-")</f>
        <v>-</v>
      </c>
      <c r="BA136" s="602" t="str">
        <f>IFERROR(VLOOKUP(ONSCollation[[#This Row],[ONS Q3 2011-Q4 2011]],ONS2011Q4[[#All],[Cleaned text]:[Full Time Equivalent]],3,0),"-")</f>
        <v>-</v>
      </c>
      <c r="BB136" s="602" t="str">
        <f>IFERROR(VLOOKUP(ONSCollation[[#This Row],[Dept detail / Agency]],ONS2012Q1[[Cleaned text]:[FTE Q1]],3,FALSE),"-")</f>
        <v>-</v>
      </c>
      <c r="BC136" s="602" t="str">
        <f>IFERROR(VLOOKUP(ONSCollation[[#This Row],[Dept detail / Agency]],ONS2012Q2[[Cleaned name]:[FTE Q2 2012]],3,FALSE),"-")</f>
        <v>-</v>
      </c>
      <c r="BD136" s="602" t="str">
        <f>IFERROR(VLOOKUP(ONSCollation[[#This Row],[Dept detail / Agency]],ONS2012Q3[[Cleaned name]:[FTE Q2 2012]],3,FALSE),"-")</f>
        <v>-</v>
      </c>
      <c r="BE136" s="602" t="str">
        <f>IFERROR(VLOOKUP(ONSCollation[[#This Row],[Dept detail / Agency]],ONS2012Q4[[Cleaned name]:[FTE Q3 2012]],3,FALSE),"-")</f>
        <v>-</v>
      </c>
      <c r="BF136" s="602" t="str">
        <f>IFERROR(VLOOKUP(ONSCollation[[#This Row],[Dept detail / Agency]],ONS2013Q1[[Cleaned name]:[FTE Q4 2012]],3,FALSE),"-")</f>
        <v>-</v>
      </c>
      <c r="BG136" s="602" t="str">
        <f>IFERROR(VLOOKUP(ONSCollation[[#This Row],[Dept detail / Agency]],ONS2013Q2[[Cleaned name]:[FTE Q1 2013]],3,FALSE),"-")</f>
        <v>-</v>
      </c>
      <c r="BH136" s="602" t="str">
        <f>IFERROR(VLOOKUP(ONSCollation[[#This Row],[Dept detail / Agency]],ONS2013Q3[[Cleaned name]:[FTE Q2 2013]],3,FALSE),"-")</f>
        <v>-</v>
      </c>
      <c r="BI136" s="602" t="str">
        <f>IFERROR(VLOOKUP(ONSCollation[[#This Row],[Dept detail / Agency]],ONS2013Q3[[Cleaned name]:[FTE Q2 2013]],3,FALSE),"-")</f>
        <v>-</v>
      </c>
      <c r="BJ136" s="604"/>
    </row>
    <row r="137" spans="1:62" x14ac:dyDescent="0.25">
      <c r="A137" s="531" t="s">
        <v>153</v>
      </c>
      <c r="B137" s="549" t="s">
        <v>475</v>
      </c>
      <c r="C137" s="531" t="s">
        <v>159</v>
      </c>
      <c r="D137" s="531" t="s">
        <v>159</v>
      </c>
      <c r="E137" s="531" t="s">
        <v>159</v>
      </c>
      <c r="F137" s="531" t="s">
        <v>159</v>
      </c>
      <c r="G137" s="531" t="s">
        <v>159</v>
      </c>
      <c r="H137" s="531" t="s">
        <v>159</v>
      </c>
      <c r="I137" s="531" t="s">
        <v>159</v>
      </c>
      <c r="J137" s="531" t="s">
        <v>159</v>
      </c>
      <c r="K137" s="531" t="s">
        <v>159</v>
      </c>
      <c r="L137" s="532" t="str">
        <f>VLOOKUP(TRIM(ONSCollation[[#This Row],[ONS Q3 2011-Q4 2011]]),ONS2012Q1[Cleaned text],1,0)</f>
        <v>Office for the Scottish Charity Regulator</v>
      </c>
      <c r="M137" s="532" t="str">
        <f>ONSCollation[[#This Row],[ONS Q4 2011-Q1 2012]]</f>
        <v>Office for the Scottish Charity Regulator</v>
      </c>
      <c r="N137" s="536" t="str">
        <f>ONSCollation[[#This Row],[ONS Q4 2011-Q1 2012]]</f>
        <v>Office for the Scottish Charity Regulator</v>
      </c>
      <c r="O137" s="536" t="str">
        <f>ONSCollation[[#This Row],[Dept]]</f>
        <v>Scot Gov</v>
      </c>
      <c r="P137" s="531" t="s">
        <v>902</v>
      </c>
      <c r="Q137" s="531" t="s">
        <v>832</v>
      </c>
      <c r="R137" s="531" t="e">
        <v>#N/A</v>
      </c>
      <c r="S137" s="601">
        <f>IFERROR(VLOOKUP(ONSCollation[[#This Row],[ONS Q1 2009-Q2 2009]],ONS2009Q2[[#All],[Cleaned version of text detail]:[Full Time Equivalent Q1 2009]],8,0), "-")</f>
        <v>50</v>
      </c>
      <c r="T137" s="601">
        <f>IFERROR(VLOOKUP(ONSCollation[[#This Row],[ONS Q1 2009-Q2 2009]],ONS2009Q2[[#All],[Cleaned version of text detail]:[Full Time Equivalent Q1 2009]],4,0),"-")</f>
        <v>50</v>
      </c>
      <c r="U137" s="601">
        <f>IFERROR(VLOOKUP(ONSCollation[[#This Row],[ONS Q3 2009-Q4 2009]],ONS2009Q4[[#All],[Cleaned version of detail]:[Full Time Equivalent Q3 2009]],8,0),"-")</f>
        <v>50</v>
      </c>
      <c r="V137" s="601">
        <f>IFERROR(VLOOKUP(ONSCollation[[#This Row],[ONS Q3 2009-Q4 2009]],ONS2009Q4[[#All],[Cleaned version of detail]:[Full Time Equivalent Q3 2009]],4,0),"-")</f>
        <v>50</v>
      </c>
      <c r="W137" s="601">
        <f>IFERROR(VLOOKUP(ONSCollation[[#This Row],[ONS Q1 2010-Q2 2010]],ONS2010Q2[[#All],[Cleaned text]:[Full Time Equivalent Q1 2010]],8,0),"-")</f>
        <v>50</v>
      </c>
      <c r="X137" s="601">
        <f>IFERROR(VLOOKUP(ONSCollation[[#This Row],[ONS Q2 2010-Q3 2010]],ONS2010Q3[[#All],[Cleaned text]:[FTE Q2 2010]],8,0),"-")</f>
        <v>50</v>
      </c>
      <c r="Y137" s="601">
        <f>IFERROR(VLOOKUP(ONSCollation[[#This Row],[ONS Q3 2010-Q4 2010]],ONS2010Q4[[#All],[Cleaned text]:[Full Time Equivalent Q3 2010]],8,0),"-")</f>
        <v>50</v>
      </c>
      <c r="Z137" s="601">
        <f>IFERROR(VLOOKUP(ONSCollation[[#This Row],[ONS Q3 2010-Q4 2010]],ONS2010Q4[[#All],[Cleaned text]:[Full Time Equivalent Q3 2010]],4,0),"-")</f>
        <v>50</v>
      </c>
      <c r="AA137" s="601">
        <f>IFERROR(VLOOKUP(ONSCollation[[#This Row],[ONS Q4 2010-Q1 2011]],ONS2011Q1[[#All],[Cleaned text]:[Full Time Equivalent change Q4 2010-Q1 2011]],3,0),"-")</f>
        <v>50</v>
      </c>
      <c r="AB137" s="601">
        <f>IFERROR(VLOOKUP(ONSCollation[[#This Row],[ONS Q1 2011-Q2 2011]],ONS2011Q2[[#All],[Dept detail / Agency]:[Full Time Equivalent]],4,0),"-")</f>
        <v>50</v>
      </c>
      <c r="AC137" s="601">
        <f>IFERROR(VLOOKUP(ONSCollation[[#This Row],[ONS Q2 2011-Q3 2011]],ONS2011Q3[[#All],[Cleaned text]:[Full Time Equivalent Q3 2011]],3,0),"-")</f>
        <v>50</v>
      </c>
      <c r="AD137" s="601">
        <f>IFERROR(VLOOKUP(ONSCollation[[#This Row],[ONS Q3 2011-Q4 2011]],ONS2011Q4[[#All],[Cleaned text]:[Full Time Equivalent]],4,0),"-")</f>
        <v>50</v>
      </c>
      <c r="AE137" s="601">
        <f>IFERROR(VLOOKUP(ONSCollation[[#This Row],[Dept detail / Agency]],ONS2012Q1[[Cleaned text]:[FTE Q1]],4,FALSE),"-")</f>
        <v>50</v>
      </c>
      <c r="AF137" s="601">
        <f>IFERROR(VLOOKUP(ONSCollation[[#This Row],[Dept detail / Agency]],ONS2012Q2[[Cleaned name]:[FTE Q2 2012]],4,FALSE),"-")</f>
        <v>50</v>
      </c>
      <c r="AG137" s="601">
        <f>IFERROR(VLOOKUP(ONSCollation[[#This Row],[Dept detail / Agency]],ONS2012Q3[[Cleaned name]:[FTE Q2 2012]],4,FALSE),"-")</f>
        <v>50</v>
      </c>
      <c r="AH137" s="601">
        <f>IFERROR(VLOOKUP(ONSCollation[[#This Row],[Dept detail / Agency]],ONS2012Q4[[Cleaned name]:[FTE Q3 2012]],4,FALSE),"-")</f>
        <v>50</v>
      </c>
      <c r="AI137" s="601">
        <f>IFERROR(VLOOKUP(ONSCollation[[#This Row],[Dept detail / Agency]],ONS2013Q1[[Cleaned name]:[FTE Q4 2012]],4,FALSE),"-")</f>
        <v>50</v>
      </c>
      <c r="AJ137" s="601">
        <f>IFERROR(VLOOKUP(ONSCollation[[#This Row],[Dept detail / Agency]],ONS2013Q2[[Cleaned name]:[FTE Q1 2013]],4,FALSE),"-")</f>
        <v>50</v>
      </c>
      <c r="AK137" s="601">
        <f>IFERROR(VLOOKUP(ONSCollation[[#This Row],[Dept detail / Agency]],ONS2013Q3[[Cleaned name]:[FTE Q2 2013]],4,FALSE),"-")</f>
        <v>50</v>
      </c>
      <c r="AL137" s="601">
        <f>IFERROR(VLOOKUP(ONSCollation[[#This Row],[Dept detail / Agency]],ONS2013Q3[[Cleaned name]:[FTE Q2 2013]],6,FALSE),"-")</f>
        <v>50</v>
      </c>
      <c r="AM137" s="601">
        <f>IFERROR(VLOOKUP(ONSCollation[[#This Row],[Dept detail / Agency]],ONS2013Q4[[#All],[Cleaned name]:[FTE Q4 2013]],4,FALSE),"-")</f>
        <v>40</v>
      </c>
      <c r="AN137" s="601">
        <f>IFERROR(VLOOKUP(ONSCollation[[#This Row],[Dept detail / Agency]],ONS2013Q4[[Cleaned name]:[HC Q3 20132]],6,FALSE),"-")</f>
        <v>50</v>
      </c>
      <c r="AO137" s="601">
        <f>ONSCollation[[#This Row],[2013 Q3 - restated]]-ONSCollation[[#This Row],[2013 Q3 FTE]]</f>
        <v>0</v>
      </c>
      <c r="AP137" s="602">
        <f>IFERROR(VLOOKUP(ONSCollation[[#This Row],[ONS Q1 2009-Q2 2009]],ONS2009Q2[[#All],[Cleaned version of text detail]:[Full Time Equivalent Q1 2009]],6,0),"-")</f>
        <v>50</v>
      </c>
      <c r="AQ137" s="602">
        <f>IFERROR(VLOOKUP(ONSCollation[[#This Row],[ONS Q1 2009-Q2 2009]],ONS2009Q2[[#All],[Cleaned version of text detail]:[Full Time Equivalent Q1 2009]],2,0),"-")</f>
        <v>50</v>
      </c>
      <c r="AR137" s="602">
        <f>IFERROR(VLOOKUP(ONSCollation[[#This Row],[ONS Q3 2009-Q4 2009]],ONS2009Q4[[#All],[Cleaned version of detail]:[Full Time Equivalent Q3 2009]],6,0),"-")</f>
        <v>50</v>
      </c>
      <c r="AS137" s="602">
        <f>IFERROR(VLOOKUP(ONSCollation[[#This Row],[ONS Q3 2009-Q4 2009]],ONS2009Q4[[#All],[Cleaned version of detail]:[Full Time Equivalent Q3 2009]],2,0),"-")</f>
        <v>50</v>
      </c>
      <c r="AT137" s="602">
        <f>IFERROR(VLOOKUP(ONSCollation[[#This Row],[ONS Q1 2010-Q2 2010]],ONS2010Q2[[#All],[Cleaned text]:[Full Time Equivalent Q1 2010]],6,0),"-")</f>
        <v>50</v>
      </c>
      <c r="AU137" s="602">
        <f>IFERROR(VLOOKUP(ONSCollation[[#This Row],[ONS Q2 2010-Q3 2010]],ONS2010Q3[[#All],[Cleaned text]:[FTE Q2 2010]],6,0),"-")</f>
        <v>50</v>
      </c>
      <c r="AV137" s="602">
        <f>IFERROR(VLOOKUP(ONSCollation[[#This Row],[ONS Q4 2010-Q1 2011]],ONS2011Q1[[#All],[Cleaned text]:[Full Time Equivalent change Q4 2010-Q1 2011]],2,0),"-")</f>
        <v>50</v>
      </c>
      <c r="AW137" s="602">
        <f>IFERROR(VLOOKUP(ONSCollation[[#This Row],[ONS Q3 2010-Q4 2010]],ONS2010Q4[[#All],[Cleaned text]:[Full Time Equivalent Q3 2010]],2,0),"-")</f>
        <v>50</v>
      </c>
      <c r="AX137" s="602">
        <f>IFERROR(VLOOKUP(ONSCollation[[#This Row],[ONS Q3 2010-Q4 2010]],ONS2010Q4[[#All],[Cleaned text]:[Full Time Equivalent Q3 2010]],6,0),"-")</f>
        <v>50</v>
      </c>
      <c r="AY137" s="602">
        <f>IFERROR(VLOOKUP(ONSCollation[[#This Row],[ONS Q1 2011-Q2 2011]],ONS2011Q2[[#All],[Dept detail / Agency]:[Full Time Equivalent]],3,0),"-")</f>
        <v>50</v>
      </c>
      <c r="AZ137" s="602">
        <f>IFERROR(VLOOKUP(ONSCollation[[#This Row],[ONS Q2 2011-Q3 2011]],ONS2011Q3[[#All],[Cleaned text]:[Full Time Equivalent Q3 2011]],2,0),"-")</f>
        <v>50</v>
      </c>
      <c r="BA137" s="602">
        <f>IFERROR(VLOOKUP(ONSCollation[[#This Row],[ONS Q3 2011-Q4 2011]],ONS2011Q4[[#All],[Cleaned text]:[Full Time Equivalent]],3,0),"-")</f>
        <v>50</v>
      </c>
      <c r="BB137" s="602">
        <f>IFERROR(VLOOKUP(ONSCollation[[#This Row],[Dept detail / Agency]],ONS2012Q1[[Cleaned text]:[FTE Q1]],3,FALSE),"-")</f>
        <v>50</v>
      </c>
      <c r="BC137" s="602">
        <f>IFERROR(VLOOKUP(ONSCollation[[#This Row],[Dept detail / Agency]],ONS2012Q2[[Cleaned name]:[FTE Q2 2012]],3,FALSE),"-")</f>
        <v>50</v>
      </c>
      <c r="BD137" s="602">
        <f>IFERROR(VLOOKUP(ONSCollation[[#This Row],[Dept detail / Agency]],ONS2012Q3[[Cleaned name]:[FTE Q2 2012]],3,FALSE),"-")</f>
        <v>50</v>
      </c>
      <c r="BE137" s="602">
        <f>IFERROR(VLOOKUP(ONSCollation[[#This Row],[Dept detail / Agency]],ONS2012Q4[[Cleaned name]:[FTE Q3 2012]],3,FALSE),"-")</f>
        <v>50</v>
      </c>
      <c r="BF137" s="602">
        <f>IFERROR(VLOOKUP(ONSCollation[[#This Row],[Dept detail / Agency]],ONS2013Q1[[Cleaned name]:[FTE Q4 2012]],3,FALSE),"-")</f>
        <v>50</v>
      </c>
      <c r="BG137" s="602">
        <f>IFERROR(VLOOKUP(ONSCollation[[#This Row],[Dept detail / Agency]],ONS2013Q2[[Cleaned name]:[FTE Q1 2013]],3,FALSE),"-")</f>
        <v>50</v>
      </c>
      <c r="BH137" s="602">
        <f>IFERROR(VLOOKUP(ONSCollation[[#This Row],[Dept detail / Agency]],ONS2013Q3[[Cleaned name]:[FTE Q2 2013]],3,FALSE),"-")</f>
        <v>50</v>
      </c>
      <c r="BI137" s="602">
        <f>IFERROR(VLOOKUP(ONSCollation[[#This Row],[Dept detail / Agency]],ONS2013Q3[[Cleaned name]:[FTE Q2 2013]],3,FALSE),"-")</f>
        <v>50</v>
      </c>
      <c r="BJ137" s="604"/>
    </row>
    <row r="138" spans="1:62" x14ac:dyDescent="0.25">
      <c r="A138" s="531" t="s">
        <v>153</v>
      </c>
      <c r="B138" s="549" t="s">
        <v>475</v>
      </c>
      <c r="C138" s="531" t="s">
        <v>100</v>
      </c>
      <c r="D138" s="531" t="s">
        <v>100</v>
      </c>
      <c r="E138" s="531" t="s">
        <v>100</v>
      </c>
      <c r="F138" s="531" t="s">
        <v>100</v>
      </c>
      <c r="G138" s="531" t="s">
        <v>100</v>
      </c>
      <c r="H138" s="531" t="s">
        <v>100</v>
      </c>
      <c r="I138" s="531" t="s">
        <v>100</v>
      </c>
      <c r="J138" s="531" t="s">
        <v>100</v>
      </c>
      <c r="K138" s="531" t="s">
        <v>100</v>
      </c>
      <c r="L138" s="531" t="s">
        <v>709</v>
      </c>
      <c r="M138" s="532" t="str">
        <f>ONSCollation[[#This Row],[ONS Q4 2011-Q1 2012]]</f>
        <v>Accountant in Bankruptcy</v>
      </c>
      <c r="N138" s="536" t="str">
        <f>ONSCollation[[#This Row],[ONS Q4 2011-Q1 2012]]</f>
        <v>Accountant in Bankruptcy</v>
      </c>
      <c r="O138" s="536" t="str">
        <f>ONSCollation[[#This Row],[Dept]]</f>
        <v>Scot Gov</v>
      </c>
      <c r="P138" s="531" t="s">
        <v>902</v>
      </c>
      <c r="Q138" s="531" t="s">
        <v>832</v>
      </c>
      <c r="R138" s="531" t="e">
        <v>#N/A</v>
      </c>
      <c r="S138" s="601">
        <f>IFERROR(VLOOKUP(ONSCollation[[#This Row],[ONS Q1 2009-Q2 2009]],ONS2009Q2[[#All],[Cleaned version of text detail]:[Full Time Equivalent Q1 2009]],8,0), "-")</f>
        <v>120</v>
      </c>
      <c r="T138" s="601">
        <f>IFERROR(VLOOKUP(ONSCollation[[#This Row],[ONS Q1 2009-Q2 2009]],ONS2009Q2[[#All],[Cleaned version of text detail]:[Full Time Equivalent Q1 2009]],4,0),"-")</f>
        <v>120</v>
      </c>
      <c r="U138" s="601">
        <f>IFERROR(VLOOKUP(ONSCollation[[#This Row],[ONS Q3 2009-Q4 2009]],ONS2009Q4[[#All],[Cleaned version of detail]:[Full Time Equivalent Q3 2009]],8,0),"-")</f>
        <v>160</v>
      </c>
      <c r="V138" s="601">
        <f>IFERROR(VLOOKUP(ONSCollation[[#This Row],[ONS Q3 2009-Q4 2009]],ONS2009Q4[[#All],[Cleaned version of detail]:[Full Time Equivalent Q3 2009]],4,0),"-")</f>
        <v>160</v>
      </c>
      <c r="W138" s="601">
        <f>IFERROR(VLOOKUP(ONSCollation[[#This Row],[ONS Q1 2010-Q2 2010]],ONS2010Q2[[#All],[Cleaned text]:[Full Time Equivalent Q1 2010]],8,0),"-")</f>
        <v>150</v>
      </c>
      <c r="X138" s="601">
        <f>IFERROR(VLOOKUP(ONSCollation[[#This Row],[ONS Q2 2010-Q3 2010]],ONS2010Q3[[#All],[Cleaned text]:[FTE Q2 2010]],8,0),"-")</f>
        <v>150</v>
      </c>
      <c r="Y138" s="601">
        <f>IFERROR(VLOOKUP(ONSCollation[[#This Row],[ONS Q3 2010-Q4 2010]],ONS2010Q4[[#All],[Cleaned text]:[Full Time Equivalent Q3 2010]],8,0),"-")</f>
        <v>150</v>
      </c>
      <c r="Z138" s="601">
        <f>IFERROR(VLOOKUP(ONSCollation[[#This Row],[ONS Q3 2010-Q4 2010]],ONS2010Q4[[#All],[Cleaned text]:[Full Time Equivalent Q3 2010]],4,0),"-")</f>
        <v>150</v>
      </c>
      <c r="AA138" s="601">
        <f>IFERROR(VLOOKUP(ONSCollation[[#This Row],[ONS Q4 2010-Q1 2011]],ONS2011Q1[[#All],[Cleaned text]:[Full Time Equivalent change Q4 2010-Q1 2011]],3,0),"-")</f>
        <v>150</v>
      </c>
      <c r="AB138" s="601">
        <f>IFERROR(VLOOKUP(ONSCollation[[#This Row],[ONS Q1 2011-Q2 2011]],ONS2011Q2[[#All],[Dept detail / Agency]:[Full Time Equivalent]],4,0),"-")</f>
        <v>150</v>
      </c>
      <c r="AC138" s="601">
        <f>IFERROR(VLOOKUP(ONSCollation[[#This Row],[ONS Q2 2011-Q3 2011]],ONS2011Q3[[#All],[Cleaned text]:[Full Time Equivalent Q3 2011]],3,0),"-")</f>
        <v>150</v>
      </c>
      <c r="AD138" s="601">
        <f>IFERROR(VLOOKUP(ONSCollation[[#This Row],[ONS Q3 2011-Q4 2011]],ONS2011Q4[[#All],[Cleaned text]:[Full Time Equivalent]],4,0),"-")</f>
        <v>150</v>
      </c>
      <c r="AE138" s="601">
        <f>IFERROR(VLOOKUP(ONSCollation[[#This Row],[Dept detail / Agency]],ONS2012Q1[[Cleaned text]:[FTE Q1]],4,FALSE),"-")</f>
        <v>150</v>
      </c>
      <c r="AF138" s="601">
        <f>IFERROR(VLOOKUP(ONSCollation[[#This Row],[Dept detail / Agency]],ONS2012Q2[[Cleaned name]:[FTE Q2 2012]],4,FALSE),"-")</f>
        <v>150</v>
      </c>
      <c r="AG138" s="601">
        <f>IFERROR(VLOOKUP(ONSCollation[[#This Row],[Dept detail / Agency]],ONS2012Q3[[Cleaned name]:[FTE Q2 2012]],4,FALSE),"-")</f>
        <v>140</v>
      </c>
      <c r="AH138" s="601">
        <f>IFERROR(VLOOKUP(ONSCollation[[#This Row],[Dept detail / Agency]],ONS2012Q4[[Cleaned name]:[FTE Q3 2012]],4,FALSE),"-")</f>
        <v>140</v>
      </c>
      <c r="AI138" s="601">
        <f>IFERROR(VLOOKUP(ONSCollation[[#This Row],[Dept detail / Agency]],ONS2013Q1[[Cleaned name]:[FTE Q4 2012]],4,FALSE),"-")</f>
        <v>140</v>
      </c>
      <c r="AJ138" s="601">
        <f>IFERROR(VLOOKUP(ONSCollation[[#This Row],[Dept detail / Agency]],ONS2013Q2[[Cleaned name]:[FTE Q1 2013]],4,FALSE),"-")</f>
        <v>130</v>
      </c>
      <c r="AK138" s="601">
        <f>IFERROR(VLOOKUP(ONSCollation[[#This Row],[Dept detail / Agency]],ONS2013Q3[[Cleaned name]:[FTE Q2 2013]],4,FALSE),"-")</f>
        <v>130</v>
      </c>
      <c r="AL138" s="601">
        <f>IFERROR(VLOOKUP(ONSCollation[[#This Row],[Dept detail / Agency]],ONS2013Q3[[Cleaned name]:[FTE Q2 2013]],6,FALSE),"-")</f>
        <v>130</v>
      </c>
      <c r="AM138" s="601">
        <f>IFERROR(VLOOKUP(ONSCollation[[#This Row],[Dept detail / Agency]],ONS2013Q4[[#All],[Cleaned name]:[FTE Q4 2013]],4,FALSE),"-")</f>
        <v>130</v>
      </c>
      <c r="AN138" s="601">
        <f>IFERROR(VLOOKUP(ONSCollation[[#This Row],[Dept detail / Agency]],ONS2013Q4[[Cleaned name]:[HC Q3 20132]],6,FALSE),"-")</f>
        <v>130</v>
      </c>
      <c r="AO138" s="601">
        <f>ONSCollation[[#This Row],[2013 Q3 - restated]]-ONSCollation[[#This Row],[2013 Q3 FTE]]</f>
        <v>0</v>
      </c>
      <c r="AP138" s="602">
        <f>IFERROR(VLOOKUP(ONSCollation[[#This Row],[ONS Q1 2009-Q2 2009]],ONS2009Q2[[#All],[Cleaned version of text detail]:[Full Time Equivalent Q1 2009]],6,0),"-")</f>
        <v>120</v>
      </c>
      <c r="AQ138" s="602">
        <f>IFERROR(VLOOKUP(ONSCollation[[#This Row],[ONS Q1 2009-Q2 2009]],ONS2009Q2[[#All],[Cleaned version of text detail]:[Full Time Equivalent Q1 2009]],2,0),"-")</f>
        <v>130</v>
      </c>
      <c r="AR138" s="602">
        <f>IFERROR(VLOOKUP(ONSCollation[[#This Row],[ONS Q3 2009-Q4 2009]],ONS2009Q4[[#All],[Cleaned version of detail]:[Full Time Equivalent Q3 2009]],6,0),"-")</f>
        <v>160</v>
      </c>
      <c r="AS138" s="602">
        <f>IFERROR(VLOOKUP(ONSCollation[[#This Row],[ONS Q3 2009-Q4 2009]],ONS2009Q4[[#All],[Cleaned version of detail]:[Full Time Equivalent Q3 2009]],2,0),"-")</f>
        <v>160</v>
      </c>
      <c r="AT138" s="602">
        <f>IFERROR(VLOOKUP(ONSCollation[[#This Row],[ONS Q1 2010-Q2 2010]],ONS2010Q2[[#All],[Cleaned text]:[Full Time Equivalent Q1 2010]],6,0),"-")</f>
        <v>160</v>
      </c>
      <c r="AU138" s="602">
        <f>IFERROR(VLOOKUP(ONSCollation[[#This Row],[ONS Q2 2010-Q3 2010]],ONS2010Q3[[#All],[Cleaned text]:[FTE Q2 2010]],6,0),"-")</f>
        <v>150</v>
      </c>
      <c r="AV138" s="602">
        <f>IFERROR(VLOOKUP(ONSCollation[[#This Row],[ONS Q4 2010-Q1 2011]],ONS2011Q1[[#All],[Cleaned text]:[Full Time Equivalent change Q4 2010-Q1 2011]],2,0),"-")</f>
        <v>160</v>
      </c>
      <c r="AW138" s="602">
        <f>IFERROR(VLOOKUP(ONSCollation[[#This Row],[ONS Q3 2010-Q4 2010]],ONS2010Q4[[#All],[Cleaned text]:[Full Time Equivalent Q3 2010]],2,0),"-")</f>
        <v>160</v>
      </c>
      <c r="AX138" s="602">
        <f>IFERROR(VLOOKUP(ONSCollation[[#This Row],[ONS Q3 2010-Q4 2010]],ONS2010Q4[[#All],[Cleaned text]:[Full Time Equivalent Q3 2010]],6,0),"-")</f>
        <v>160</v>
      </c>
      <c r="AY138" s="602">
        <f>IFERROR(VLOOKUP(ONSCollation[[#This Row],[ONS Q1 2011-Q2 2011]],ONS2011Q2[[#All],[Dept detail / Agency]:[Full Time Equivalent]],3,0),"-")</f>
        <v>160</v>
      </c>
      <c r="AZ138" s="602">
        <f>IFERROR(VLOOKUP(ONSCollation[[#This Row],[ONS Q2 2011-Q3 2011]],ONS2011Q3[[#All],[Cleaned text]:[Full Time Equivalent Q3 2011]],2,0),"-")</f>
        <v>150</v>
      </c>
      <c r="BA138" s="602">
        <f>IFERROR(VLOOKUP(ONSCollation[[#This Row],[ONS Q3 2011-Q4 2011]],ONS2011Q4[[#All],[Cleaned text]:[Full Time Equivalent]],3,0),"-")</f>
        <v>160</v>
      </c>
      <c r="BB138" s="602">
        <f>IFERROR(VLOOKUP(ONSCollation[[#This Row],[Dept detail / Agency]],ONS2012Q1[[Cleaned text]:[FTE Q1]],3,FALSE),"-")</f>
        <v>160</v>
      </c>
      <c r="BC138" s="602">
        <f>IFERROR(VLOOKUP(ONSCollation[[#This Row],[Dept detail / Agency]],ONS2012Q2[[Cleaned name]:[FTE Q2 2012]],3,FALSE),"-")</f>
        <v>150</v>
      </c>
      <c r="BD138" s="602">
        <f>IFERROR(VLOOKUP(ONSCollation[[#This Row],[Dept detail / Agency]],ONS2012Q3[[Cleaned name]:[FTE Q2 2012]],3,FALSE),"-")</f>
        <v>150</v>
      </c>
      <c r="BE138" s="602">
        <f>IFERROR(VLOOKUP(ONSCollation[[#This Row],[Dept detail / Agency]],ONS2012Q4[[Cleaned name]:[FTE Q3 2012]],3,FALSE),"-")</f>
        <v>150</v>
      </c>
      <c r="BF138" s="602">
        <f>IFERROR(VLOOKUP(ONSCollation[[#This Row],[Dept detail / Agency]],ONS2013Q1[[Cleaned name]:[FTE Q4 2012]],3,FALSE),"-")</f>
        <v>150</v>
      </c>
      <c r="BG138" s="602">
        <f>IFERROR(VLOOKUP(ONSCollation[[#This Row],[Dept detail / Agency]],ONS2013Q2[[Cleaned name]:[FTE Q1 2013]],3,FALSE),"-")</f>
        <v>140</v>
      </c>
      <c r="BH138" s="602">
        <f>IFERROR(VLOOKUP(ONSCollation[[#This Row],[Dept detail / Agency]],ONS2013Q3[[Cleaned name]:[FTE Q2 2013]],3,FALSE),"-")</f>
        <v>140</v>
      </c>
      <c r="BI138" s="602">
        <f>IFERROR(VLOOKUP(ONSCollation[[#This Row],[Dept detail / Agency]],ONS2013Q3[[Cleaned name]:[FTE Q2 2013]],3,FALSE),"-")</f>
        <v>140</v>
      </c>
      <c r="BJ138" s="604"/>
    </row>
    <row r="139" spans="1:62" x14ac:dyDescent="0.25">
      <c r="A139" s="531" t="s">
        <v>153</v>
      </c>
      <c r="B139" s="549" t="s">
        <v>475</v>
      </c>
      <c r="C139" s="531" t="s">
        <v>391</v>
      </c>
      <c r="D139" s="531" t="s">
        <v>391</v>
      </c>
      <c r="E139" s="531" t="s">
        <v>391</v>
      </c>
      <c r="F139" s="531" t="s">
        <v>391</v>
      </c>
      <c r="G139" s="531" t="s">
        <v>391</v>
      </c>
      <c r="H139" s="531" t="s">
        <v>391</v>
      </c>
      <c r="I139" s="537" t="s">
        <v>101</v>
      </c>
      <c r="J139" s="532" t="s">
        <v>391</v>
      </c>
      <c r="K139" s="532" t="s">
        <v>391</v>
      </c>
      <c r="L139" s="532" t="str">
        <f>VLOOKUP(TRIM(ONSCollation[[#This Row],[ONS Q3 2011-Q4 2011]]),ONS2012Q1[Cleaned text],1,0)</f>
        <v>Registers of Scotland</v>
      </c>
      <c r="M139" s="532" t="str">
        <f>ONSCollation[[#This Row],[ONS Q4 2011-Q1 2012]]</f>
        <v>Registers of Scotland</v>
      </c>
      <c r="N139" s="536" t="str">
        <f>ONSCollation[[#This Row],[ONS Q4 2011-Q1 2012]]</f>
        <v>Registers of Scotland</v>
      </c>
      <c r="O139" s="536" t="str">
        <f>ONSCollation[[#This Row],[Dept]]</f>
        <v>Scot Gov</v>
      </c>
      <c r="P139" s="531" t="s">
        <v>902</v>
      </c>
      <c r="Q139" s="531" t="s">
        <v>832</v>
      </c>
      <c r="R139" s="531" t="e">
        <v>#N/A</v>
      </c>
      <c r="S139" s="601">
        <f>IFERROR(VLOOKUP(ONSCollation[[#This Row],[ONS Q1 2009-Q2 2009]],ONS2009Q2[[#All],[Cleaned version of text detail]:[Full Time Equivalent Q1 2009]],8,0), "-")</f>
        <v>1290</v>
      </c>
      <c r="T139" s="601">
        <f>IFERROR(VLOOKUP(ONSCollation[[#This Row],[ONS Q1 2009-Q2 2009]],ONS2009Q2[[#All],[Cleaned version of text detail]:[Full Time Equivalent Q1 2009]],4,0),"-")</f>
        <v>1300</v>
      </c>
      <c r="U139" s="601">
        <f>IFERROR(VLOOKUP(ONSCollation[[#This Row],[ONS Q3 2009-Q4 2009]],ONS2009Q4[[#All],[Cleaned version of detail]:[Full Time Equivalent Q3 2009]],8,0),"-")</f>
        <v>1300</v>
      </c>
      <c r="V139" s="601">
        <f>IFERROR(VLOOKUP(ONSCollation[[#This Row],[ONS Q3 2009-Q4 2009]],ONS2009Q4[[#All],[Cleaned version of detail]:[Full Time Equivalent Q3 2009]],4,0),"-")</f>
        <v>1270</v>
      </c>
      <c r="W139" s="601">
        <f>IFERROR(VLOOKUP(ONSCollation[[#This Row],[ONS Q1 2010-Q2 2010]],ONS2010Q2[[#All],[Cleaned text]:[Full Time Equivalent Q1 2010]],8,0),"-")</f>
        <v>1260</v>
      </c>
      <c r="X139" s="601">
        <f>IFERROR(VLOOKUP(ONSCollation[[#This Row],[ONS Q2 2010-Q3 2010]],ONS2010Q3[[#All],[Cleaned text]:[FTE Q2 2010]],8,0),"-")</f>
        <v>1270</v>
      </c>
      <c r="Y139" s="601">
        <f>IFERROR(VLOOKUP(ONSCollation[[#This Row],[ONS Q3 2010-Q4 2010]],ONS2010Q4[[#All],[Cleaned text]:[Full Time Equivalent Q3 2010]],8,0),"-")</f>
        <v>1260</v>
      </c>
      <c r="Z139" s="601">
        <f>IFERROR(VLOOKUP(ONSCollation[[#This Row],[ONS Q3 2010-Q4 2010]],ONS2010Q4[[#All],[Cleaned text]:[Full Time Equivalent Q3 2010]],4,0),"-")</f>
        <v>1240</v>
      </c>
      <c r="AA139" s="601">
        <f>IFERROR(VLOOKUP(ONSCollation[[#This Row],[ONS Q4 2010-Q1 2011]],ONS2011Q1[[#All],[Cleaned text]:[Full Time Equivalent change Q4 2010-Q1 2011]],3,0),"-")</f>
        <v>1200</v>
      </c>
      <c r="AB139" s="601">
        <f>IFERROR(VLOOKUP(ONSCollation[[#This Row],[ONS Q1 2011-Q2 2011]],ONS2011Q2[[#All],[Dept detail / Agency]:[Full Time Equivalent]],4,0),"-")</f>
        <v>1120</v>
      </c>
      <c r="AC139" s="601">
        <f>IFERROR(VLOOKUP(ONSCollation[[#This Row],[ONS Q2 2011-Q3 2011]],ONS2011Q3[[#All],[Cleaned text]:[Full Time Equivalent Q3 2011]],3,0),"-")</f>
        <v>1130</v>
      </c>
      <c r="AD139" s="601">
        <f>IFERROR(VLOOKUP(ONSCollation[[#This Row],[ONS Q3 2011-Q4 2011]],ONS2011Q4[[#All],[Cleaned text]:[Full Time Equivalent]],4,0),"-")</f>
        <v>1120</v>
      </c>
      <c r="AE139" s="601">
        <f>IFERROR(VLOOKUP(ONSCollation[[#This Row],[Dept detail / Agency]],ONS2012Q1[[Cleaned text]:[FTE Q1]],4,FALSE),"-")</f>
        <v>1000</v>
      </c>
      <c r="AF139" s="601">
        <f>IFERROR(VLOOKUP(ONSCollation[[#This Row],[Dept detail / Agency]],ONS2012Q2[[Cleaned name]:[FTE Q2 2012]],4,FALSE),"-")</f>
        <v>1000</v>
      </c>
      <c r="AG139" s="601">
        <f>IFERROR(VLOOKUP(ONSCollation[[#This Row],[Dept detail / Agency]],ONS2012Q3[[Cleaned name]:[FTE Q2 2012]],4,FALSE),"-")</f>
        <v>980</v>
      </c>
      <c r="AH139" s="601">
        <f>IFERROR(VLOOKUP(ONSCollation[[#This Row],[Dept detail / Agency]],ONS2012Q4[[Cleaned name]:[FTE Q3 2012]],4,FALSE),"-")</f>
        <v>950</v>
      </c>
      <c r="AI139" s="601">
        <f>IFERROR(VLOOKUP(ONSCollation[[#This Row],[Dept detail / Agency]],ONS2013Q1[[Cleaned name]:[FTE Q4 2012]],4,FALSE),"-")</f>
        <v>950</v>
      </c>
      <c r="AJ139" s="601">
        <f>IFERROR(VLOOKUP(ONSCollation[[#This Row],[Dept detail / Agency]],ONS2013Q2[[Cleaned name]:[FTE Q1 2013]],4,FALSE),"-")</f>
        <v>870</v>
      </c>
      <c r="AK139" s="601">
        <f>IFERROR(VLOOKUP(ONSCollation[[#This Row],[Dept detail / Agency]],ONS2013Q3[[Cleaned name]:[FTE Q2 2013]],4,FALSE),"-")</f>
        <v>870</v>
      </c>
      <c r="AL139" s="601">
        <f>IFERROR(VLOOKUP(ONSCollation[[#This Row],[Dept detail / Agency]],ONS2013Q3[[Cleaned name]:[FTE Q2 2013]],6,FALSE),"-")</f>
        <v>870</v>
      </c>
      <c r="AM139" s="601">
        <f>IFERROR(VLOOKUP(ONSCollation[[#This Row],[Dept detail / Agency]],ONS2013Q4[[#All],[Cleaned name]:[FTE Q4 2013]],4,FALSE),"-")</f>
        <v>870</v>
      </c>
      <c r="AN139" s="601">
        <f>IFERROR(VLOOKUP(ONSCollation[[#This Row],[Dept detail / Agency]],ONS2013Q4[[Cleaned name]:[HC Q3 20132]],6,FALSE),"-")</f>
        <v>870</v>
      </c>
      <c r="AO139" s="601">
        <f>ONSCollation[[#This Row],[2013 Q3 - restated]]-ONSCollation[[#This Row],[2013 Q3 FTE]]</f>
        <v>0</v>
      </c>
      <c r="AP139" s="602">
        <f>IFERROR(VLOOKUP(ONSCollation[[#This Row],[ONS Q1 2009-Q2 2009]],ONS2009Q2[[#All],[Cleaned version of text detail]:[Full Time Equivalent Q1 2009]],6,0),"-")</f>
        <v>1380</v>
      </c>
      <c r="AQ139" s="602">
        <f>IFERROR(VLOOKUP(ONSCollation[[#This Row],[ONS Q1 2009-Q2 2009]],ONS2009Q2[[#All],[Cleaned version of text detail]:[Full Time Equivalent Q1 2009]],2,0),"-")</f>
        <v>1390</v>
      </c>
      <c r="AR139" s="602">
        <f>IFERROR(VLOOKUP(ONSCollation[[#This Row],[ONS Q3 2009-Q4 2009]],ONS2009Q4[[#All],[Cleaned version of detail]:[Full Time Equivalent Q3 2009]],6,0),"-")</f>
        <v>1390</v>
      </c>
      <c r="AS139" s="602">
        <f>IFERROR(VLOOKUP(ONSCollation[[#This Row],[ONS Q3 2009-Q4 2009]],ONS2009Q4[[#All],[Cleaned version of detail]:[Full Time Equivalent Q3 2009]],2,0),"-")</f>
        <v>1360</v>
      </c>
      <c r="AT139" s="602">
        <f>IFERROR(VLOOKUP(ONSCollation[[#This Row],[ONS Q1 2010-Q2 2010]],ONS2010Q2[[#All],[Cleaned text]:[Full Time Equivalent Q1 2010]],6,0),"-")</f>
        <v>1360</v>
      </c>
      <c r="AU139" s="602">
        <f>IFERROR(VLOOKUP(ONSCollation[[#This Row],[ONS Q2 2010-Q3 2010]],ONS2010Q3[[#All],[Cleaned text]:[FTE Q2 2010]],6,0),"-")</f>
        <v>1370</v>
      </c>
      <c r="AV139" s="602">
        <f>IFERROR(VLOOKUP(ONSCollation[[#This Row],[ONS Q4 2010-Q1 2011]],ONS2011Q1[[#All],[Cleaned text]:[Full Time Equivalent change Q4 2010-Q1 2011]],2,0),"-")</f>
        <v>1290</v>
      </c>
      <c r="AW139" s="602">
        <f>IFERROR(VLOOKUP(ONSCollation[[#This Row],[ONS Q3 2010-Q4 2010]],ONS2010Q4[[#All],[Cleaned text]:[Full Time Equivalent Q3 2010]],2,0),"-")</f>
        <v>1340</v>
      </c>
      <c r="AX139" s="602">
        <f>IFERROR(VLOOKUP(ONSCollation[[#This Row],[ONS Q3 2010-Q4 2010]],ONS2010Q4[[#All],[Cleaned text]:[Full Time Equivalent Q3 2010]],6,0),"-")</f>
        <v>1360</v>
      </c>
      <c r="AY139" s="602">
        <f>IFERROR(VLOOKUP(ONSCollation[[#This Row],[ONS Q1 2011-Q2 2011]],ONS2011Q2[[#All],[Dept detail / Agency]:[Full Time Equivalent]],3,0),"-")</f>
        <v>1210</v>
      </c>
      <c r="AZ139" s="602">
        <f>IFERROR(VLOOKUP(ONSCollation[[#This Row],[ONS Q2 2011-Q3 2011]],ONS2011Q3[[#All],[Cleaned text]:[Full Time Equivalent Q3 2011]],2,0),"-")</f>
        <v>1210</v>
      </c>
      <c r="BA139" s="602">
        <f>IFERROR(VLOOKUP(ONSCollation[[#This Row],[ONS Q3 2011-Q4 2011]],ONS2011Q4[[#All],[Cleaned text]:[Full Time Equivalent]],3,0),"-")</f>
        <v>1200</v>
      </c>
      <c r="BB139" s="602">
        <f>IFERROR(VLOOKUP(ONSCollation[[#This Row],[Dept detail / Agency]],ONS2012Q1[[Cleaned text]:[FTE Q1]],3,FALSE),"-")</f>
        <v>1070</v>
      </c>
      <c r="BC139" s="602">
        <f>IFERROR(VLOOKUP(ONSCollation[[#This Row],[Dept detail / Agency]],ONS2012Q2[[Cleaned name]:[FTE Q2 2012]],3,FALSE),"-")</f>
        <v>1070</v>
      </c>
      <c r="BD139" s="602">
        <f>IFERROR(VLOOKUP(ONSCollation[[#This Row],[Dept detail / Agency]],ONS2012Q3[[Cleaned name]:[FTE Q2 2012]],3,FALSE),"-")</f>
        <v>1050</v>
      </c>
      <c r="BE139" s="602">
        <f>IFERROR(VLOOKUP(ONSCollation[[#This Row],[Dept detail / Agency]],ONS2012Q4[[Cleaned name]:[FTE Q3 2012]],3,FALSE),"-")</f>
        <v>1010</v>
      </c>
      <c r="BF139" s="602">
        <f>IFERROR(VLOOKUP(ONSCollation[[#This Row],[Dept detail / Agency]],ONS2013Q1[[Cleaned name]:[FTE Q4 2012]],3,FALSE),"-")</f>
        <v>1020</v>
      </c>
      <c r="BG139" s="602">
        <f>IFERROR(VLOOKUP(ONSCollation[[#This Row],[Dept detail / Agency]],ONS2013Q2[[Cleaned name]:[FTE Q1 2013]],3,FALSE),"-")</f>
        <v>930</v>
      </c>
      <c r="BH139" s="602">
        <f>IFERROR(VLOOKUP(ONSCollation[[#This Row],[Dept detail / Agency]],ONS2013Q3[[Cleaned name]:[FTE Q2 2013]],3,FALSE),"-")</f>
        <v>930</v>
      </c>
      <c r="BI139" s="602">
        <f>IFERROR(VLOOKUP(ONSCollation[[#This Row],[Dept detail / Agency]],ONS2013Q3[[Cleaned name]:[FTE Q2 2013]],3,FALSE),"-")</f>
        <v>930</v>
      </c>
      <c r="BJ139" s="604"/>
    </row>
    <row r="140" spans="1:62" x14ac:dyDescent="0.25">
      <c r="A140" s="531" t="s">
        <v>153</v>
      </c>
      <c r="B140" s="549" t="s">
        <v>475</v>
      </c>
      <c r="C140" s="531" t="s">
        <v>102</v>
      </c>
      <c r="D140" s="531" t="s">
        <v>102</v>
      </c>
      <c r="E140" s="531" t="s">
        <v>102</v>
      </c>
      <c r="F140" s="531" t="s">
        <v>102</v>
      </c>
      <c r="G140" s="531" t="s">
        <v>102</v>
      </c>
      <c r="H140" s="531" t="s">
        <v>102</v>
      </c>
      <c r="I140" s="531" t="s">
        <v>102</v>
      </c>
      <c r="J140" s="531" t="s">
        <v>102</v>
      </c>
      <c r="K140" s="531" t="s">
        <v>102</v>
      </c>
      <c r="L140" s="532" t="str">
        <f>VLOOKUP(TRIM(ONSCollation[[#This Row],[ONS Q3 2011-Q4 2011]]),ONS2012Q1[Cleaned text],1,0)</f>
        <v>Scottish Court Service</v>
      </c>
      <c r="M140" s="532" t="str">
        <f>ONSCollation[[#This Row],[ONS Q4 2011-Q1 2012]]</f>
        <v>Scottish Court Service</v>
      </c>
      <c r="N140" s="536" t="str">
        <f>ONSCollation[[#This Row],[ONS Q4 2011-Q1 2012]]</f>
        <v>Scottish Court Service</v>
      </c>
      <c r="O140" s="536" t="str">
        <f>ONSCollation[[#This Row],[Dept]]</f>
        <v>Scot Gov</v>
      </c>
      <c r="P140" s="531" t="s">
        <v>902</v>
      </c>
      <c r="Q140" s="531" t="s">
        <v>832</v>
      </c>
      <c r="R140" s="531" t="e">
        <v>#N/A</v>
      </c>
      <c r="S140" s="601">
        <f>IFERROR(VLOOKUP(ONSCollation[[#This Row],[ONS Q1 2009-Q2 2009]],ONS2009Q2[[#All],[Cleaned version of text detail]:[Full Time Equivalent Q1 2009]],8,0), "-")</f>
        <v>1430</v>
      </c>
      <c r="T140" s="601">
        <f>IFERROR(VLOOKUP(ONSCollation[[#This Row],[ONS Q1 2009-Q2 2009]],ONS2009Q2[[#All],[Cleaned version of text detail]:[Full Time Equivalent Q1 2009]],4,0),"-")</f>
        <v>1440</v>
      </c>
      <c r="U140" s="601">
        <f>IFERROR(VLOOKUP(ONSCollation[[#This Row],[ONS Q3 2009-Q4 2009]],ONS2009Q4[[#All],[Cleaned version of detail]:[Full Time Equivalent Q3 2009]],8,0),"-")</f>
        <v>1450</v>
      </c>
      <c r="V140" s="601">
        <f>IFERROR(VLOOKUP(ONSCollation[[#This Row],[ONS Q3 2009-Q4 2009]],ONS2009Q4[[#All],[Cleaned version of detail]:[Full Time Equivalent Q3 2009]],4,0),"-")</f>
        <v>1480</v>
      </c>
      <c r="W140" s="601">
        <f>IFERROR(VLOOKUP(ONSCollation[[#This Row],[ONS Q1 2010-Q2 2010]],ONS2010Q2[[#All],[Cleaned text]:[Full Time Equivalent Q1 2010]],8,0),"-")</f>
        <v>1490</v>
      </c>
      <c r="X140" s="601">
        <f>IFERROR(VLOOKUP(ONSCollation[[#This Row],[ONS Q2 2010-Q3 2010]],ONS2010Q3[[#All],[Cleaned text]:[FTE Q2 2010]],8,0),"-")</f>
        <v>1520</v>
      </c>
      <c r="Y140" s="601">
        <f>IFERROR(VLOOKUP(ONSCollation[[#This Row],[ONS Q3 2010-Q4 2010]],ONS2010Q4[[#All],[Cleaned text]:[Full Time Equivalent Q3 2010]],8,0),"-")</f>
        <v>1470</v>
      </c>
      <c r="Z140" s="601">
        <f>IFERROR(VLOOKUP(ONSCollation[[#This Row],[ONS Q3 2010-Q4 2010]],ONS2010Q4[[#All],[Cleaned text]:[Full Time Equivalent Q3 2010]],4,0),"-")</f>
        <v>1460</v>
      </c>
      <c r="AA140" s="601">
        <f>IFERROR(VLOOKUP(ONSCollation[[#This Row],[ONS Q4 2010-Q1 2011]],ONS2011Q1[[#All],[Cleaned text]:[Full Time Equivalent change Q4 2010-Q1 2011]],3,0),"-")</f>
        <v>1440</v>
      </c>
      <c r="AB140" s="601">
        <f>IFERROR(VLOOKUP(ONSCollation[[#This Row],[ONS Q1 2011-Q2 2011]],ONS2011Q2[[#All],[Dept detail / Agency]:[Full Time Equivalent]],4,0),"-")</f>
        <v>1430</v>
      </c>
      <c r="AC140" s="601">
        <f>IFERROR(VLOOKUP(ONSCollation[[#This Row],[ONS Q2 2011-Q3 2011]],ONS2011Q3[[#All],[Cleaned text]:[Full Time Equivalent Q3 2011]],3,0),"-")</f>
        <v>1350</v>
      </c>
      <c r="AD140" s="601">
        <f>IFERROR(VLOOKUP(ONSCollation[[#This Row],[ONS Q3 2011-Q4 2011]],ONS2011Q4[[#All],[Cleaned text]:[Full Time Equivalent]],4,0),"-")</f>
        <v>1350</v>
      </c>
      <c r="AE140" s="601">
        <f>IFERROR(VLOOKUP(ONSCollation[[#This Row],[Dept detail / Agency]],ONS2012Q1[[Cleaned text]:[FTE Q1]],4,FALSE),"-")</f>
        <v>1340</v>
      </c>
      <c r="AF140" s="601">
        <f>IFERROR(VLOOKUP(ONSCollation[[#This Row],[Dept detail / Agency]],ONS2012Q2[[Cleaned name]:[FTE Q2 2012]],4,FALSE),"-")</f>
        <v>1320</v>
      </c>
      <c r="AG140" s="601">
        <f>IFERROR(VLOOKUP(ONSCollation[[#This Row],[Dept detail / Agency]],ONS2012Q3[[Cleaned name]:[FTE Q2 2012]],4,FALSE),"-")</f>
        <v>1340</v>
      </c>
      <c r="AH140" s="601">
        <f>IFERROR(VLOOKUP(ONSCollation[[#This Row],[Dept detail / Agency]],ONS2012Q4[[Cleaned name]:[FTE Q3 2012]],4,FALSE),"-")</f>
        <v>1340</v>
      </c>
      <c r="AI140" s="601">
        <f>IFERROR(VLOOKUP(ONSCollation[[#This Row],[Dept detail / Agency]],ONS2013Q1[[Cleaned name]:[FTE Q4 2012]],4,FALSE),"-")</f>
        <v>1340</v>
      </c>
      <c r="AJ140" s="601">
        <f>IFERROR(VLOOKUP(ONSCollation[[#This Row],[Dept detail / Agency]],ONS2013Q2[[Cleaned name]:[FTE Q1 2013]],4,FALSE),"-")</f>
        <v>1330</v>
      </c>
      <c r="AK140" s="601">
        <f>IFERROR(VLOOKUP(ONSCollation[[#This Row],[Dept detail / Agency]],ONS2013Q3[[Cleaned name]:[FTE Q2 2013]],4,FALSE),"-")</f>
        <v>1350</v>
      </c>
      <c r="AL140" s="601">
        <f>IFERROR(VLOOKUP(ONSCollation[[#This Row],[Dept detail / Agency]],ONS2013Q3[[Cleaned name]:[FTE Q2 2013]],6,FALSE),"-")</f>
        <v>1330</v>
      </c>
      <c r="AM140" s="601">
        <f>IFERROR(VLOOKUP(ONSCollation[[#This Row],[Dept detail / Agency]],ONS2013Q4[[#All],[Cleaned name]:[FTE Q4 2013]],4,FALSE),"-")</f>
        <v>1360</v>
      </c>
      <c r="AN140" s="601">
        <f>IFERROR(VLOOKUP(ONSCollation[[#This Row],[Dept detail / Agency]],ONS2013Q4[[Cleaned name]:[HC Q3 20132]],6,FALSE),"-")</f>
        <v>1350</v>
      </c>
      <c r="AO140" s="601">
        <f>ONSCollation[[#This Row],[2013 Q3 - restated]]-ONSCollation[[#This Row],[2013 Q3 FTE]]</f>
        <v>0</v>
      </c>
      <c r="AP140" s="602">
        <f>IFERROR(VLOOKUP(ONSCollation[[#This Row],[ONS Q1 2009-Q2 2009]],ONS2009Q2[[#All],[Cleaned version of text detail]:[Full Time Equivalent Q1 2009]],6,0),"-")</f>
        <v>1560</v>
      </c>
      <c r="AQ140" s="602">
        <f>IFERROR(VLOOKUP(ONSCollation[[#This Row],[ONS Q1 2009-Q2 2009]],ONS2009Q2[[#All],[Cleaned version of text detail]:[Full Time Equivalent Q1 2009]],2,0),"-")</f>
        <v>1570</v>
      </c>
      <c r="AR140" s="602">
        <f>IFERROR(VLOOKUP(ONSCollation[[#This Row],[ONS Q3 2009-Q4 2009]],ONS2009Q4[[#All],[Cleaned version of detail]:[Full Time Equivalent Q3 2009]],6,0),"-")</f>
        <v>1580</v>
      </c>
      <c r="AS140" s="602">
        <f>IFERROR(VLOOKUP(ONSCollation[[#This Row],[ONS Q3 2009-Q4 2009]],ONS2009Q4[[#All],[Cleaned version of detail]:[Full Time Equivalent Q3 2009]],2,0),"-")</f>
        <v>1610</v>
      </c>
      <c r="AT140" s="602">
        <f>IFERROR(VLOOKUP(ONSCollation[[#This Row],[ONS Q1 2010-Q2 2010]],ONS2010Q2[[#All],[Cleaned text]:[Full Time Equivalent Q1 2010]],6,0),"-")</f>
        <v>1630</v>
      </c>
      <c r="AU140" s="602">
        <f>IFERROR(VLOOKUP(ONSCollation[[#This Row],[ONS Q2 2010-Q3 2010]],ONS2010Q3[[#All],[Cleaned text]:[FTE Q2 2010]],6,0),"-")</f>
        <v>1670</v>
      </c>
      <c r="AV140" s="602">
        <f>IFERROR(VLOOKUP(ONSCollation[[#This Row],[ONS Q4 2010-Q1 2011]],ONS2011Q1[[#All],[Cleaned text]:[Full Time Equivalent change Q4 2010-Q1 2011]],2,0),"-")</f>
        <v>1620</v>
      </c>
      <c r="AW140" s="602">
        <f>IFERROR(VLOOKUP(ONSCollation[[#This Row],[ONS Q3 2010-Q4 2010]],ONS2010Q4[[#All],[Cleaned text]:[Full Time Equivalent Q3 2010]],2,0),"-")</f>
        <v>1640</v>
      </c>
      <c r="AX140" s="602">
        <f>IFERROR(VLOOKUP(ONSCollation[[#This Row],[ONS Q3 2010-Q4 2010]],ONS2010Q4[[#All],[Cleaned text]:[Full Time Equivalent Q3 2010]],6,0),"-")</f>
        <v>1660</v>
      </c>
      <c r="AY140" s="602">
        <f>IFERROR(VLOOKUP(ONSCollation[[#This Row],[ONS Q1 2011-Q2 2011]],ONS2011Q2[[#All],[Dept detail / Agency]:[Full Time Equivalent]],3,0),"-")</f>
        <v>1550</v>
      </c>
      <c r="AZ140" s="602">
        <f>IFERROR(VLOOKUP(ONSCollation[[#This Row],[ONS Q2 2011-Q3 2011]],ONS2011Q3[[#All],[Cleaned text]:[Full Time Equivalent Q3 2011]],2,0),"-")</f>
        <v>1460</v>
      </c>
      <c r="BA140" s="602">
        <f>IFERROR(VLOOKUP(ONSCollation[[#This Row],[ONS Q3 2011-Q4 2011]],ONS2011Q4[[#All],[Cleaned text]:[Full Time Equivalent]],3,0),"-")</f>
        <v>1480</v>
      </c>
      <c r="BB140" s="602">
        <f>IFERROR(VLOOKUP(ONSCollation[[#This Row],[Dept detail / Agency]],ONS2012Q1[[Cleaned text]:[FTE Q1]],3,FALSE),"-")</f>
        <v>1460</v>
      </c>
      <c r="BC140" s="602">
        <f>IFERROR(VLOOKUP(ONSCollation[[#This Row],[Dept detail / Agency]],ONS2012Q2[[Cleaned name]:[FTE Q2 2012]],3,FALSE),"-")</f>
        <v>1440</v>
      </c>
      <c r="BD140" s="602">
        <f>IFERROR(VLOOKUP(ONSCollation[[#This Row],[Dept detail / Agency]],ONS2012Q3[[Cleaned name]:[FTE Q2 2012]],3,FALSE),"-")</f>
        <v>1460</v>
      </c>
      <c r="BE140" s="602">
        <f>IFERROR(VLOOKUP(ONSCollation[[#This Row],[Dept detail / Agency]],ONS2012Q4[[Cleaned name]:[FTE Q3 2012]],3,FALSE),"-")</f>
        <v>1460</v>
      </c>
      <c r="BF140" s="602">
        <f>IFERROR(VLOOKUP(ONSCollation[[#This Row],[Dept detail / Agency]],ONS2013Q1[[Cleaned name]:[FTE Q4 2012]],3,FALSE),"-")</f>
        <v>1470</v>
      </c>
      <c r="BG140" s="602">
        <f>IFERROR(VLOOKUP(ONSCollation[[#This Row],[Dept detail / Agency]],ONS2013Q2[[Cleaned name]:[FTE Q1 2013]],3,FALSE),"-")</f>
        <v>1470</v>
      </c>
      <c r="BH140" s="602">
        <f>IFERROR(VLOOKUP(ONSCollation[[#This Row],[Dept detail / Agency]],ONS2013Q3[[Cleaned name]:[FTE Q2 2013]],3,FALSE),"-")</f>
        <v>1480</v>
      </c>
      <c r="BI140" s="602">
        <f>IFERROR(VLOOKUP(ONSCollation[[#This Row],[Dept detail / Agency]],ONS2013Q3[[Cleaned name]:[FTE Q2 2013]],3,FALSE),"-")</f>
        <v>1480</v>
      </c>
      <c r="BJ140" s="604"/>
    </row>
    <row r="141" spans="1:62" x14ac:dyDescent="0.25">
      <c r="A141" s="531" t="s">
        <v>153</v>
      </c>
      <c r="B141" s="549" t="s">
        <v>475</v>
      </c>
      <c r="C141" s="531" t="s">
        <v>405</v>
      </c>
      <c r="D141" s="531" t="s">
        <v>405</v>
      </c>
      <c r="E141" s="531" t="s">
        <v>405</v>
      </c>
      <c r="F141" s="531" t="s">
        <v>405</v>
      </c>
      <c r="G141" s="531" t="s">
        <v>405</v>
      </c>
      <c r="H141" s="531" t="s">
        <v>405</v>
      </c>
      <c r="I141" s="531" t="s">
        <v>405</v>
      </c>
      <c r="J141" s="531" t="s">
        <v>405</v>
      </c>
      <c r="K141" s="531" t="s">
        <v>405</v>
      </c>
      <c r="L141" s="531" t="s">
        <v>405</v>
      </c>
      <c r="M141" s="532" t="str">
        <f>ONSCollation[[#This Row],[ONS Q4 2011-Q1 2012]]</f>
        <v>Scottish Fisheries Protection Agency</v>
      </c>
      <c r="N141" s="536" t="str">
        <f>ONSCollation[[#This Row],[ONS Q4 2011-Q1 2012]]</f>
        <v>Scottish Fisheries Protection Agency</v>
      </c>
      <c r="O141" s="536" t="str">
        <f>ONSCollation[[#This Row],[Dept]]</f>
        <v>Scot Gov</v>
      </c>
      <c r="P141" s="531" t="s">
        <v>902</v>
      </c>
      <c r="Q141" s="531" t="s">
        <v>832</v>
      </c>
      <c r="R141" s="531" t="e">
        <v>#N/A</v>
      </c>
      <c r="S141" s="601">
        <f>IFERROR(VLOOKUP(ONSCollation[[#This Row],[ONS Q1 2009-Q2 2009]],ONS2009Q2[[#All],[Cleaned version of text detail]:[Full Time Equivalent Q1 2009]],8,0), "-")</f>
        <v>290</v>
      </c>
      <c r="T141" s="601">
        <f>IFERROR(VLOOKUP(ONSCollation[[#This Row],[ONS Q1 2009-Q2 2009]],ONS2009Q2[[#All],[Cleaned version of text detail]:[Full Time Equivalent Q1 2009]],4,0),"-")</f>
        <v>0</v>
      </c>
      <c r="U141" s="601" t="str">
        <f>IFERROR(VLOOKUP(ONSCollation[[#This Row],[ONS Q3 2009-Q4 2009]],ONS2009Q4[[#All],[Cleaned version of detail]:[Full Time Equivalent Q3 2009]],8,0),"-")</f>
        <v>-</v>
      </c>
      <c r="V141" s="601" t="str">
        <f>IFERROR(VLOOKUP(ONSCollation[[#This Row],[ONS Q3 2009-Q4 2009]],ONS2009Q4[[#All],[Cleaned version of detail]:[Full Time Equivalent Q3 2009]],4,0),"-")</f>
        <v>-</v>
      </c>
      <c r="W141" s="601" t="str">
        <f>IFERROR(VLOOKUP(ONSCollation[[#This Row],[ONS Q1 2010-Q2 2010]],ONS2010Q2[[#All],[Cleaned text]:[Full Time Equivalent Q1 2010]],8,0),"-")</f>
        <v>-</v>
      </c>
      <c r="X141" s="601" t="str">
        <f>IFERROR(VLOOKUP(ONSCollation[[#This Row],[ONS Q2 2010-Q3 2010]],ONS2010Q3[[#All],[Cleaned text]:[FTE Q2 2010]],8,0),"-")</f>
        <v>-</v>
      </c>
      <c r="Y141" s="601" t="str">
        <f>IFERROR(VLOOKUP(ONSCollation[[#This Row],[ONS Q3 2010-Q4 2010]],ONS2010Q4[[#All],[Cleaned text]:[Full Time Equivalent Q3 2010]],8,0),"-")</f>
        <v>-</v>
      </c>
      <c r="Z141" s="601" t="str">
        <f>IFERROR(VLOOKUP(ONSCollation[[#This Row],[ONS Q3 2010-Q4 2010]],ONS2010Q4[[#All],[Cleaned text]:[Full Time Equivalent Q3 2010]],4,0),"-")</f>
        <v>-</v>
      </c>
      <c r="AA141" s="601" t="str">
        <f>IFERROR(VLOOKUP(ONSCollation[[#This Row],[ONS Q4 2010-Q1 2011]],ONS2011Q1[[#All],[Cleaned text]:[Full Time Equivalent change Q4 2010-Q1 2011]],3,0),"-")</f>
        <v>-</v>
      </c>
      <c r="AB141" s="601" t="str">
        <f>IFERROR(VLOOKUP(ONSCollation[[#This Row],[ONS Q1 2011-Q2 2011]],ONS2011Q2[[#All],[Dept detail / Agency]:[Full Time Equivalent]],4,0),"-")</f>
        <v>-</v>
      </c>
      <c r="AC141" s="601" t="str">
        <f>IFERROR(VLOOKUP(ONSCollation[[#This Row],[ONS Q2 2011-Q3 2011]],ONS2011Q3[[#All],[Cleaned text]:[Full Time Equivalent Q3 2011]],3,0),"-")</f>
        <v>-</v>
      </c>
      <c r="AD141" s="601" t="str">
        <f>IFERROR(VLOOKUP(ONSCollation[[#This Row],[ONS Q3 2011-Q4 2011]],ONS2011Q4[[#All],[Cleaned text]:[Full Time Equivalent]],4,0),"-")</f>
        <v>-</v>
      </c>
      <c r="AE141" s="601" t="str">
        <f>IFERROR(VLOOKUP(ONSCollation[[#This Row],[Dept detail / Agency]],ONS2012Q1[[Cleaned text]:[FTE Q1]],4,FALSE),"-")</f>
        <v>-</v>
      </c>
      <c r="AF141" s="601" t="str">
        <f>IFERROR(VLOOKUP(ONSCollation[[#This Row],[Dept detail / Agency]],ONS2012Q2[[Cleaned name]:[FTE Q2 2012]],4,FALSE),"-")</f>
        <v>-</v>
      </c>
      <c r="AG141" s="601" t="str">
        <f>IFERROR(VLOOKUP(ONSCollation[[#This Row],[Dept detail / Agency]],ONS2012Q3[[Cleaned name]:[FTE Q2 2012]],4,FALSE),"-")</f>
        <v>-</v>
      </c>
      <c r="AH141" s="601" t="str">
        <f>IFERROR(VLOOKUP(ONSCollation[[#This Row],[Dept detail / Agency]],ONS2012Q4[[Cleaned name]:[FTE Q3 2012]],4,FALSE),"-")</f>
        <v>-</v>
      </c>
      <c r="AI141" s="601" t="str">
        <f>IFERROR(VLOOKUP(ONSCollation[[#This Row],[Dept detail / Agency]],ONS2013Q1[[Cleaned name]:[FTE Q4 2012]],4,FALSE),"-")</f>
        <v>-</v>
      </c>
      <c r="AJ141" s="601" t="str">
        <f>IFERROR(VLOOKUP(ONSCollation[[#This Row],[Dept detail / Agency]],ONS2013Q2[[Cleaned name]:[FTE Q1 2013]],4,FALSE),"-")</f>
        <v>-</v>
      </c>
      <c r="AK141" s="601" t="str">
        <f>IFERROR(VLOOKUP(ONSCollation[[#This Row],[Dept detail / Agency]],ONS2013Q3[[Cleaned name]:[FTE Q2 2013]],4,FALSE),"-")</f>
        <v>-</v>
      </c>
      <c r="AL141" s="601" t="str">
        <f>IFERROR(VLOOKUP(ONSCollation[[#This Row],[Dept detail / Agency]],ONS2013Q3[[Cleaned name]:[FTE Q2 2013]],6,FALSE),"-")</f>
        <v>-</v>
      </c>
      <c r="AM141" s="601" t="str">
        <f>IFERROR(VLOOKUP(ONSCollation[[#This Row],[Dept detail / Agency]],ONS2013Q4[[#All],[Cleaned name]:[FTE Q4 2013]],4,FALSE),"-")</f>
        <v>-</v>
      </c>
      <c r="AN141" s="601" t="str">
        <f>IFERROR(VLOOKUP(ONSCollation[[#This Row],[Dept detail / Agency]],ONS2013Q4[[Cleaned name]:[HC Q3 20132]],6,FALSE),"-")</f>
        <v>-</v>
      </c>
      <c r="AO141" s="601" t="e">
        <f>ONSCollation[[#This Row],[2013 Q3 - restated]]-ONSCollation[[#This Row],[2013 Q3 FTE]]</f>
        <v>#VALUE!</v>
      </c>
      <c r="AP141" s="602">
        <f>IFERROR(VLOOKUP(ONSCollation[[#This Row],[ONS Q1 2009-Q2 2009]],ONS2009Q2[[#All],[Cleaned version of text detail]:[Full Time Equivalent Q1 2009]],6,0),"-")</f>
        <v>310</v>
      </c>
      <c r="AQ141" s="602">
        <f>IFERROR(VLOOKUP(ONSCollation[[#This Row],[ONS Q1 2009-Q2 2009]],ONS2009Q2[[#All],[Cleaned version of text detail]:[Full Time Equivalent Q1 2009]],2,0),"-")</f>
        <v>0</v>
      </c>
      <c r="AR141" s="602" t="str">
        <f>IFERROR(VLOOKUP(ONSCollation[[#This Row],[ONS Q3 2009-Q4 2009]],ONS2009Q4[[#All],[Cleaned version of detail]:[Full Time Equivalent Q3 2009]],6,0),"-")</f>
        <v>-</v>
      </c>
      <c r="AS141" s="602" t="str">
        <f>IFERROR(VLOOKUP(ONSCollation[[#This Row],[ONS Q3 2009-Q4 2009]],ONS2009Q4[[#All],[Cleaned version of detail]:[Full Time Equivalent Q3 2009]],2,0),"-")</f>
        <v>-</v>
      </c>
      <c r="AT141" s="602" t="str">
        <f>IFERROR(VLOOKUP(ONSCollation[[#This Row],[ONS Q1 2010-Q2 2010]],ONS2010Q2[[#All],[Cleaned text]:[Full Time Equivalent Q1 2010]],6,0),"-")</f>
        <v>-</v>
      </c>
      <c r="AU141" s="602" t="str">
        <f>IFERROR(VLOOKUP(ONSCollation[[#This Row],[ONS Q2 2010-Q3 2010]],ONS2010Q3[[#All],[Cleaned text]:[FTE Q2 2010]],6,0),"-")</f>
        <v>-</v>
      </c>
      <c r="AV141" s="602" t="str">
        <f>IFERROR(VLOOKUP(ONSCollation[[#This Row],[ONS Q4 2010-Q1 2011]],ONS2011Q1[[#All],[Cleaned text]:[Full Time Equivalent change Q4 2010-Q1 2011]],2,0),"-")</f>
        <v>-</v>
      </c>
      <c r="AW141" s="602" t="str">
        <f>IFERROR(VLOOKUP(ONSCollation[[#This Row],[ONS Q3 2010-Q4 2010]],ONS2010Q4[[#All],[Cleaned text]:[Full Time Equivalent Q3 2010]],2,0),"-")</f>
        <v>-</v>
      </c>
      <c r="AX141" s="602" t="str">
        <f>IFERROR(VLOOKUP(ONSCollation[[#This Row],[ONS Q3 2010-Q4 2010]],ONS2010Q4[[#All],[Cleaned text]:[Full Time Equivalent Q3 2010]],6,0),"-")</f>
        <v>-</v>
      </c>
      <c r="AY141" s="602" t="str">
        <f>IFERROR(VLOOKUP(ONSCollation[[#This Row],[ONS Q1 2011-Q2 2011]],ONS2011Q2[[#All],[Dept detail / Agency]:[Full Time Equivalent]],3,0),"-")</f>
        <v>-</v>
      </c>
      <c r="AZ141" s="602" t="str">
        <f>IFERROR(VLOOKUP(ONSCollation[[#This Row],[ONS Q2 2011-Q3 2011]],ONS2011Q3[[#All],[Cleaned text]:[Full Time Equivalent Q3 2011]],2,0),"-")</f>
        <v>-</v>
      </c>
      <c r="BA141" s="602" t="str">
        <f>IFERROR(VLOOKUP(ONSCollation[[#This Row],[ONS Q3 2011-Q4 2011]],ONS2011Q4[[#All],[Cleaned text]:[Full Time Equivalent]],3,0),"-")</f>
        <v>-</v>
      </c>
      <c r="BB141" s="602" t="str">
        <f>IFERROR(VLOOKUP(ONSCollation[[#This Row],[Dept detail / Agency]],ONS2012Q1[[Cleaned text]:[FTE Q1]],3,FALSE),"-")</f>
        <v>-</v>
      </c>
      <c r="BC141" s="602" t="str">
        <f>IFERROR(VLOOKUP(ONSCollation[[#This Row],[Dept detail / Agency]],ONS2012Q2[[Cleaned name]:[FTE Q2 2012]],3,FALSE),"-")</f>
        <v>-</v>
      </c>
      <c r="BD141" s="602" t="str">
        <f>IFERROR(VLOOKUP(ONSCollation[[#This Row],[Dept detail / Agency]],ONS2012Q3[[Cleaned name]:[FTE Q2 2012]],3,FALSE),"-")</f>
        <v>-</v>
      </c>
      <c r="BE141" s="602" t="str">
        <f>IFERROR(VLOOKUP(ONSCollation[[#This Row],[Dept detail / Agency]],ONS2012Q4[[Cleaned name]:[FTE Q3 2012]],3,FALSE),"-")</f>
        <v>-</v>
      </c>
      <c r="BF141" s="602" t="str">
        <f>IFERROR(VLOOKUP(ONSCollation[[#This Row],[Dept detail / Agency]],ONS2013Q1[[Cleaned name]:[FTE Q4 2012]],3,FALSE),"-")</f>
        <v>-</v>
      </c>
      <c r="BG141" s="602" t="str">
        <f>IFERROR(VLOOKUP(ONSCollation[[#This Row],[Dept detail / Agency]],ONS2013Q2[[Cleaned name]:[FTE Q1 2013]],3,FALSE),"-")</f>
        <v>-</v>
      </c>
      <c r="BH141" s="602" t="str">
        <f>IFERROR(VLOOKUP(ONSCollation[[#This Row],[Dept detail / Agency]],ONS2013Q3[[Cleaned name]:[FTE Q2 2013]],3,FALSE),"-")</f>
        <v>-</v>
      </c>
      <c r="BI141" s="602" t="str">
        <f>IFERROR(VLOOKUP(ONSCollation[[#This Row],[Dept detail / Agency]],ONS2013Q3[[Cleaned name]:[FTE Q2 2013]],3,FALSE),"-")</f>
        <v>-</v>
      </c>
      <c r="BJ141" s="604"/>
    </row>
    <row r="142" spans="1:62" x14ac:dyDescent="0.25">
      <c r="A142" s="531" t="s">
        <v>153</v>
      </c>
      <c r="B142" s="549" t="s">
        <v>475</v>
      </c>
      <c r="C142" s="531" t="s">
        <v>154</v>
      </c>
      <c r="D142" s="531" t="s">
        <v>154</v>
      </c>
      <c r="E142" s="531" t="s">
        <v>154</v>
      </c>
      <c r="F142" s="531" t="s">
        <v>154</v>
      </c>
      <c r="G142" s="531" t="s">
        <v>154</v>
      </c>
      <c r="H142" s="531" t="s">
        <v>154</v>
      </c>
      <c r="I142" s="531" t="s">
        <v>154</v>
      </c>
      <c r="J142" s="531" t="s">
        <v>154</v>
      </c>
      <c r="K142" s="531" t="s">
        <v>154</v>
      </c>
      <c r="L142" s="532" t="str">
        <f>VLOOKUP(TRIM(ONSCollation[[#This Row],[ONS Q3 2011-Q4 2011]]),ONS2012Q1[Cleaned text],1,0)</f>
        <v>Scottish Government (excl agencies)</v>
      </c>
      <c r="M142" s="532" t="str">
        <f>ONSCollation[[#This Row],[ONS Q4 2011-Q1 2012]]</f>
        <v>Scottish Government (excl agencies)</v>
      </c>
      <c r="N142" s="536" t="str">
        <f>ONSCollation[[#This Row],[ONS Q4 2011-Q1 2012]]</f>
        <v>Scottish Government (excl agencies)</v>
      </c>
      <c r="O142" s="536" t="str">
        <f>ONSCollation[[#This Row],[Dept]]</f>
        <v>Scot Gov</v>
      </c>
      <c r="P142" s="531" t="s">
        <v>902</v>
      </c>
      <c r="Q142" s="531" t="s">
        <v>832</v>
      </c>
      <c r="R142" s="531" t="e">
        <v>#N/A</v>
      </c>
      <c r="S142" s="601">
        <f>IFERROR(VLOOKUP(ONSCollation[[#This Row],[ONS Q1 2009-Q2 2009]],ONS2009Q2[[#All],[Cleaned version of text detail]:[Full Time Equivalent Q1 2009]],8,0), "-")</f>
        <v>4850</v>
      </c>
      <c r="T142" s="601">
        <f>IFERROR(VLOOKUP(ONSCollation[[#This Row],[ONS Q1 2009-Q2 2009]],ONS2009Q2[[#All],[Cleaned version of text detail]:[Full Time Equivalent Q1 2009]],4,0),"-")</f>
        <v>5410</v>
      </c>
      <c r="U142" s="601">
        <f>IFERROR(VLOOKUP(ONSCollation[[#This Row],[ONS Q3 2009-Q4 2009]],ONS2009Q4[[#All],[Cleaned version of detail]:[Full Time Equivalent Q3 2009]],8,0),"-")</f>
        <v>5460</v>
      </c>
      <c r="V142" s="601">
        <f>IFERROR(VLOOKUP(ONSCollation[[#This Row],[ONS Q3 2009-Q4 2009]],ONS2009Q4[[#All],[Cleaned version of detail]:[Full Time Equivalent Q3 2009]],4,0),"-")</f>
        <v>5480</v>
      </c>
      <c r="W142" s="601">
        <f>IFERROR(VLOOKUP(ONSCollation[[#This Row],[ONS Q1 2010-Q2 2010]],ONS2010Q2[[#All],[Cleaned text]:[Full Time Equivalent Q1 2010]],8,0),"-")</f>
        <v>5490</v>
      </c>
      <c r="X142" s="601">
        <f>IFERROR(VLOOKUP(ONSCollation[[#This Row],[ONS Q2 2010-Q3 2010]],ONS2010Q3[[#All],[Cleaned text]:[FTE Q2 2010]],8,0),"-")</f>
        <v>5430</v>
      </c>
      <c r="Y142" s="601">
        <f>IFERROR(VLOOKUP(ONSCollation[[#This Row],[ONS Q3 2010-Q4 2010]],ONS2010Q4[[#All],[Cleaned text]:[Full Time Equivalent Q3 2010]],8,0),"-")</f>
        <v>5320</v>
      </c>
      <c r="Z142" s="601">
        <f>IFERROR(VLOOKUP(ONSCollation[[#This Row],[ONS Q3 2010-Q4 2010]],ONS2010Q4[[#All],[Cleaned text]:[Full Time Equivalent Q3 2010]],4,0),"-")</f>
        <v>5350</v>
      </c>
      <c r="AA142" s="601">
        <f>IFERROR(VLOOKUP(ONSCollation[[#This Row],[ONS Q4 2010-Q1 2011]],ONS2011Q1[[#All],[Cleaned text]:[Full Time Equivalent change Q4 2010-Q1 2011]],3,0),"-")</f>
        <v>5240</v>
      </c>
      <c r="AB142" s="601">
        <f>IFERROR(VLOOKUP(ONSCollation[[#This Row],[ONS Q1 2011-Q2 2011]],ONS2011Q2[[#All],[Dept detail / Agency]:[Full Time Equivalent]],4,0),"-")</f>
        <v>5110</v>
      </c>
      <c r="AC142" s="601">
        <f>IFERROR(VLOOKUP(ONSCollation[[#This Row],[ONS Q2 2011-Q3 2011]],ONS2011Q3[[#All],[Cleaned text]:[Full Time Equivalent Q3 2011]],3,0),"-")</f>
        <v>4990</v>
      </c>
      <c r="AD142" s="601">
        <f>IFERROR(VLOOKUP(ONSCollation[[#This Row],[ONS Q3 2011-Q4 2011]],ONS2011Q4[[#All],[Cleaned text]:[Full Time Equivalent]],4,0),"-")</f>
        <v>5020</v>
      </c>
      <c r="AE142" s="601">
        <f>IFERROR(VLOOKUP(ONSCollation[[#This Row],[Dept detail / Agency]],ONS2012Q1[[Cleaned text]:[FTE Q1]],4,FALSE),"-")</f>
        <v>4980</v>
      </c>
      <c r="AF142" s="601">
        <f>IFERROR(VLOOKUP(ONSCollation[[#This Row],[Dept detail / Agency]],ONS2012Q2[[Cleaned name]:[FTE Q2 2012]],4,FALSE),"-")</f>
        <v>4870</v>
      </c>
      <c r="AG142" s="601">
        <f>IFERROR(VLOOKUP(ONSCollation[[#This Row],[Dept detail / Agency]],ONS2012Q3[[Cleaned name]:[FTE Q2 2012]],4,FALSE),"-")</f>
        <v>4830</v>
      </c>
      <c r="AH142" s="601">
        <f>IFERROR(VLOOKUP(ONSCollation[[#This Row],[Dept detail / Agency]],ONS2012Q4[[Cleaned name]:[FTE Q3 2012]],4,FALSE),"-")</f>
        <v>4890</v>
      </c>
      <c r="AI142" s="601">
        <f>IFERROR(VLOOKUP(ONSCollation[[#This Row],[Dept detail / Agency]],ONS2013Q1[[Cleaned name]:[FTE Q4 2012]],4,FALSE),"-")</f>
        <v>4920</v>
      </c>
      <c r="AJ142" s="601">
        <f>IFERROR(VLOOKUP(ONSCollation[[#This Row],[Dept detail / Agency]],ONS2013Q2[[Cleaned name]:[FTE Q1 2013]],4,FALSE),"-")</f>
        <v>4860</v>
      </c>
      <c r="AK142" s="601">
        <f>IFERROR(VLOOKUP(ONSCollation[[#This Row],[Dept detail / Agency]],ONS2013Q3[[Cleaned name]:[FTE Q2 2013]],4,FALSE),"-")</f>
        <v>4930</v>
      </c>
      <c r="AL142" s="601">
        <f>IFERROR(VLOOKUP(ONSCollation[[#This Row],[Dept detail / Agency]],ONS2013Q3[[Cleaned name]:[FTE Q2 2013]],6,FALSE),"-")</f>
        <v>4860</v>
      </c>
      <c r="AM142" s="601">
        <f>IFERROR(VLOOKUP(ONSCollation[[#This Row],[Dept detail / Agency]],ONS2013Q4[[#All],[Cleaned name]:[FTE Q4 2013]],4,FALSE),"-")</f>
        <v>4990</v>
      </c>
      <c r="AN142" s="601">
        <f>IFERROR(VLOOKUP(ONSCollation[[#This Row],[Dept detail / Agency]],ONS2013Q4[[Cleaned name]:[HC Q3 20132]],6,FALSE),"-")</f>
        <v>4930</v>
      </c>
      <c r="AO142" s="601">
        <f>ONSCollation[[#This Row],[2013 Q3 - restated]]-ONSCollation[[#This Row],[2013 Q3 FTE]]</f>
        <v>0</v>
      </c>
      <c r="AP142" s="602">
        <f>IFERROR(VLOOKUP(ONSCollation[[#This Row],[ONS Q1 2009-Q2 2009]],ONS2009Q2[[#All],[Cleaned version of text detail]:[Full Time Equivalent Q1 2009]],6,0),"-")</f>
        <v>5070</v>
      </c>
      <c r="AQ142" s="602">
        <f>IFERROR(VLOOKUP(ONSCollation[[#This Row],[ONS Q1 2009-Q2 2009]],ONS2009Q2[[#All],[Cleaned version of text detail]:[Full Time Equivalent Q1 2009]],2,0),"-")</f>
        <v>5650</v>
      </c>
      <c r="AR142" s="602">
        <f>IFERROR(VLOOKUP(ONSCollation[[#This Row],[ONS Q3 2009-Q4 2009]],ONS2009Q4[[#All],[Cleaned version of detail]:[Full Time Equivalent Q3 2009]],6,0),"-")</f>
        <v>5710</v>
      </c>
      <c r="AS142" s="602">
        <f>IFERROR(VLOOKUP(ONSCollation[[#This Row],[ONS Q3 2009-Q4 2009]],ONS2009Q4[[#All],[Cleaned version of detail]:[Full Time Equivalent Q3 2009]],2,0),"-")</f>
        <v>5740</v>
      </c>
      <c r="AT142" s="602">
        <f>IFERROR(VLOOKUP(ONSCollation[[#This Row],[ONS Q1 2010-Q2 2010]],ONS2010Q2[[#All],[Cleaned text]:[Full Time Equivalent Q1 2010]],6,0),"-")</f>
        <v>5740</v>
      </c>
      <c r="AU142" s="602">
        <f>IFERROR(VLOOKUP(ONSCollation[[#This Row],[ONS Q2 2010-Q3 2010]],ONS2010Q3[[#All],[Cleaned text]:[FTE Q2 2010]],6,0),"-")</f>
        <v>5670</v>
      </c>
      <c r="AV142" s="602">
        <f>IFERROR(VLOOKUP(ONSCollation[[#This Row],[ONS Q4 2010-Q1 2011]],ONS2011Q1[[#All],[Cleaned text]:[Full Time Equivalent change Q4 2010-Q1 2011]],2,0),"-")</f>
        <v>5480</v>
      </c>
      <c r="AW142" s="602">
        <f>IFERROR(VLOOKUP(ONSCollation[[#This Row],[ONS Q3 2010-Q4 2010]],ONS2010Q4[[#All],[Cleaned text]:[Full Time Equivalent Q3 2010]],2,0),"-")</f>
        <v>5600</v>
      </c>
      <c r="AX142" s="602">
        <f>IFERROR(VLOOKUP(ONSCollation[[#This Row],[ONS Q3 2010-Q4 2010]],ONS2010Q4[[#All],[Cleaned text]:[Full Time Equivalent Q3 2010]],6,0),"-")</f>
        <v>5570</v>
      </c>
      <c r="AY142" s="602">
        <f>IFERROR(VLOOKUP(ONSCollation[[#This Row],[ONS Q1 2011-Q2 2011]],ONS2011Q2[[#All],[Dept detail / Agency]:[Full Time Equivalent]],3,0),"-")</f>
        <v>5350</v>
      </c>
      <c r="AZ142" s="602">
        <f>IFERROR(VLOOKUP(ONSCollation[[#This Row],[ONS Q2 2011-Q3 2011]],ONS2011Q3[[#All],[Cleaned text]:[Full Time Equivalent Q3 2011]],2,0),"-")</f>
        <v>5230</v>
      </c>
      <c r="BA142" s="602">
        <f>IFERROR(VLOOKUP(ONSCollation[[#This Row],[ONS Q3 2011-Q4 2011]],ONS2011Q4[[#All],[Cleaned text]:[Full Time Equivalent]],3,0),"-")</f>
        <v>5260</v>
      </c>
      <c r="BB142" s="602">
        <f>IFERROR(VLOOKUP(ONSCollation[[#This Row],[Dept detail / Agency]],ONS2012Q1[[Cleaned text]:[FTE Q1]],3,FALSE),"-")</f>
        <v>5210</v>
      </c>
      <c r="BC142" s="602">
        <f>IFERROR(VLOOKUP(ONSCollation[[#This Row],[Dept detail / Agency]],ONS2012Q2[[Cleaned name]:[FTE Q2 2012]],3,FALSE),"-")</f>
        <v>5100</v>
      </c>
      <c r="BD142" s="602">
        <f>IFERROR(VLOOKUP(ONSCollation[[#This Row],[Dept detail / Agency]],ONS2012Q3[[Cleaned name]:[FTE Q2 2012]],3,FALSE),"-")</f>
        <v>5040</v>
      </c>
      <c r="BE142" s="602">
        <f>IFERROR(VLOOKUP(ONSCollation[[#This Row],[Dept detail / Agency]],ONS2012Q4[[Cleaned name]:[FTE Q3 2012]],3,FALSE),"-")</f>
        <v>5100</v>
      </c>
      <c r="BF142" s="602">
        <f>IFERROR(VLOOKUP(ONSCollation[[#This Row],[Dept detail / Agency]],ONS2013Q1[[Cleaned name]:[FTE Q4 2012]],3,FALSE),"-")</f>
        <v>5130</v>
      </c>
      <c r="BG142" s="602">
        <f>IFERROR(VLOOKUP(ONSCollation[[#This Row],[Dept detail / Agency]],ONS2013Q2[[Cleaned name]:[FTE Q1 2013]],3,FALSE),"-")</f>
        <v>5070</v>
      </c>
      <c r="BH142" s="602">
        <f>IFERROR(VLOOKUP(ONSCollation[[#This Row],[Dept detail / Agency]],ONS2013Q3[[Cleaned name]:[FTE Q2 2013]],3,FALSE),"-")</f>
        <v>5140</v>
      </c>
      <c r="BI142" s="602">
        <f>IFERROR(VLOOKUP(ONSCollation[[#This Row],[Dept detail / Agency]],ONS2013Q3[[Cleaned name]:[FTE Q2 2013]],3,FALSE),"-")</f>
        <v>5140</v>
      </c>
      <c r="BJ142" s="604"/>
    </row>
    <row r="143" spans="1:62" x14ac:dyDescent="0.25">
      <c r="A143" s="531" t="s">
        <v>153</v>
      </c>
      <c r="B143" s="549" t="s">
        <v>475</v>
      </c>
      <c r="C143" s="531" t="s">
        <v>107</v>
      </c>
      <c r="D143" s="531" t="s">
        <v>107</v>
      </c>
      <c r="E143" s="531" t="s">
        <v>107</v>
      </c>
      <c r="F143" s="531" t="s">
        <v>107</v>
      </c>
      <c r="G143" s="531" t="s">
        <v>107</v>
      </c>
      <c r="H143" s="531" t="s">
        <v>107</v>
      </c>
      <c r="I143" s="531" t="s">
        <v>107</v>
      </c>
      <c r="J143" s="531" t="s">
        <v>107</v>
      </c>
      <c r="K143" s="531" t="s">
        <v>107</v>
      </c>
      <c r="L143" s="532" t="str">
        <f>VLOOKUP(TRIM(ONSCollation[[#This Row],[ONS Q3 2011-Q4 2011]]),ONS2012Q1[Cleaned text],1,0)</f>
        <v>Scottish Housing Regulator</v>
      </c>
      <c r="M143" s="532" t="str">
        <f>ONSCollation[[#This Row],[ONS Q4 2011-Q1 2012]]</f>
        <v>Scottish Housing Regulator</v>
      </c>
      <c r="N143" s="536" t="str">
        <f>ONSCollation[[#This Row],[ONS Q4 2011-Q1 2012]]</f>
        <v>Scottish Housing Regulator</v>
      </c>
      <c r="O143" s="536" t="str">
        <f>ONSCollation[[#This Row],[Dept]]</f>
        <v>Scot Gov</v>
      </c>
      <c r="P143" s="531" t="s">
        <v>902</v>
      </c>
      <c r="Q143" s="531" t="s">
        <v>832</v>
      </c>
      <c r="R143" s="531" t="e">
        <v>#N/A</v>
      </c>
      <c r="S143" s="601">
        <f>IFERROR(VLOOKUP(ONSCollation[[#This Row],[ONS Q1 2009-Q2 2009]],ONS2009Q2[[#All],[Cleaned version of text detail]:[Full Time Equivalent Q1 2009]],8,0), "-")</f>
        <v>70</v>
      </c>
      <c r="T143" s="601">
        <f>IFERROR(VLOOKUP(ONSCollation[[#This Row],[ONS Q1 2009-Q2 2009]],ONS2009Q2[[#All],[Cleaned version of text detail]:[Full Time Equivalent Q1 2009]],4,0),"-")</f>
        <v>60</v>
      </c>
      <c r="U143" s="601">
        <f>IFERROR(VLOOKUP(ONSCollation[[#This Row],[ONS Q3 2009-Q4 2009]],ONS2009Q4[[#All],[Cleaned version of detail]:[Full Time Equivalent Q3 2009]],8,0),"-")</f>
        <v>60</v>
      </c>
      <c r="V143" s="601">
        <f>IFERROR(VLOOKUP(ONSCollation[[#This Row],[ONS Q3 2009-Q4 2009]],ONS2009Q4[[#All],[Cleaned version of detail]:[Full Time Equivalent Q3 2009]],4,0),"-")</f>
        <v>60</v>
      </c>
      <c r="W143" s="601">
        <f>IFERROR(VLOOKUP(ONSCollation[[#This Row],[ONS Q1 2010-Q2 2010]],ONS2010Q2[[#All],[Cleaned text]:[Full Time Equivalent Q1 2010]],8,0),"-")</f>
        <v>60</v>
      </c>
      <c r="X143" s="601">
        <f>IFERROR(VLOOKUP(ONSCollation[[#This Row],[ONS Q2 2010-Q3 2010]],ONS2010Q3[[#All],[Cleaned text]:[FTE Q2 2010]],8,0),"-")</f>
        <v>60</v>
      </c>
      <c r="Y143" s="601">
        <f>IFERROR(VLOOKUP(ONSCollation[[#This Row],[ONS Q3 2010-Q4 2010]],ONS2010Q4[[#All],[Cleaned text]:[Full Time Equivalent Q3 2010]],8,0),"-")</f>
        <v>60</v>
      </c>
      <c r="Z143" s="601">
        <f>IFERROR(VLOOKUP(ONSCollation[[#This Row],[ONS Q3 2010-Q4 2010]],ONS2010Q4[[#All],[Cleaned text]:[Full Time Equivalent Q3 2010]],4,0),"-")</f>
        <v>60</v>
      </c>
      <c r="AA143" s="601">
        <f>IFERROR(VLOOKUP(ONSCollation[[#This Row],[ONS Q4 2010-Q1 2011]],ONS2011Q1[[#All],[Cleaned text]:[Full Time Equivalent change Q4 2010-Q1 2011]],3,0),"-")</f>
        <v>60</v>
      </c>
      <c r="AB143" s="601">
        <f>IFERROR(VLOOKUP(ONSCollation[[#This Row],[ONS Q1 2011-Q2 2011]],ONS2011Q2[[#All],[Dept detail / Agency]:[Full Time Equivalent]],4,0),"-")</f>
        <v>50</v>
      </c>
      <c r="AC143" s="601">
        <f>IFERROR(VLOOKUP(ONSCollation[[#This Row],[ONS Q2 2011-Q3 2011]],ONS2011Q3[[#All],[Cleaned text]:[Full Time Equivalent Q3 2011]],3,0),"-")</f>
        <v>50</v>
      </c>
      <c r="AD143" s="601">
        <f>IFERROR(VLOOKUP(ONSCollation[[#This Row],[ONS Q3 2011-Q4 2011]],ONS2011Q4[[#All],[Cleaned text]:[Full Time Equivalent]],4,0),"-")</f>
        <v>50</v>
      </c>
      <c r="AE143" s="601">
        <f>IFERROR(VLOOKUP(ONSCollation[[#This Row],[Dept detail / Agency]],ONS2012Q1[[Cleaned text]:[FTE Q1]],4,FALSE),"-")</f>
        <v>50</v>
      </c>
      <c r="AF143" s="601">
        <f>IFERROR(VLOOKUP(ONSCollation[[#This Row],[Dept detail / Agency]],ONS2012Q2[[Cleaned name]:[FTE Q2 2012]],4,FALSE),"-")</f>
        <v>50</v>
      </c>
      <c r="AG143" s="601">
        <f>IFERROR(VLOOKUP(ONSCollation[[#This Row],[Dept detail / Agency]],ONS2012Q3[[Cleaned name]:[FTE Q2 2012]],4,FALSE),"-")</f>
        <v>50</v>
      </c>
      <c r="AH143" s="601">
        <f>IFERROR(VLOOKUP(ONSCollation[[#This Row],[Dept detail / Agency]],ONS2012Q4[[Cleaned name]:[FTE Q3 2012]],4,FALSE),"-")</f>
        <v>50</v>
      </c>
      <c r="AI143" s="601">
        <f>IFERROR(VLOOKUP(ONSCollation[[#This Row],[Dept detail / Agency]],ONS2013Q1[[Cleaned name]:[FTE Q4 2012]],4,FALSE),"-")</f>
        <v>40</v>
      </c>
      <c r="AJ143" s="601">
        <f>IFERROR(VLOOKUP(ONSCollation[[#This Row],[Dept detail / Agency]],ONS2013Q2[[Cleaned name]:[FTE Q1 2013]],4,FALSE),"-")</f>
        <v>50</v>
      </c>
      <c r="AK143" s="601">
        <f>IFERROR(VLOOKUP(ONSCollation[[#This Row],[Dept detail / Agency]],ONS2013Q3[[Cleaned name]:[FTE Q2 2013]],4,FALSE),"-")</f>
        <v>50</v>
      </c>
      <c r="AL143" s="601">
        <f>IFERROR(VLOOKUP(ONSCollation[[#This Row],[Dept detail / Agency]],ONS2013Q3[[Cleaned name]:[FTE Q2 2013]],6,FALSE),"-")</f>
        <v>50</v>
      </c>
      <c r="AM143" s="601">
        <f>IFERROR(VLOOKUP(ONSCollation[[#This Row],[Dept detail / Agency]],ONS2013Q4[[#All],[Cleaned name]:[FTE Q4 2013]],4,FALSE),"-")</f>
        <v>50</v>
      </c>
      <c r="AN143" s="601">
        <f>IFERROR(VLOOKUP(ONSCollation[[#This Row],[Dept detail / Agency]],ONS2013Q4[[Cleaned name]:[HC Q3 20132]],6,FALSE),"-")</f>
        <v>50</v>
      </c>
      <c r="AO143" s="601">
        <f>ONSCollation[[#This Row],[2013 Q3 - restated]]-ONSCollation[[#This Row],[2013 Q3 FTE]]</f>
        <v>0</v>
      </c>
      <c r="AP143" s="602">
        <f>IFERROR(VLOOKUP(ONSCollation[[#This Row],[ONS Q1 2009-Q2 2009]],ONS2009Q2[[#All],[Cleaned version of text detail]:[Full Time Equivalent Q1 2009]],6,0),"-")</f>
        <v>70</v>
      </c>
      <c r="AQ143" s="602">
        <f>IFERROR(VLOOKUP(ONSCollation[[#This Row],[ONS Q1 2009-Q2 2009]],ONS2009Q2[[#All],[Cleaned version of text detail]:[Full Time Equivalent Q1 2009]],2,0),"-")</f>
        <v>70</v>
      </c>
      <c r="AR143" s="602">
        <f>IFERROR(VLOOKUP(ONSCollation[[#This Row],[ONS Q3 2009-Q4 2009]],ONS2009Q4[[#All],[Cleaned version of detail]:[Full Time Equivalent Q3 2009]],6,0),"-")</f>
        <v>70</v>
      </c>
      <c r="AS143" s="602">
        <f>IFERROR(VLOOKUP(ONSCollation[[#This Row],[ONS Q3 2009-Q4 2009]],ONS2009Q4[[#All],[Cleaned version of detail]:[Full Time Equivalent Q3 2009]],2,0),"-")</f>
        <v>70</v>
      </c>
      <c r="AT143" s="602">
        <f>IFERROR(VLOOKUP(ONSCollation[[#This Row],[ONS Q1 2010-Q2 2010]],ONS2010Q2[[#All],[Cleaned text]:[Full Time Equivalent Q1 2010]],6,0),"-")</f>
        <v>60</v>
      </c>
      <c r="AU143" s="602">
        <f>IFERROR(VLOOKUP(ONSCollation[[#This Row],[ONS Q2 2010-Q3 2010]],ONS2010Q3[[#All],[Cleaned text]:[FTE Q2 2010]],6,0),"-")</f>
        <v>60</v>
      </c>
      <c r="AV143" s="602">
        <f>IFERROR(VLOOKUP(ONSCollation[[#This Row],[ONS Q4 2010-Q1 2011]],ONS2011Q1[[#All],[Cleaned text]:[Full Time Equivalent change Q4 2010-Q1 2011]],2,0),"-")</f>
        <v>60</v>
      </c>
      <c r="AW143" s="602">
        <f>IFERROR(VLOOKUP(ONSCollation[[#This Row],[ONS Q3 2010-Q4 2010]],ONS2010Q4[[#All],[Cleaned text]:[Full Time Equivalent Q3 2010]],2,0),"-")</f>
        <v>60</v>
      </c>
      <c r="AX143" s="602">
        <f>IFERROR(VLOOKUP(ONSCollation[[#This Row],[ONS Q3 2010-Q4 2010]],ONS2010Q4[[#All],[Cleaned text]:[Full Time Equivalent Q3 2010]],6,0),"-")</f>
        <v>60</v>
      </c>
      <c r="AY143" s="602">
        <f>IFERROR(VLOOKUP(ONSCollation[[#This Row],[ONS Q1 2011-Q2 2011]],ONS2011Q2[[#All],[Dept detail / Agency]:[Full Time Equivalent]],3,0),"-")</f>
        <v>50</v>
      </c>
      <c r="AZ143" s="602">
        <f>IFERROR(VLOOKUP(ONSCollation[[#This Row],[ONS Q2 2011-Q3 2011]],ONS2011Q3[[#All],[Cleaned text]:[Full Time Equivalent Q3 2011]],2,0),"-")</f>
        <v>50</v>
      </c>
      <c r="BA143" s="602">
        <f>IFERROR(VLOOKUP(ONSCollation[[#This Row],[ONS Q3 2011-Q4 2011]],ONS2011Q4[[#All],[Cleaned text]:[Full Time Equivalent]],3,0),"-")</f>
        <v>50</v>
      </c>
      <c r="BB143" s="602">
        <f>IFERROR(VLOOKUP(ONSCollation[[#This Row],[Dept detail / Agency]],ONS2012Q1[[Cleaned text]:[FTE Q1]],3,FALSE),"-")</f>
        <v>50</v>
      </c>
      <c r="BC143" s="602">
        <f>IFERROR(VLOOKUP(ONSCollation[[#This Row],[Dept detail / Agency]],ONS2012Q2[[Cleaned name]:[FTE Q2 2012]],3,FALSE),"-")</f>
        <v>50</v>
      </c>
      <c r="BD143" s="602">
        <f>IFERROR(VLOOKUP(ONSCollation[[#This Row],[Dept detail / Agency]],ONS2012Q3[[Cleaned name]:[FTE Q2 2012]],3,FALSE),"-")</f>
        <v>50</v>
      </c>
      <c r="BE143" s="602">
        <f>IFERROR(VLOOKUP(ONSCollation[[#This Row],[Dept detail / Agency]],ONS2012Q4[[Cleaned name]:[FTE Q3 2012]],3,FALSE),"-")</f>
        <v>50</v>
      </c>
      <c r="BF143" s="602">
        <f>IFERROR(VLOOKUP(ONSCollation[[#This Row],[Dept detail / Agency]],ONS2013Q1[[Cleaned name]:[FTE Q4 2012]],3,FALSE),"-")</f>
        <v>50</v>
      </c>
      <c r="BG143" s="602">
        <f>IFERROR(VLOOKUP(ONSCollation[[#This Row],[Dept detail / Agency]],ONS2013Q2[[Cleaned name]:[FTE Q1 2013]],3,FALSE),"-")</f>
        <v>50</v>
      </c>
      <c r="BH143" s="602">
        <f>IFERROR(VLOOKUP(ONSCollation[[#This Row],[Dept detail / Agency]],ONS2013Q3[[Cleaned name]:[FTE Q2 2013]],3,FALSE),"-")</f>
        <v>50</v>
      </c>
      <c r="BI143" s="602">
        <f>IFERROR(VLOOKUP(ONSCollation[[#This Row],[Dept detail / Agency]],ONS2013Q3[[Cleaned name]:[FTE Q2 2013]],3,FALSE),"-")</f>
        <v>50</v>
      </c>
      <c r="BJ143" s="604"/>
    </row>
    <row r="144" spans="1:62" x14ac:dyDescent="0.25">
      <c r="A144" s="531" t="s">
        <v>153</v>
      </c>
      <c r="B144" s="549" t="s">
        <v>475</v>
      </c>
      <c r="C144" s="531"/>
      <c r="D144" s="531"/>
      <c r="E144" s="531" t="s">
        <v>193</v>
      </c>
      <c r="F144" s="531" t="s">
        <v>193</v>
      </c>
      <c r="G144" s="531" t="s">
        <v>193</v>
      </c>
      <c r="H144" s="531" t="s">
        <v>193</v>
      </c>
      <c r="I144" s="531" t="s">
        <v>193</v>
      </c>
      <c r="J144" s="531" t="s">
        <v>193</v>
      </c>
      <c r="K144" s="531" t="s">
        <v>193</v>
      </c>
      <c r="L144" s="531" t="s">
        <v>193</v>
      </c>
      <c r="M144" s="532" t="str">
        <f>ONSCollation[[#This Row],[ONS Q4 2011-Q1 2012]]</f>
        <v>Scottish Law Commission</v>
      </c>
      <c r="N144" s="536" t="str">
        <f>ONSCollation[[#This Row],[ONS Q4 2011-Q1 2012]]</f>
        <v>Scottish Law Commission</v>
      </c>
      <c r="O144" s="536" t="str">
        <f>ONSCollation[[#This Row],[Dept]]</f>
        <v>Scot Gov</v>
      </c>
      <c r="P144" s="531" t="s">
        <v>902</v>
      </c>
      <c r="Q144" s="531" t="s">
        <v>832</v>
      </c>
      <c r="R144" s="531" t="e">
        <v>#N/A</v>
      </c>
      <c r="S144" s="601" t="str">
        <f>IFERROR(VLOOKUP(ONSCollation[[#This Row],[ONS Q1 2009-Q2 2009]],ONS2009Q2[[#All],[Cleaned version of text detail]:[Full Time Equivalent Q1 2009]],8,0), "-")</f>
        <v>-</v>
      </c>
      <c r="T144" s="601" t="str">
        <f>IFERROR(VLOOKUP(ONSCollation[[#This Row],[ONS Q1 2009-Q2 2009]],ONS2009Q2[[#All],[Cleaned version of text detail]:[Full Time Equivalent Q1 2009]],4,0),"-")</f>
        <v>-</v>
      </c>
      <c r="U144" s="601" t="str">
        <f>IFERROR(VLOOKUP(ONSCollation[[#This Row],[ONS Q3 2009-Q4 2009]],ONS2009Q4[[#All],[Cleaned version of detail]:[Full Time Equivalent Q3 2009]],8,0),"-")</f>
        <v>-</v>
      </c>
      <c r="V144" s="601" t="str">
        <f>IFERROR(VLOOKUP(ONSCollation[[#This Row],[ONS Q3 2009-Q4 2009]],ONS2009Q4[[#All],[Cleaned version of detail]:[Full Time Equivalent Q3 2009]],4,0),"-")</f>
        <v>-</v>
      </c>
      <c r="W144" s="601">
        <f>IFERROR(VLOOKUP(ONSCollation[[#This Row],[ONS Q1 2010-Q2 2010]],ONS2010Q2[[#All],[Cleaned text]:[Full Time Equivalent Q1 2010]],8,0),"-")</f>
        <v>10</v>
      </c>
      <c r="X144" s="601" t="str">
        <f>IFERROR(VLOOKUP(ONSCollation[[#This Row],[ONS Q2 2010-Q3 2010]],ONS2010Q3[[#All],[Cleaned text]:[FTE Q2 2010]],8,0),"-")</f>
        <v>-</v>
      </c>
      <c r="Y144" s="601" t="str">
        <f>IFERROR(VLOOKUP(ONSCollation[[#This Row],[ONS Q3 2010-Q4 2010]],ONS2010Q4[[#All],[Cleaned text]:[Full Time Equivalent Q3 2010]],8,0),"-")</f>
        <v>-</v>
      </c>
      <c r="Z144" s="601" t="str">
        <f>IFERROR(VLOOKUP(ONSCollation[[#This Row],[ONS Q3 2010-Q4 2010]],ONS2010Q4[[#All],[Cleaned text]:[Full Time Equivalent Q3 2010]],4,0),"-")</f>
        <v>-</v>
      </c>
      <c r="AA144" s="601" t="str">
        <f>IFERROR(VLOOKUP(ONSCollation[[#This Row],[ONS Q4 2010-Q1 2011]],ONS2011Q1[[#All],[Cleaned text]:[Full Time Equivalent change Q4 2010-Q1 2011]],3,0),"-")</f>
        <v>-</v>
      </c>
      <c r="AB144" s="601" t="str">
        <f>IFERROR(VLOOKUP(ONSCollation[[#This Row],[ONS Q1 2011-Q2 2011]],ONS2011Q2[[#All],[Dept detail / Agency]:[Full Time Equivalent]],4,0),"-")</f>
        <v>-</v>
      </c>
      <c r="AC144" s="601" t="str">
        <f>IFERROR(VLOOKUP(ONSCollation[[#This Row],[ONS Q2 2011-Q3 2011]],ONS2011Q3[[#All],[Cleaned text]:[Full Time Equivalent Q3 2011]],3,0),"-")</f>
        <v>-</v>
      </c>
      <c r="AD144" s="601" t="str">
        <f>IFERROR(VLOOKUP(ONSCollation[[#This Row],[ONS Q3 2011-Q4 2011]],ONS2011Q4[[#All],[Cleaned text]:[Full Time Equivalent]],4,0),"-")</f>
        <v>-</v>
      </c>
      <c r="AE144" s="601" t="str">
        <f>IFERROR(VLOOKUP(ONSCollation[[#This Row],[Dept detail / Agency]],ONS2012Q1[[Cleaned text]:[FTE Q1]],4,FALSE),"-")</f>
        <v>-</v>
      </c>
      <c r="AF144" s="601" t="str">
        <f>IFERROR(VLOOKUP(ONSCollation[[#This Row],[Dept detail / Agency]],ONS2012Q2[[Cleaned name]:[FTE Q2 2012]],4,FALSE),"-")</f>
        <v>-</v>
      </c>
      <c r="AG144" s="601" t="str">
        <f>IFERROR(VLOOKUP(ONSCollation[[#This Row],[Dept detail / Agency]],ONS2012Q3[[Cleaned name]:[FTE Q2 2012]],4,FALSE),"-")</f>
        <v>-</v>
      </c>
      <c r="AH144" s="601" t="str">
        <f>IFERROR(VLOOKUP(ONSCollation[[#This Row],[Dept detail / Agency]],ONS2012Q4[[Cleaned name]:[FTE Q3 2012]],4,FALSE),"-")</f>
        <v>-</v>
      </c>
      <c r="AI144" s="601" t="str">
        <f>IFERROR(VLOOKUP(ONSCollation[[#This Row],[Dept detail / Agency]],ONS2013Q1[[Cleaned name]:[FTE Q4 2012]],4,FALSE),"-")</f>
        <v>-</v>
      </c>
      <c r="AJ144" s="601" t="str">
        <f>IFERROR(VLOOKUP(ONSCollation[[#This Row],[Dept detail / Agency]],ONS2013Q2[[Cleaned name]:[FTE Q1 2013]],4,FALSE),"-")</f>
        <v>-</v>
      </c>
      <c r="AK144" s="601" t="str">
        <f>IFERROR(VLOOKUP(ONSCollation[[#This Row],[Dept detail / Agency]],ONS2013Q3[[Cleaned name]:[FTE Q2 2013]],4,FALSE),"-")</f>
        <v>-</v>
      </c>
      <c r="AL144" s="601" t="str">
        <f>IFERROR(VLOOKUP(ONSCollation[[#This Row],[Dept detail / Agency]],ONS2013Q3[[Cleaned name]:[FTE Q2 2013]],6,FALSE),"-")</f>
        <v>-</v>
      </c>
      <c r="AM144" s="601" t="str">
        <f>IFERROR(VLOOKUP(ONSCollation[[#This Row],[Dept detail / Agency]],ONS2013Q4[[#All],[Cleaned name]:[FTE Q4 2013]],4,FALSE),"-")</f>
        <v>-</v>
      </c>
      <c r="AN144" s="601" t="str">
        <f>IFERROR(VLOOKUP(ONSCollation[[#This Row],[Dept detail / Agency]],ONS2013Q4[[Cleaned name]:[HC Q3 20132]],6,FALSE),"-")</f>
        <v>-</v>
      </c>
      <c r="AO144" s="601" t="e">
        <f>ONSCollation[[#This Row],[2013 Q3 - restated]]-ONSCollation[[#This Row],[2013 Q3 FTE]]</f>
        <v>#VALUE!</v>
      </c>
      <c r="AP144" s="602" t="str">
        <f>IFERROR(VLOOKUP(ONSCollation[[#This Row],[ONS Q1 2009-Q2 2009]],ONS2009Q2[[#All],[Cleaned version of text detail]:[Full Time Equivalent Q1 2009]],6,0),"-")</f>
        <v>-</v>
      </c>
      <c r="AQ144" s="602" t="str">
        <f>IFERROR(VLOOKUP(ONSCollation[[#This Row],[ONS Q1 2009-Q2 2009]],ONS2009Q2[[#All],[Cleaned version of text detail]:[Full Time Equivalent Q1 2009]],2,0),"-")</f>
        <v>-</v>
      </c>
      <c r="AR144" s="602" t="str">
        <f>IFERROR(VLOOKUP(ONSCollation[[#This Row],[ONS Q3 2009-Q4 2009]],ONS2009Q4[[#All],[Cleaned version of detail]:[Full Time Equivalent Q3 2009]],6,0),"-")</f>
        <v>-</v>
      </c>
      <c r="AS144" s="602" t="str">
        <f>IFERROR(VLOOKUP(ONSCollation[[#This Row],[ONS Q3 2009-Q4 2009]],ONS2009Q4[[#All],[Cleaned version of detail]:[Full Time Equivalent Q3 2009]],2,0),"-")</f>
        <v>-</v>
      </c>
      <c r="AT144" s="602">
        <f>IFERROR(VLOOKUP(ONSCollation[[#This Row],[ONS Q1 2010-Q2 2010]],ONS2010Q2[[#All],[Cleaned text]:[Full Time Equivalent Q1 2010]],6,0),"-")</f>
        <v>10</v>
      </c>
      <c r="AU144" s="602" t="str">
        <f>IFERROR(VLOOKUP(ONSCollation[[#This Row],[ONS Q2 2010-Q3 2010]],ONS2010Q3[[#All],[Cleaned text]:[FTE Q2 2010]],6,0),"-")</f>
        <v>-</v>
      </c>
      <c r="AV144" s="602" t="str">
        <f>IFERROR(VLOOKUP(ONSCollation[[#This Row],[ONS Q4 2010-Q1 2011]],ONS2011Q1[[#All],[Cleaned text]:[Full Time Equivalent change Q4 2010-Q1 2011]],2,0),"-")</f>
        <v>-</v>
      </c>
      <c r="AW144" s="602" t="str">
        <f>IFERROR(VLOOKUP(ONSCollation[[#This Row],[ONS Q3 2010-Q4 2010]],ONS2010Q4[[#All],[Cleaned text]:[Full Time Equivalent Q3 2010]],2,0),"-")</f>
        <v>-</v>
      </c>
      <c r="AX144" s="602" t="str">
        <f>IFERROR(VLOOKUP(ONSCollation[[#This Row],[ONS Q3 2010-Q4 2010]],ONS2010Q4[[#All],[Cleaned text]:[Full Time Equivalent Q3 2010]],6,0),"-")</f>
        <v>-</v>
      </c>
      <c r="AY144" s="602" t="str">
        <f>IFERROR(VLOOKUP(ONSCollation[[#This Row],[ONS Q1 2011-Q2 2011]],ONS2011Q2[[#All],[Dept detail / Agency]:[Full Time Equivalent]],3,0),"-")</f>
        <v>-</v>
      </c>
      <c r="AZ144" s="602" t="str">
        <f>IFERROR(VLOOKUP(ONSCollation[[#This Row],[ONS Q2 2011-Q3 2011]],ONS2011Q3[[#All],[Cleaned text]:[Full Time Equivalent Q3 2011]],2,0),"-")</f>
        <v>-</v>
      </c>
      <c r="BA144" s="602" t="str">
        <f>IFERROR(VLOOKUP(ONSCollation[[#This Row],[ONS Q3 2011-Q4 2011]],ONS2011Q4[[#All],[Cleaned text]:[Full Time Equivalent]],3,0),"-")</f>
        <v>-</v>
      </c>
      <c r="BB144" s="602" t="str">
        <f>IFERROR(VLOOKUP(ONSCollation[[#This Row],[Dept detail / Agency]],ONS2012Q1[[Cleaned text]:[FTE Q1]],3,FALSE),"-")</f>
        <v>-</v>
      </c>
      <c r="BC144" s="602" t="str">
        <f>IFERROR(VLOOKUP(ONSCollation[[#This Row],[Dept detail / Agency]],ONS2012Q2[[Cleaned name]:[FTE Q2 2012]],3,FALSE),"-")</f>
        <v>-</v>
      </c>
      <c r="BD144" s="602" t="str">
        <f>IFERROR(VLOOKUP(ONSCollation[[#This Row],[Dept detail / Agency]],ONS2012Q3[[Cleaned name]:[FTE Q2 2012]],3,FALSE),"-")</f>
        <v>-</v>
      </c>
      <c r="BE144" s="602" t="str">
        <f>IFERROR(VLOOKUP(ONSCollation[[#This Row],[Dept detail / Agency]],ONS2012Q4[[Cleaned name]:[FTE Q3 2012]],3,FALSE),"-")</f>
        <v>-</v>
      </c>
      <c r="BF144" s="602" t="str">
        <f>IFERROR(VLOOKUP(ONSCollation[[#This Row],[Dept detail / Agency]],ONS2013Q1[[Cleaned name]:[FTE Q4 2012]],3,FALSE),"-")</f>
        <v>-</v>
      </c>
      <c r="BG144" s="602" t="str">
        <f>IFERROR(VLOOKUP(ONSCollation[[#This Row],[Dept detail / Agency]],ONS2013Q2[[Cleaned name]:[FTE Q1 2013]],3,FALSE),"-")</f>
        <v>-</v>
      </c>
      <c r="BH144" s="602" t="str">
        <f>IFERROR(VLOOKUP(ONSCollation[[#This Row],[Dept detail / Agency]],ONS2013Q3[[Cleaned name]:[FTE Q2 2013]],3,FALSE),"-")</f>
        <v>-</v>
      </c>
      <c r="BI144" s="602" t="str">
        <f>IFERROR(VLOOKUP(ONSCollation[[#This Row],[Dept detail / Agency]],ONS2013Q3[[Cleaned name]:[FTE Q2 2013]],3,FALSE),"-")</f>
        <v>-</v>
      </c>
      <c r="BJ144" s="604"/>
    </row>
    <row r="145" spans="1:62" x14ac:dyDescent="0.25">
      <c r="A145" s="531" t="s">
        <v>153</v>
      </c>
      <c r="B145" s="549" t="s">
        <v>475</v>
      </c>
      <c r="C145" s="531" t="s">
        <v>158</v>
      </c>
      <c r="D145" s="531" t="s">
        <v>158</v>
      </c>
      <c r="E145" s="531" t="s">
        <v>158</v>
      </c>
      <c r="F145" s="531" t="s">
        <v>158</v>
      </c>
      <c r="G145" s="531" t="s">
        <v>158</v>
      </c>
      <c r="H145" s="531" t="s">
        <v>158</v>
      </c>
      <c r="I145" s="531" t="s">
        <v>158</v>
      </c>
      <c r="J145" s="531" t="s">
        <v>158</v>
      </c>
      <c r="K145" s="531" t="s">
        <v>158</v>
      </c>
      <c r="L145" s="532" t="str">
        <f>VLOOKUP(TRIM(ONSCollation[[#This Row],[ONS Q3 2011-Q4 2011]]),ONS2012Q1[Cleaned text],1,0)</f>
        <v>Scottish Prison Service Headquarters</v>
      </c>
      <c r="M145" s="532" t="str">
        <f>ONSCollation[[#This Row],[ONS Q4 2011-Q1 2012]]</f>
        <v>Scottish Prison Service Headquarters</v>
      </c>
      <c r="N145" s="536" t="str">
        <f>ONSCollation[[#This Row],[ONS Q4 2011-Q1 2012]]</f>
        <v>Scottish Prison Service Headquarters</v>
      </c>
      <c r="O145" s="536" t="str">
        <f>ONSCollation[[#This Row],[Dept]]</f>
        <v>Scot Gov</v>
      </c>
      <c r="P145" s="531" t="s">
        <v>902</v>
      </c>
      <c r="Q145" s="531" t="s">
        <v>832</v>
      </c>
      <c r="R145" s="531" t="e">
        <v>#N/A</v>
      </c>
      <c r="S145" s="601">
        <f>IFERROR(VLOOKUP(ONSCollation[[#This Row],[ONS Q1 2009-Q2 2009]],ONS2009Q2[[#All],[Cleaned version of text detail]:[Full Time Equivalent Q1 2009]],8,0), "-")</f>
        <v>3900</v>
      </c>
      <c r="T145" s="601">
        <f>IFERROR(VLOOKUP(ONSCollation[[#This Row],[ONS Q1 2009-Q2 2009]],ONS2009Q2[[#All],[Cleaned version of text detail]:[Full Time Equivalent Q1 2009]],4,0),"-")</f>
        <v>3920</v>
      </c>
      <c r="U145" s="601">
        <f>IFERROR(VLOOKUP(ONSCollation[[#This Row],[ONS Q3 2009-Q4 2009]],ONS2009Q4[[#All],[Cleaned version of detail]:[Full Time Equivalent Q3 2009]],8,0),"-")</f>
        <v>3950</v>
      </c>
      <c r="V145" s="601">
        <f>IFERROR(VLOOKUP(ONSCollation[[#This Row],[ONS Q3 2009-Q4 2009]],ONS2009Q4[[#All],[Cleaned version of detail]:[Full Time Equivalent Q3 2009]],4,0),"-")</f>
        <v>3960</v>
      </c>
      <c r="W145" s="601">
        <f>IFERROR(VLOOKUP(ONSCollation[[#This Row],[ONS Q1 2010-Q2 2010]],ONS2010Q2[[#All],[Cleaned text]:[Full Time Equivalent Q1 2010]],8,0),"-")</f>
        <v>3960</v>
      </c>
      <c r="X145" s="601">
        <f>IFERROR(VLOOKUP(ONSCollation[[#This Row],[ONS Q2 2010-Q3 2010]],ONS2010Q3[[#All],[Cleaned text]:[FTE Q2 2010]],8,0),"-")</f>
        <v>3970</v>
      </c>
      <c r="Y145" s="601">
        <f>IFERROR(VLOOKUP(ONSCollation[[#This Row],[ONS Q3 2010-Q4 2010]],ONS2010Q4[[#All],[Cleaned text]:[Full Time Equivalent Q3 2010]],8,0),"-")</f>
        <v>4010</v>
      </c>
      <c r="Z145" s="601">
        <f>IFERROR(VLOOKUP(ONSCollation[[#This Row],[ONS Q3 2010-Q4 2010]],ONS2010Q4[[#All],[Cleaned text]:[Full Time Equivalent Q3 2010]],4,0),"-")</f>
        <v>4030</v>
      </c>
      <c r="AA145" s="601">
        <f>IFERROR(VLOOKUP(ONSCollation[[#This Row],[ONS Q4 2010-Q1 2011]],ONS2011Q1[[#All],[Cleaned text]:[Full Time Equivalent change Q4 2010-Q1 2011]],3,0),"-")</f>
        <v>4040</v>
      </c>
      <c r="AB145" s="601">
        <f>IFERROR(VLOOKUP(ONSCollation[[#This Row],[ONS Q1 2011-Q2 2011]],ONS2011Q2[[#All],[Dept detail / Agency]:[Full Time Equivalent]],4,0),"-")</f>
        <v>4060</v>
      </c>
      <c r="AC145" s="601">
        <f>IFERROR(VLOOKUP(ONSCollation[[#This Row],[ONS Q2 2011-Q3 2011]],ONS2011Q3[[#All],[Cleaned text]:[Full Time Equivalent Q3 2011]],3,0),"-")</f>
        <v>4100</v>
      </c>
      <c r="AD145" s="601">
        <f>IFERROR(VLOOKUP(ONSCollation[[#This Row],[ONS Q3 2011-Q4 2011]],ONS2011Q4[[#All],[Cleaned text]:[Full Time Equivalent]],4,0),"-")</f>
        <v>3940</v>
      </c>
      <c r="AE145" s="601">
        <f>IFERROR(VLOOKUP(ONSCollation[[#This Row],[Dept detail / Agency]],ONS2012Q1[[Cleaned text]:[FTE Q1]],4,FALSE),"-")</f>
        <v>4080</v>
      </c>
      <c r="AF145" s="601">
        <f>IFERROR(VLOOKUP(ONSCollation[[#This Row],[Dept detail / Agency]],ONS2012Q2[[Cleaned name]:[FTE Q2 2012]],4,FALSE),"-")</f>
        <v>4080</v>
      </c>
      <c r="AG145" s="601">
        <f>IFERROR(VLOOKUP(ONSCollation[[#This Row],[Dept detail / Agency]],ONS2012Q3[[Cleaned name]:[FTE Q2 2012]],4,FALSE),"-")</f>
        <v>4130</v>
      </c>
      <c r="AH145" s="601">
        <f>IFERROR(VLOOKUP(ONSCollation[[#This Row],[Dept detail / Agency]],ONS2012Q4[[Cleaned name]:[FTE Q3 2012]],4,FALSE),"-")</f>
        <v>4180</v>
      </c>
      <c r="AI145" s="601">
        <f>IFERROR(VLOOKUP(ONSCollation[[#This Row],[Dept detail / Agency]],ONS2013Q1[[Cleaned name]:[FTE Q4 2012]],4,FALSE),"-")</f>
        <v>4210</v>
      </c>
      <c r="AJ145" s="601">
        <f>IFERROR(VLOOKUP(ONSCollation[[#This Row],[Dept detail / Agency]],ONS2013Q2[[Cleaned name]:[FTE Q1 2013]],4,FALSE),"-")</f>
        <v>4250</v>
      </c>
      <c r="AK145" s="601">
        <f>IFERROR(VLOOKUP(ONSCollation[[#This Row],[Dept detail / Agency]],ONS2013Q3[[Cleaned name]:[FTE Q2 2013]],4,FALSE),"-")</f>
        <v>4280</v>
      </c>
      <c r="AL145" s="601">
        <f>IFERROR(VLOOKUP(ONSCollation[[#This Row],[Dept detail / Agency]],ONS2013Q3[[Cleaned name]:[FTE Q2 2013]],6,FALSE),"-")</f>
        <v>4250</v>
      </c>
      <c r="AM145" s="601">
        <f>IFERROR(VLOOKUP(ONSCollation[[#This Row],[Dept detail / Agency]],ONS2013Q4[[#All],[Cleaned name]:[FTE Q4 2013]],4,FALSE),"-")</f>
        <v>4310</v>
      </c>
      <c r="AN145" s="601">
        <f>IFERROR(VLOOKUP(ONSCollation[[#This Row],[Dept detail / Agency]],ONS2013Q4[[Cleaned name]:[HC Q3 20132]],6,FALSE),"-")</f>
        <v>4280</v>
      </c>
      <c r="AO145" s="601">
        <f>ONSCollation[[#This Row],[2013 Q3 - restated]]-ONSCollation[[#This Row],[2013 Q3 FTE]]</f>
        <v>0</v>
      </c>
      <c r="AP145" s="602">
        <f>IFERROR(VLOOKUP(ONSCollation[[#This Row],[ONS Q1 2009-Q2 2009]],ONS2009Q2[[#All],[Cleaned version of text detail]:[Full Time Equivalent Q1 2009]],6,0),"-")</f>
        <v>4000</v>
      </c>
      <c r="AQ145" s="602">
        <f>IFERROR(VLOOKUP(ONSCollation[[#This Row],[ONS Q1 2009-Q2 2009]],ONS2009Q2[[#All],[Cleaned version of text detail]:[Full Time Equivalent Q1 2009]],2,0),"-")</f>
        <v>4010</v>
      </c>
      <c r="AR145" s="602">
        <f>IFERROR(VLOOKUP(ONSCollation[[#This Row],[ONS Q3 2009-Q4 2009]],ONS2009Q4[[#All],[Cleaned version of detail]:[Full Time Equivalent Q3 2009]],6,0),"-")</f>
        <v>4050</v>
      </c>
      <c r="AS145" s="602">
        <f>IFERROR(VLOOKUP(ONSCollation[[#This Row],[ONS Q3 2009-Q4 2009]],ONS2009Q4[[#All],[Cleaned version of detail]:[Full Time Equivalent Q3 2009]],2,0),"-")</f>
        <v>4060</v>
      </c>
      <c r="AT145" s="602">
        <f>IFERROR(VLOOKUP(ONSCollation[[#This Row],[ONS Q1 2010-Q2 2010]],ONS2010Q2[[#All],[Cleaned text]:[Full Time Equivalent Q1 2010]],6,0),"-")</f>
        <v>4060</v>
      </c>
      <c r="AU145" s="602">
        <f>IFERROR(VLOOKUP(ONSCollation[[#This Row],[ONS Q2 2010-Q3 2010]],ONS2010Q3[[#All],[Cleaned text]:[FTE Q2 2010]],6,0),"-")</f>
        <v>4070</v>
      </c>
      <c r="AV145" s="602">
        <f>IFERROR(VLOOKUP(ONSCollation[[#This Row],[ONS Q4 2010-Q1 2011]],ONS2011Q1[[#All],[Cleaned text]:[Full Time Equivalent change Q4 2010-Q1 2011]],2,0),"-")</f>
        <v>4160</v>
      </c>
      <c r="AW145" s="602">
        <f>IFERROR(VLOOKUP(ONSCollation[[#This Row],[ONS Q3 2010-Q4 2010]],ONS2010Q4[[#All],[Cleaned text]:[Full Time Equivalent Q3 2010]],2,0),"-")</f>
        <v>4130</v>
      </c>
      <c r="AX145" s="602">
        <f>IFERROR(VLOOKUP(ONSCollation[[#This Row],[ONS Q3 2010-Q4 2010]],ONS2010Q4[[#All],[Cleaned text]:[Full Time Equivalent Q3 2010]],6,0),"-")</f>
        <v>4120</v>
      </c>
      <c r="AY145" s="602">
        <f>IFERROR(VLOOKUP(ONSCollation[[#This Row],[ONS Q1 2011-Q2 2011]],ONS2011Q2[[#All],[Dept detail / Agency]:[Full Time Equivalent]],3,0),"-")</f>
        <v>4190</v>
      </c>
      <c r="AZ145" s="602">
        <f>IFERROR(VLOOKUP(ONSCollation[[#This Row],[ONS Q2 2011-Q3 2011]],ONS2011Q3[[#All],[Cleaned text]:[Full Time Equivalent Q3 2011]],2,0),"-")</f>
        <v>4220</v>
      </c>
      <c r="BA145" s="602">
        <f>IFERROR(VLOOKUP(ONSCollation[[#This Row],[ONS Q3 2011-Q4 2011]],ONS2011Q4[[#All],[Cleaned text]:[Full Time Equivalent]],3,0),"-")</f>
        <v>4050</v>
      </c>
      <c r="BB145" s="602">
        <f>IFERROR(VLOOKUP(ONSCollation[[#This Row],[Dept detail / Agency]],ONS2012Q1[[Cleaned text]:[FTE Q1]],3,FALSE),"-")</f>
        <v>4190</v>
      </c>
      <c r="BC145" s="602">
        <f>IFERROR(VLOOKUP(ONSCollation[[#This Row],[Dept detail / Agency]],ONS2012Q2[[Cleaned name]:[FTE Q2 2012]],3,FALSE),"-")</f>
        <v>4200</v>
      </c>
      <c r="BD145" s="602">
        <f>IFERROR(VLOOKUP(ONSCollation[[#This Row],[Dept detail / Agency]],ONS2012Q3[[Cleaned name]:[FTE Q2 2012]],3,FALSE),"-")</f>
        <v>4250</v>
      </c>
      <c r="BE145" s="602">
        <f>IFERROR(VLOOKUP(ONSCollation[[#This Row],[Dept detail / Agency]],ONS2012Q4[[Cleaned name]:[FTE Q3 2012]],3,FALSE),"-")</f>
        <v>4310</v>
      </c>
      <c r="BF145" s="602">
        <f>IFERROR(VLOOKUP(ONSCollation[[#This Row],[Dept detail / Agency]],ONS2013Q1[[Cleaned name]:[FTE Q4 2012]],3,FALSE),"-")</f>
        <v>4340</v>
      </c>
      <c r="BG145" s="602">
        <f>IFERROR(VLOOKUP(ONSCollation[[#This Row],[Dept detail / Agency]],ONS2013Q2[[Cleaned name]:[FTE Q1 2013]],3,FALSE),"-")</f>
        <v>4380</v>
      </c>
      <c r="BH145" s="602">
        <f>IFERROR(VLOOKUP(ONSCollation[[#This Row],[Dept detail / Agency]],ONS2013Q3[[Cleaned name]:[FTE Q2 2013]],3,FALSE),"-")</f>
        <v>4410</v>
      </c>
      <c r="BI145" s="602">
        <f>IFERROR(VLOOKUP(ONSCollation[[#This Row],[Dept detail / Agency]],ONS2013Q3[[Cleaned name]:[FTE Q2 2013]],3,FALSE),"-")</f>
        <v>4410</v>
      </c>
      <c r="BJ145" s="604"/>
    </row>
    <row r="146" spans="1:62" x14ac:dyDescent="0.25">
      <c r="A146" s="531" t="s">
        <v>153</v>
      </c>
      <c r="B146" s="549" t="s">
        <v>475</v>
      </c>
      <c r="C146" s="531" t="s">
        <v>103</v>
      </c>
      <c r="D146" s="531" t="s">
        <v>103</v>
      </c>
      <c r="E146" s="531" t="s">
        <v>103</v>
      </c>
      <c r="F146" s="531" t="s">
        <v>103</v>
      </c>
      <c r="G146" s="531" t="s">
        <v>103</v>
      </c>
      <c r="H146" s="531" t="s">
        <v>103</v>
      </c>
      <c r="I146" s="531" t="s">
        <v>103</v>
      </c>
      <c r="J146" s="531" t="s">
        <v>103</v>
      </c>
      <c r="K146" s="531" t="s">
        <v>103</v>
      </c>
      <c r="L146" s="532" t="str">
        <f>VLOOKUP(TRIM(ONSCollation[[#This Row],[ONS Q3 2011-Q4 2011]]),ONS2012Q1[Cleaned text],1,0)</f>
        <v>Scottish Public Pensions Agency</v>
      </c>
      <c r="M146" s="532" t="str">
        <f>ONSCollation[[#This Row],[ONS Q4 2011-Q1 2012]]</f>
        <v>Scottish Public Pensions Agency</v>
      </c>
      <c r="N146" s="536" t="str">
        <f>ONSCollation[[#This Row],[ONS Q4 2011-Q1 2012]]</f>
        <v>Scottish Public Pensions Agency</v>
      </c>
      <c r="O146" s="536" t="str">
        <f>ONSCollation[[#This Row],[Dept]]</f>
        <v>Scot Gov</v>
      </c>
      <c r="P146" s="531" t="s">
        <v>902</v>
      </c>
      <c r="Q146" s="531" t="s">
        <v>832</v>
      </c>
      <c r="R146" s="531" t="e">
        <v>#N/A</v>
      </c>
      <c r="S146" s="601">
        <f>IFERROR(VLOOKUP(ONSCollation[[#This Row],[ONS Q1 2009-Q2 2009]],ONS2009Q2[[#All],[Cleaned version of text detail]:[Full Time Equivalent Q1 2009]],8,0), "-")</f>
        <v>240</v>
      </c>
      <c r="T146" s="601">
        <f>IFERROR(VLOOKUP(ONSCollation[[#This Row],[ONS Q1 2009-Q2 2009]],ONS2009Q2[[#All],[Cleaned version of text detail]:[Full Time Equivalent Q1 2009]],4,0),"-")</f>
        <v>260</v>
      </c>
      <c r="U146" s="601">
        <f>IFERROR(VLOOKUP(ONSCollation[[#This Row],[ONS Q3 2009-Q4 2009]],ONS2009Q4[[#All],[Cleaned version of detail]:[Full Time Equivalent Q3 2009]],8,0),"-")</f>
        <v>250</v>
      </c>
      <c r="V146" s="601">
        <f>IFERROR(VLOOKUP(ONSCollation[[#This Row],[ONS Q3 2009-Q4 2009]],ONS2009Q4[[#All],[Cleaned version of detail]:[Full Time Equivalent Q3 2009]],4,0),"-")</f>
        <v>250</v>
      </c>
      <c r="W146" s="601">
        <f>IFERROR(VLOOKUP(ONSCollation[[#This Row],[ONS Q1 2010-Q2 2010]],ONS2010Q2[[#All],[Cleaned text]:[Full Time Equivalent Q1 2010]],8,0),"-")</f>
        <v>240</v>
      </c>
      <c r="X146" s="601">
        <f>IFERROR(VLOOKUP(ONSCollation[[#This Row],[ONS Q2 2010-Q3 2010]],ONS2010Q3[[#All],[Cleaned text]:[FTE Q2 2010]],8,0),"-")</f>
        <v>250</v>
      </c>
      <c r="Y146" s="601">
        <f>IFERROR(VLOOKUP(ONSCollation[[#This Row],[ONS Q3 2010-Q4 2010]],ONS2010Q4[[#All],[Cleaned text]:[Full Time Equivalent Q3 2010]],8,0),"-")</f>
        <v>240</v>
      </c>
      <c r="Z146" s="601">
        <f>IFERROR(VLOOKUP(ONSCollation[[#This Row],[ONS Q3 2010-Q4 2010]],ONS2010Q4[[#All],[Cleaned text]:[Full Time Equivalent Q3 2010]],4,0),"-")</f>
        <v>240</v>
      </c>
      <c r="AA146" s="601">
        <f>IFERROR(VLOOKUP(ONSCollation[[#This Row],[ONS Q4 2010-Q1 2011]],ONS2011Q1[[#All],[Cleaned text]:[Full Time Equivalent change Q4 2010-Q1 2011]],3,0),"-")</f>
        <v>230</v>
      </c>
      <c r="AB146" s="601">
        <f>IFERROR(VLOOKUP(ONSCollation[[#This Row],[ONS Q1 2011-Q2 2011]],ONS2011Q2[[#All],[Dept detail / Agency]:[Full Time Equivalent]],4,0),"-")</f>
        <v>230</v>
      </c>
      <c r="AC146" s="601">
        <f>IFERROR(VLOOKUP(ONSCollation[[#This Row],[ONS Q2 2011-Q3 2011]],ONS2011Q3[[#All],[Cleaned text]:[Full Time Equivalent Q3 2011]],3,0),"-")</f>
        <v>230</v>
      </c>
      <c r="AD146" s="601">
        <f>IFERROR(VLOOKUP(ONSCollation[[#This Row],[ONS Q3 2011-Q4 2011]],ONS2011Q4[[#All],[Cleaned text]:[Full Time Equivalent]],4,0),"-")</f>
        <v>240</v>
      </c>
      <c r="AE146" s="601">
        <f>IFERROR(VLOOKUP(ONSCollation[[#This Row],[Dept detail / Agency]],ONS2012Q1[[Cleaned text]:[FTE Q1]],4,FALSE),"-")</f>
        <v>240</v>
      </c>
      <c r="AF146" s="601">
        <f>IFERROR(VLOOKUP(ONSCollation[[#This Row],[Dept detail / Agency]],ONS2012Q2[[Cleaned name]:[FTE Q2 2012]],4,FALSE),"-")</f>
        <v>230</v>
      </c>
      <c r="AG146" s="601">
        <f>IFERROR(VLOOKUP(ONSCollation[[#This Row],[Dept detail / Agency]],ONS2012Q3[[Cleaned name]:[FTE Q2 2012]],4,FALSE),"-")</f>
        <v>230</v>
      </c>
      <c r="AH146" s="601">
        <f>IFERROR(VLOOKUP(ONSCollation[[#This Row],[Dept detail / Agency]],ONS2012Q4[[Cleaned name]:[FTE Q3 2012]],4,FALSE),"-")</f>
        <v>240</v>
      </c>
      <c r="AI146" s="601">
        <f>IFERROR(VLOOKUP(ONSCollation[[#This Row],[Dept detail / Agency]],ONS2013Q1[[Cleaned name]:[FTE Q4 2012]],4,FALSE),"-")</f>
        <v>250</v>
      </c>
      <c r="AJ146" s="601">
        <f>IFERROR(VLOOKUP(ONSCollation[[#This Row],[Dept detail / Agency]],ONS2013Q2[[Cleaned name]:[FTE Q1 2013]],4,FALSE),"-")</f>
        <v>240</v>
      </c>
      <c r="AK146" s="601">
        <f>IFERROR(VLOOKUP(ONSCollation[[#This Row],[Dept detail / Agency]],ONS2013Q3[[Cleaned name]:[FTE Q2 2013]],4,FALSE),"-")</f>
        <v>240</v>
      </c>
      <c r="AL146" s="601">
        <f>IFERROR(VLOOKUP(ONSCollation[[#This Row],[Dept detail / Agency]],ONS2013Q3[[Cleaned name]:[FTE Q2 2013]],6,FALSE),"-")</f>
        <v>240</v>
      </c>
      <c r="AM146" s="601">
        <f>IFERROR(VLOOKUP(ONSCollation[[#This Row],[Dept detail / Agency]],ONS2013Q4[[#All],[Cleaned name]:[FTE Q4 2013]],4,FALSE),"-")</f>
        <v>240</v>
      </c>
      <c r="AN146" s="601">
        <f>IFERROR(VLOOKUP(ONSCollation[[#This Row],[Dept detail / Agency]],ONS2013Q4[[Cleaned name]:[HC Q3 20132]],6,FALSE),"-")</f>
        <v>240</v>
      </c>
      <c r="AO146" s="601">
        <f>ONSCollation[[#This Row],[2013 Q3 - restated]]-ONSCollation[[#This Row],[2013 Q3 FTE]]</f>
        <v>0</v>
      </c>
      <c r="AP146" s="602">
        <f>IFERROR(VLOOKUP(ONSCollation[[#This Row],[ONS Q1 2009-Q2 2009]],ONS2009Q2[[#All],[Cleaned version of text detail]:[Full Time Equivalent Q1 2009]],6,0),"-")</f>
        <v>250</v>
      </c>
      <c r="AQ146" s="602">
        <f>IFERROR(VLOOKUP(ONSCollation[[#This Row],[ONS Q1 2009-Q2 2009]],ONS2009Q2[[#All],[Cleaned version of text detail]:[Full Time Equivalent Q1 2009]],2,0),"-")</f>
        <v>270</v>
      </c>
      <c r="AR146" s="602">
        <f>IFERROR(VLOOKUP(ONSCollation[[#This Row],[ONS Q3 2009-Q4 2009]],ONS2009Q4[[#All],[Cleaned version of detail]:[Full Time Equivalent Q3 2009]],6,0),"-")</f>
        <v>260</v>
      </c>
      <c r="AS146" s="602">
        <f>IFERROR(VLOOKUP(ONSCollation[[#This Row],[ONS Q3 2009-Q4 2009]],ONS2009Q4[[#All],[Cleaned version of detail]:[Full Time Equivalent Q3 2009]],2,0),"-")</f>
        <v>260</v>
      </c>
      <c r="AT146" s="602">
        <f>IFERROR(VLOOKUP(ONSCollation[[#This Row],[ONS Q1 2010-Q2 2010]],ONS2010Q2[[#All],[Cleaned text]:[Full Time Equivalent Q1 2010]],6,0),"-")</f>
        <v>250</v>
      </c>
      <c r="AU146" s="602">
        <f>IFERROR(VLOOKUP(ONSCollation[[#This Row],[ONS Q2 2010-Q3 2010]],ONS2010Q3[[#All],[Cleaned text]:[FTE Q2 2010]],6,0),"-")</f>
        <v>260</v>
      </c>
      <c r="AV146" s="602">
        <f>IFERROR(VLOOKUP(ONSCollation[[#This Row],[ONS Q4 2010-Q1 2011]],ONS2011Q1[[#All],[Cleaned text]:[Full Time Equivalent change Q4 2010-Q1 2011]],2,0),"-")</f>
        <v>250</v>
      </c>
      <c r="AW146" s="602">
        <f>IFERROR(VLOOKUP(ONSCollation[[#This Row],[ONS Q3 2010-Q4 2010]],ONS2010Q4[[#All],[Cleaned text]:[Full Time Equivalent Q3 2010]],2,0),"-")</f>
        <v>250</v>
      </c>
      <c r="AX146" s="602">
        <f>IFERROR(VLOOKUP(ONSCollation[[#This Row],[ONS Q3 2010-Q4 2010]],ONS2010Q4[[#All],[Cleaned text]:[Full Time Equivalent Q3 2010]],6,0),"-")</f>
        <v>260</v>
      </c>
      <c r="AY146" s="602">
        <f>IFERROR(VLOOKUP(ONSCollation[[#This Row],[ONS Q1 2011-Q2 2011]],ONS2011Q2[[#All],[Dept detail / Agency]:[Full Time Equivalent]],3,0),"-")</f>
        <v>250</v>
      </c>
      <c r="AZ146" s="602">
        <f>IFERROR(VLOOKUP(ONSCollation[[#This Row],[ONS Q2 2011-Q3 2011]],ONS2011Q3[[#All],[Cleaned text]:[Full Time Equivalent Q3 2011]],2,0),"-")</f>
        <v>250</v>
      </c>
      <c r="BA146" s="602">
        <f>IFERROR(VLOOKUP(ONSCollation[[#This Row],[ONS Q3 2011-Q4 2011]],ONS2011Q4[[#All],[Cleaned text]:[Full Time Equivalent]],3,0),"-")</f>
        <v>260</v>
      </c>
      <c r="BB146" s="602">
        <f>IFERROR(VLOOKUP(ONSCollation[[#This Row],[Dept detail / Agency]],ONS2012Q1[[Cleaned text]:[FTE Q1]],3,FALSE),"-")</f>
        <v>260</v>
      </c>
      <c r="BC146" s="602">
        <f>IFERROR(VLOOKUP(ONSCollation[[#This Row],[Dept detail / Agency]],ONS2012Q2[[Cleaned name]:[FTE Q2 2012]],3,FALSE),"-")</f>
        <v>250</v>
      </c>
      <c r="BD146" s="602">
        <f>IFERROR(VLOOKUP(ONSCollation[[#This Row],[Dept detail / Agency]],ONS2012Q3[[Cleaned name]:[FTE Q2 2012]],3,FALSE),"-")</f>
        <v>240</v>
      </c>
      <c r="BE146" s="602">
        <f>IFERROR(VLOOKUP(ONSCollation[[#This Row],[Dept detail / Agency]],ONS2012Q4[[Cleaned name]:[FTE Q3 2012]],3,FALSE),"-")</f>
        <v>260</v>
      </c>
      <c r="BF146" s="602">
        <f>IFERROR(VLOOKUP(ONSCollation[[#This Row],[Dept detail / Agency]],ONS2013Q1[[Cleaned name]:[FTE Q4 2012]],3,FALSE),"-")</f>
        <v>260</v>
      </c>
      <c r="BG146" s="602">
        <f>IFERROR(VLOOKUP(ONSCollation[[#This Row],[Dept detail / Agency]],ONS2013Q2[[Cleaned name]:[FTE Q1 2013]],3,FALSE),"-")</f>
        <v>250</v>
      </c>
      <c r="BH146" s="602">
        <f>IFERROR(VLOOKUP(ONSCollation[[#This Row],[Dept detail / Agency]],ONS2013Q3[[Cleaned name]:[FTE Q2 2013]],3,FALSE),"-")</f>
        <v>250</v>
      </c>
      <c r="BI146" s="602">
        <f>IFERROR(VLOOKUP(ONSCollation[[#This Row],[Dept detail / Agency]],ONS2013Q3[[Cleaned name]:[FTE Q2 2013]],3,FALSE),"-")</f>
        <v>250</v>
      </c>
      <c r="BJ146" s="604"/>
    </row>
    <row r="147" spans="1:62" x14ac:dyDescent="0.25">
      <c r="A147" s="531" t="s">
        <v>153</v>
      </c>
      <c r="B147" s="549" t="s">
        <v>475</v>
      </c>
      <c r="C147" s="531" t="s">
        <v>104</v>
      </c>
      <c r="D147" s="531" t="s">
        <v>104</v>
      </c>
      <c r="E147" s="531" t="s">
        <v>104</v>
      </c>
      <c r="F147" s="531" t="s">
        <v>104</v>
      </c>
      <c r="G147" s="531" t="s">
        <v>104</v>
      </c>
      <c r="H147" s="531" t="s">
        <v>104</v>
      </c>
      <c r="I147" s="531" t="s">
        <v>104</v>
      </c>
      <c r="J147" s="531" t="s">
        <v>104</v>
      </c>
      <c r="K147" s="531" t="s">
        <v>104</v>
      </c>
      <c r="L147" s="531" t="s">
        <v>104</v>
      </c>
      <c r="M147" s="532" t="str">
        <f>ONSCollation[[#This Row],[ONS Q4 2011-Q1 2012]]</f>
        <v>Social Work Inspection Agency</v>
      </c>
      <c r="N147" s="536" t="str">
        <f>ONSCollation[[#This Row],[ONS Q4 2011-Q1 2012]]</f>
        <v>Social Work Inspection Agency</v>
      </c>
      <c r="O147" s="536" t="str">
        <f>ONSCollation[[#This Row],[Dept]]</f>
        <v>Scot Gov</v>
      </c>
      <c r="P147" s="531" t="s">
        <v>902</v>
      </c>
      <c r="Q147" s="531" t="s">
        <v>832</v>
      </c>
      <c r="R147" s="531" t="e">
        <v>#N/A</v>
      </c>
      <c r="S147" s="601">
        <f>IFERROR(VLOOKUP(ONSCollation[[#This Row],[ONS Q1 2009-Q2 2009]],ONS2009Q2[[#All],[Cleaned version of text detail]:[Full Time Equivalent Q1 2009]],8,0), "-")</f>
        <v>40</v>
      </c>
      <c r="T147" s="601">
        <f>IFERROR(VLOOKUP(ONSCollation[[#This Row],[ONS Q1 2009-Q2 2009]],ONS2009Q2[[#All],[Cleaned version of text detail]:[Full Time Equivalent Q1 2009]],4,0),"-")</f>
        <v>50</v>
      </c>
      <c r="U147" s="601">
        <f>IFERROR(VLOOKUP(ONSCollation[[#This Row],[ONS Q3 2009-Q4 2009]],ONS2009Q4[[#All],[Cleaned version of detail]:[Full Time Equivalent Q3 2009]],8,0),"-")</f>
        <v>40</v>
      </c>
      <c r="V147" s="601">
        <f>IFERROR(VLOOKUP(ONSCollation[[#This Row],[ONS Q3 2009-Q4 2009]],ONS2009Q4[[#All],[Cleaned version of detail]:[Full Time Equivalent Q3 2009]],4,0),"-")</f>
        <v>40</v>
      </c>
      <c r="W147" s="601">
        <f>IFERROR(VLOOKUP(ONSCollation[[#This Row],[ONS Q1 2010-Q2 2010]],ONS2010Q2[[#All],[Cleaned text]:[Full Time Equivalent Q1 2010]],8,0),"-")</f>
        <v>40</v>
      </c>
      <c r="X147" s="601">
        <f>IFERROR(VLOOKUP(ONSCollation[[#This Row],[ONS Q2 2010-Q3 2010]],ONS2010Q3[[#All],[Cleaned text]:[FTE Q2 2010]],8,0),"-")</f>
        <v>40</v>
      </c>
      <c r="Y147" s="601">
        <f>IFERROR(VLOOKUP(ONSCollation[[#This Row],[ONS Q3 2010-Q4 2010]],ONS2010Q4[[#All],[Cleaned text]:[Full Time Equivalent Q3 2010]],8,0),"-")</f>
        <v>40</v>
      </c>
      <c r="Z147" s="601">
        <f>IFERROR(VLOOKUP(ONSCollation[[#This Row],[ONS Q3 2010-Q4 2010]],ONS2010Q4[[#All],[Cleaned text]:[Full Time Equivalent Q3 2010]],4,0),"-")</f>
        <v>30</v>
      </c>
      <c r="AA147" s="601">
        <f>IFERROR(VLOOKUP(ONSCollation[[#This Row],[ONS Q4 2010-Q1 2011]],ONS2011Q1[[#All],[Cleaned text]:[Full Time Equivalent change Q4 2010-Q1 2011]],3,0),"-")</f>
        <v>30</v>
      </c>
      <c r="AB147" s="601">
        <f>IFERROR(VLOOKUP(ONSCollation[[#This Row],[ONS Q1 2011-Q2 2011]],ONS2011Q2[[#All],[Dept detail / Agency]:[Full Time Equivalent]],4,0),"-")</f>
        <v>0</v>
      </c>
      <c r="AC147" s="601" t="str">
        <f>IFERROR(VLOOKUP(ONSCollation[[#This Row],[ONS Q2 2011-Q3 2011]],ONS2011Q3[[#All],[Cleaned text]:[Full Time Equivalent Q3 2011]],3,0),"-")</f>
        <v>-</v>
      </c>
      <c r="AD147" s="601" t="str">
        <f>IFERROR(VLOOKUP(ONSCollation[[#This Row],[ONS Q3 2011-Q4 2011]],ONS2011Q4[[#All],[Cleaned text]:[Full Time Equivalent]],4,0),"-")</f>
        <v>-</v>
      </c>
      <c r="AE147" s="601" t="str">
        <f>IFERROR(VLOOKUP(ONSCollation[[#This Row],[Dept detail / Agency]],ONS2012Q1[[Cleaned text]:[FTE Q1]],4,FALSE),"-")</f>
        <v>-</v>
      </c>
      <c r="AF147" s="601" t="str">
        <f>IFERROR(VLOOKUP(ONSCollation[[#This Row],[Dept detail / Agency]],ONS2012Q2[[Cleaned name]:[FTE Q2 2012]],4,FALSE),"-")</f>
        <v>-</v>
      </c>
      <c r="AG147" s="601" t="str">
        <f>IFERROR(VLOOKUP(ONSCollation[[#This Row],[Dept detail / Agency]],ONS2012Q3[[Cleaned name]:[FTE Q2 2012]],4,FALSE),"-")</f>
        <v>-</v>
      </c>
      <c r="AH147" s="601" t="str">
        <f>IFERROR(VLOOKUP(ONSCollation[[#This Row],[Dept detail / Agency]],ONS2012Q4[[Cleaned name]:[FTE Q3 2012]],4,FALSE),"-")</f>
        <v>-</v>
      </c>
      <c r="AI147" s="601" t="str">
        <f>IFERROR(VLOOKUP(ONSCollation[[#This Row],[Dept detail / Agency]],ONS2013Q1[[Cleaned name]:[FTE Q4 2012]],4,FALSE),"-")</f>
        <v>-</v>
      </c>
      <c r="AJ147" s="601" t="str">
        <f>IFERROR(VLOOKUP(ONSCollation[[#This Row],[Dept detail / Agency]],ONS2013Q2[[Cleaned name]:[FTE Q1 2013]],4,FALSE),"-")</f>
        <v>-</v>
      </c>
      <c r="AK147" s="601" t="str">
        <f>IFERROR(VLOOKUP(ONSCollation[[#This Row],[Dept detail / Agency]],ONS2013Q3[[Cleaned name]:[FTE Q2 2013]],4,FALSE),"-")</f>
        <v>-</v>
      </c>
      <c r="AL147" s="601" t="str">
        <f>IFERROR(VLOOKUP(ONSCollation[[#This Row],[Dept detail / Agency]],ONS2013Q3[[Cleaned name]:[FTE Q2 2013]],6,FALSE),"-")</f>
        <v>-</v>
      </c>
      <c r="AM147" s="601" t="str">
        <f>IFERROR(VLOOKUP(ONSCollation[[#This Row],[Dept detail / Agency]],ONS2013Q4[[#All],[Cleaned name]:[FTE Q4 2013]],4,FALSE),"-")</f>
        <v>-</v>
      </c>
      <c r="AN147" s="601" t="str">
        <f>IFERROR(VLOOKUP(ONSCollation[[#This Row],[Dept detail / Agency]],ONS2013Q4[[Cleaned name]:[HC Q3 20132]],6,FALSE),"-")</f>
        <v>-</v>
      </c>
      <c r="AO147" s="601" t="e">
        <f>ONSCollation[[#This Row],[2013 Q3 - restated]]-ONSCollation[[#This Row],[2013 Q3 FTE]]</f>
        <v>#VALUE!</v>
      </c>
      <c r="AP147" s="602">
        <f>IFERROR(VLOOKUP(ONSCollation[[#This Row],[ONS Q1 2009-Q2 2009]],ONS2009Q2[[#All],[Cleaned version of text detail]:[Full Time Equivalent Q1 2009]],6,0),"-")</f>
        <v>50</v>
      </c>
      <c r="AQ147" s="602">
        <f>IFERROR(VLOOKUP(ONSCollation[[#This Row],[ONS Q1 2009-Q2 2009]],ONS2009Q2[[#All],[Cleaned version of text detail]:[Full Time Equivalent Q1 2009]],2,0),"-")</f>
        <v>50</v>
      </c>
      <c r="AR147" s="602">
        <f>IFERROR(VLOOKUP(ONSCollation[[#This Row],[ONS Q3 2009-Q4 2009]],ONS2009Q4[[#All],[Cleaned version of detail]:[Full Time Equivalent Q3 2009]],6,0),"-")</f>
        <v>50</v>
      </c>
      <c r="AS147" s="602">
        <f>IFERROR(VLOOKUP(ONSCollation[[#This Row],[ONS Q3 2009-Q4 2009]],ONS2009Q4[[#All],[Cleaned version of detail]:[Full Time Equivalent Q3 2009]],2,0),"-")</f>
        <v>50</v>
      </c>
      <c r="AT147" s="602">
        <f>IFERROR(VLOOKUP(ONSCollation[[#This Row],[ONS Q1 2010-Q2 2010]],ONS2010Q2[[#All],[Cleaned text]:[Full Time Equivalent Q1 2010]],6,0),"-")</f>
        <v>50</v>
      </c>
      <c r="AU147" s="602">
        <f>IFERROR(VLOOKUP(ONSCollation[[#This Row],[ONS Q2 2010-Q3 2010]],ONS2010Q3[[#All],[Cleaned text]:[FTE Q2 2010]],6,0),"-")</f>
        <v>40</v>
      </c>
      <c r="AV147" s="602">
        <f>IFERROR(VLOOKUP(ONSCollation[[#This Row],[ONS Q4 2010-Q1 2011]],ONS2011Q1[[#All],[Cleaned text]:[Full Time Equivalent change Q4 2010-Q1 2011]],2,0),"-")</f>
        <v>30</v>
      </c>
      <c r="AW147" s="602">
        <f>IFERROR(VLOOKUP(ONSCollation[[#This Row],[ONS Q3 2010-Q4 2010]],ONS2010Q4[[#All],[Cleaned text]:[Full Time Equivalent Q3 2010]],2,0),"-")</f>
        <v>40</v>
      </c>
      <c r="AX147" s="602">
        <f>IFERROR(VLOOKUP(ONSCollation[[#This Row],[ONS Q3 2010-Q4 2010]],ONS2010Q4[[#All],[Cleaned text]:[Full Time Equivalent Q3 2010]],6,0),"-")</f>
        <v>40</v>
      </c>
      <c r="AY147" s="602">
        <f>IFERROR(VLOOKUP(ONSCollation[[#This Row],[ONS Q1 2011-Q2 2011]],ONS2011Q2[[#All],[Dept detail / Agency]:[Full Time Equivalent]],3,0),"-")</f>
        <v>0</v>
      </c>
      <c r="AZ147" s="602" t="str">
        <f>IFERROR(VLOOKUP(ONSCollation[[#This Row],[ONS Q2 2011-Q3 2011]],ONS2011Q3[[#All],[Cleaned text]:[Full Time Equivalent Q3 2011]],2,0),"-")</f>
        <v>-</v>
      </c>
      <c r="BA147" s="602" t="str">
        <f>IFERROR(VLOOKUP(ONSCollation[[#This Row],[ONS Q3 2011-Q4 2011]],ONS2011Q4[[#All],[Cleaned text]:[Full Time Equivalent]],3,0),"-")</f>
        <v>-</v>
      </c>
      <c r="BB147" s="602" t="str">
        <f>IFERROR(VLOOKUP(ONSCollation[[#This Row],[Dept detail / Agency]],ONS2012Q1[[Cleaned text]:[FTE Q1]],3,FALSE),"-")</f>
        <v>-</v>
      </c>
      <c r="BC147" s="602" t="str">
        <f>IFERROR(VLOOKUP(ONSCollation[[#This Row],[Dept detail / Agency]],ONS2012Q2[[Cleaned name]:[FTE Q2 2012]],3,FALSE),"-")</f>
        <v>-</v>
      </c>
      <c r="BD147" s="602" t="str">
        <f>IFERROR(VLOOKUP(ONSCollation[[#This Row],[Dept detail / Agency]],ONS2012Q3[[Cleaned name]:[FTE Q2 2012]],3,FALSE),"-")</f>
        <v>-</v>
      </c>
      <c r="BE147" s="602" t="str">
        <f>IFERROR(VLOOKUP(ONSCollation[[#This Row],[Dept detail / Agency]],ONS2012Q4[[Cleaned name]:[FTE Q3 2012]],3,FALSE),"-")</f>
        <v>-</v>
      </c>
      <c r="BF147" s="602" t="str">
        <f>IFERROR(VLOOKUP(ONSCollation[[#This Row],[Dept detail / Agency]],ONS2013Q1[[Cleaned name]:[FTE Q4 2012]],3,FALSE),"-")</f>
        <v>-</v>
      </c>
      <c r="BG147" s="602" t="str">
        <f>IFERROR(VLOOKUP(ONSCollation[[#This Row],[Dept detail / Agency]],ONS2013Q2[[Cleaned name]:[FTE Q1 2013]],3,FALSE),"-")</f>
        <v>-</v>
      </c>
      <c r="BH147" s="602" t="str">
        <f>IFERROR(VLOOKUP(ONSCollation[[#This Row],[Dept detail / Agency]],ONS2013Q3[[Cleaned name]:[FTE Q2 2013]],3,FALSE),"-")</f>
        <v>-</v>
      </c>
      <c r="BI147" s="602" t="str">
        <f>IFERROR(VLOOKUP(ONSCollation[[#This Row],[Dept detail / Agency]],ONS2013Q3[[Cleaned name]:[FTE Q2 2013]],3,FALSE),"-")</f>
        <v>-</v>
      </c>
      <c r="BJ147" s="604"/>
    </row>
    <row r="148" spans="1:62" x14ac:dyDescent="0.25">
      <c r="A148" s="531" t="s">
        <v>153</v>
      </c>
      <c r="B148" s="549" t="s">
        <v>475</v>
      </c>
      <c r="C148" s="531" t="s">
        <v>105</v>
      </c>
      <c r="D148" s="531" t="s">
        <v>105</v>
      </c>
      <c r="E148" s="531" t="s">
        <v>105</v>
      </c>
      <c r="F148" s="531" t="s">
        <v>105</v>
      </c>
      <c r="G148" s="531" t="s">
        <v>105</v>
      </c>
      <c r="H148" s="531" t="s">
        <v>105</v>
      </c>
      <c r="I148" s="531" t="s">
        <v>105</v>
      </c>
      <c r="J148" s="531" t="s">
        <v>105</v>
      </c>
      <c r="K148" s="531" t="s">
        <v>105</v>
      </c>
      <c r="L148" s="532" t="str">
        <f>VLOOKUP(TRIM(ONSCollation[[#This Row],[ONS Q3 2011-Q4 2011]]),ONS2012Q1[Cleaned text],1,0)</f>
        <v>Student Awards Agency</v>
      </c>
      <c r="M148" s="532" t="str">
        <f>ONSCollation[[#This Row],[ONS Q4 2011-Q1 2012]]</f>
        <v>Student Awards Agency</v>
      </c>
      <c r="N148" s="536" t="str">
        <f>ONSCollation[[#This Row],[ONS Q4 2011-Q1 2012]]</f>
        <v>Student Awards Agency</v>
      </c>
      <c r="O148" s="536" t="str">
        <f>ONSCollation[[#This Row],[Dept]]</f>
        <v>Scot Gov</v>
      </c>
      <c r="P148" s="531" t="s">
        <v>902</v>
      </c>
      <c r="Q148" s="531" t="s">
        <v>832</v>
      </c>
      <c r="R148" s="531" t="e">
        <v>#N/A</v>
      </c>
      <c r="S148" s="601">
        <f>IFERROR(VLOOKUP(ONSCollation[[#This Row],[ONS Q1 2009-Q2 2009]],ONS2009Q2[[#All],[Cleaned version of text detail]:[Full Time Equivalent Q1 2009]],8,0), "-")</f>
        <v>140</v>
      </c>
      <c r="T148" s="601">
        <f>IFERROR(VLOOKUP(ONSCollation[[#This Row],[ONS Q1 2009-Q2 2009]],ONS2009Q2[[#All],[Cleaned version of text detail]:[Full Time Equivalent Q1 2009]],4,0),"-")</f>
        <v>160</v>
      </c>
      <c r="U148" s="601">
        <f>IFERROR(VLOOKUP(ONSCollation[[#This Row],[ONS Q3 2009-Q4 2009]],ONS2009Q4[[#All],[Cleaned version of detail]:[Full Time Equivalent Q3 2009]],8,0),"-")</f>
        <v>160</v>
      </c>
      <c r="V148" s="601">
        <f>IFERROR(VLOOKUP(ONSCollation[[#This Row],[ONS Q3 2009-Q4 2009]],ONS2009Q4[[#All],[Cleaned version of detail]:[Full Time Equivalent Q3 2009]],4,0),"-")</f>
        <v>160</v>
      </c>
      <c r="W148" s="601">
        <f>IFERROR(VLOOKUP(ONSCollation[[#This Row],[ONS Q1 2010-Q2 2010]],ONS2010Q2[[#All],[Cleaned text]:[Full Time Equivalent Q1 2010]],8,0),"-")</f>
        <v>170</v>
      </c>
      <c r="X148" s="601">
        <f>IFERROR(VLOOKUP(ONSCollation[[#This Row],[ONS Q2 2010-Q3 2010]],ONS2010Q3[[#All],[Cleaned text]:[FTE Q2 2010]],8,0),"-")</f>
        <v>170</v>
      </c>
      <c r="Y148" s="601">
        <f>IFERROR(VLOOKUP(ONSCollation[[#This Row],[ONS Q3 2010-Q4 2010]],ONS2010Q4[[#All],[Cleaned text]:[Full Time Equivalent Q3 2010]],8,0),"-")</f>
        <v>160</v>
      </c>
      <c r="Z148" s="601">
        <f>IFERROR(VLOOKUP(ONSCollation[[#This Row],[ONS Q3 2010-Q4 2010]],ONS2010Q4[[#All],[Cleaned text]:[Full Time Equivalent Q3 2010]],4,0),"-")</f>
        <v>160</v>
      </c>
      <c r="AA148" s="601">
        <f>IFERROR(VLOOKUP(ONSCollation[[#This Row],[ONS Q4 2010-Q1 2011]],ONS2011Q1[[#All],[Cleaned text]:[Full Time Equivalent change Q4 2010-Q1 2011]],3,0),"-")</f>
        <v>160</v>
      </c>
      <c r="AB148" s="601">
        <f>IFERROR(VLOOKUP(ONSCollation[[#This Row],[ONS Q1 2011-Q2 2011]],ONS2011Q2[[#All],[Dept detail / Agency]:[Full Time Equivalent]],4,0),"-")</f>
        <v>160</v>
      </c>
      <c r="AC148" s="601">
        <f>IFERROR(VLOOKUP(ONSCollation[[#This Row],[ONS Q2 2011-Q3 2011]],ONS2011Q3[[#All],[Cleaned text]:[Full Time Equivalent Q3 2011]],3,0),"-")</f>
        <v>160</v>
      </c>
      <c r="AD148" s="601">
        <f>IFERROR(VLOOKUP(ONSCollation[[#This Row],[ONS Q3 2011-Q4 2011]],ONS2011Q4[[#All],[Cleaned text]:[Full Time Equivalent]],4,0),"-")</f>
        <v>160</v>
      </c>
      <c r="AE148" s="601">
        <f>IFERROR(VLOOKUP(ONSCollation[[#This Row],[Dept detail / Agency]],ONS2012Q1[[Cleaned text]:[FTE Q1]],4,FALSE),"-")</f>
        <v>150</v>
      </c>
      <c r="AF148" s="601">
        <f>IFERROR(VLOOKUP(ONSCollation[[#This Row],[Dept detail / Agency]],ONS2012Q2[[Cleaned name]:[FTE Q2 2012]],4,FALSE),"-")</f>
        <v>170</v>
      </c>
      <c r="AG148" s="601">
        <f>IFERROR(VLOOKUP(ONSCollation[[#This Row],[Dept detail / Agency]],ONS2012Q3[[Cleaned name]:[FTE Q2 2012]],4,FALSE),"-")</f>
        <v>160</v>
      </c>
      <c r="AH148" s="601">
        <f>IFERROR(VLOOKUP(ONSCollation[[#This Row],[Dept detail / Agency]],ONS2012Q4[[Cleaned name]:[FTE Q3 2012]],4,FALSE),"-")</f>
        <v>150</v>
      </c>
      <c r="AI148" s="601">
        <f>IFERROR(VLOOKUP(ONSCollation[[#This Row],[Dept detail / Agency]],ONS2013Q1[[Cleaned name]:[FTE Q4 2012]],4,FALSE),"-")</f>
        <v>190</v>
      </c>
      <c r="AJ148" s="601">
        <f>IFERROR(VLOOKUP(ONSCollation[[#This Row],[Dept detail / Agency]],ONS2013Q2[[Cleaned name]:[FTE Q1 2013]],4,FALSE),"-")</f>
        <v>190</v>
      </c>
      <c r="AK148" s="601">
        <f>IFERROR(VLOOKUP(ONSCollation[[#This Row],[Dept detail / Agency]],ONS2013Q3[[Cleaned name]:[FTE Q2 2013]],4,FALSE),"-")</f>
        <v>180</v>
      </c>
      <c r="AL148" s="601">
        <f>IFERROR(VLOOKUP(ONSCollation[[#This Row],[Dept detail / Agency]],ONS2013Q3[[Cleaned name]:[FTE Q2 2013]],6,FALSE),"-")</f>
        <v>190</v>
      </c>
      <c r="AM148" s="601">
        <f>IFERROR(VLOOKUP(ONSCollation[[#This Row],[Dept detail / Agency]],ONS2013Q4[[#All],[Cleaned name]:[FTE Q4 2013]],4,FALSE),"-")</f>
        <v>180</v>
      </c>
      <c r="AN148" s="601">
        <f>IFERROR(VLOOKUP(ONSCollation[[#This Row],[Dept detail / Agency]],ONS2013Q4[[Cleaned name]:[HC Q3 20132]],6,FALSE),"-")</f>
        <v>180</v>
      </c>
      <c r="AO148" s="601">
        <f>ONSCollation[[#This Row],[2013 Q3 - restated]]-ONSCollation[[#This Row],[2013 Q3 FTE]]</f>
        <v>0</v>
      </c>
      <c r="AP148" s="602">
        <f>IFERROR(VLOOKUP(ONSCollation[[#This Row],[ONS Q1 2009-Q2 2009]],ONS2009Q2[[#All],[Cleaned version of text detail]:[Full Time Equivalent Q1 2009]],6,0),"-")</f>
        <v>150</v>
      </c>
      <c r="AQ148" s="602">
        <f>IFERROR(VLOOKUP(ONSCollation[[#This Row],[ONS Q1 2009-Q2 2009]],ONS2009Q2[[#All],[Cleaned version of text detail]:[Full Time Equivalent Q1 2009]],2,0),"-")</f>
        <v>170</v>
      </c>
      <c r="AR148" s="602">
        <f>IFERROR(VLOOKUP(ONSCollation[[#This Row],[ONS Q3 2009-Q4 2009]],ONS2009Q4[[#All],[Cleaned version of detail]:[Full Time Equivalent Q3 2009]],6,0),"-")</f>
        <v>170</v>
      </c>
      <c r="AS148" s="602">
        <f>IFERROR(VLOOKUP(ONSCollation[[#This Row],[ONS Q3 2009-Q4 2009]],ONS2009Q4[[#All],[Cleaned version of detail]:[Full Time Equivalent Q3 2009]],2,0),"-")</f>
        <v>170</v>
      </c>
      <c r="AT148" s="602">
        <f>IFERROR(VLOOKUP(ONSCollation[[#This Row],[ONS Q1 2010-Q2 2010]],ONS2010Q2[[#All],[Cleaned text]:[Full Time Equivalent Q1 2010]],6,0),"-")</f>
        <v>170</v>
      </c>
      <c r="AU148" s="602">
        <f>IFERROR(VLOOKUP(ONSCollation[[#This Row],[ONS Q2 2010-Q3 2010]],ONS2010Q3[[#All],[Cleaned text]:[FTE Q2 2010]],6,0),"-")</f>
        <v>170</v>
      </c>
      <c r="AV148" s="602">
        <f>IFERROR(VLOOKUP(ONSCollation[[#This Row],[ONS Q4 2010-Q1 2011]],ONS2011Q1[[#All],[Cleaned text]:[Full Time Equivalent change Q4 2010-Q1 2011]],2,0),"-")</f>
        <v>170</v>
      </c>
      <c r="AW148" s="602">
        <f>IFERROR(VLOOKUP(ONSCollation[[#This Row],[ONS Q3 2010-Q4 2010]],ONS2010Q4[[#All],[Cleaned text]:[Full Time Equivalent Q3 2010]],2,0),"-")</f>
        <v>170</v>
      </c>
      <c r="AX148" s="602">
        <f>IFERROR(VLOOKUP(ONSCollation[[#This Row],[ONS Q3 2010-Q4 2010]],ONS2010Q4[[#All],[Cleaned text]:[Full Time Equivalent Q3 2010]],6,0),"-")</f>
        <v>170</v>
      </c>
      <c r="AY148" s="602">
        <f>IFERROR(VLOOKUP(ONSCollation[[#This Row],[ONS Q1 2011-Q2 2011]],ONS2011Q2[[#All],[Dept detail / Agency]:[Full Time Equivalent]],3,0),"-")</f>
        <v>170</v>
      </c>
      <c r="AZ148" s="602">
        <f>IFERROR(VLOOKUP(ONSCollation[[#This Row],[ONS Q2 2011-Q3 2011]],ONS2011Q3[[#All],[Cleaned text]:[Full Time Equivalent Q3 2011]],2,0),"-")</f>
        <v>170</v>
      </c>
      <c r="BA148" s="602">
        <f>IFERROR(VLOOKUP(ONSCollation[[#This Row],[ONS Q3 2011-Q4 2011]],ONS2011Q4[[#All],[Cleaned text]:[Full Time Equivalent]],3,0),"-")</f>
        <v>170</v>
      </c>
      <c r="BB148" s="602">
        <f>IFERROR(VLOOKUP(ONSCollation[[#This Row],[Dept detail / Agency]],ONS2012Q1[[Cleaned text]:[FTE Q1]],3,FALSE),"-")</f>
        <v>160</v>
      </c>
      <c r="BC148" s="602">
        <f>IFERROR(VLOOKUP(ONSCollation[[#This Row],[Dept detail / Agency]],ONS2012Q2[[Cleaned name]:[FTE Q2 2012]],3,FALSE),"-")</f>
        <v>170</v>
      </c>
      <c r="BD148" s="602">
        <f>IFERROR(VLOOKUP(ONSCollation[[#This Row],[Dept detail / Agency]],ONS2012Q3[[Cleaned name]:[FTE Q2 2012]],3,FALSE),"-")</f>
        <v>170</v>
      </c>
      <c r="BE148" s="602">
        <f>IFERROR(VLOOKUP(ONSCollation[[#This Row],[Dept detail / Agency]],ONS2012Q4[[Cleaned name]:[FTE Q3 2012]],3,FALSE),"-")</f>
        <v>160</v>
      </c>
      <c r="BF148" s="602">
        <f>IFERROR(VLOOKUP(ONSCollation[[#This Row],[Dept detail / Agency]],ONS2013Q1[[Cleaned name]:[FTE Q4 2012]],3,FALSE),"-")</f>
        <v>200</v>
      </c>
      <c r="BG148" s="602">
        <f>IFERROR(VLOOKUP(ONSCollation[[#This Row],[Dept detail / Agency]],ONS2013Q2[[Cleaned name]:[FTE Q1 2013]],3,FALSE),"-")</f>
        <v>200</v>
      </c>
      <c r="BH148" s="602">
        <f>IFERROR(VLOOKUP(ONSCollation[[#This Row],[Dept detail / Agency]],ONS2013Q3[[Cleaned name]:[FTE Q2 2013]],3,FALSE),"-")</f>
        <v>190</v>
      </c>
      <c r="BI148" s="602">
        <f>IFERROR(VLOOKUP(ONSCollation[[#This Row],[Dept detail / Agency]],ONS2013Q3[[Cleaned name]:[FTE Q2 2013]],3,FALSE),"-")</f>
        <v>190</v>
      </c>
      <c r="BJ148" s="604"/>
    </row>
    <row r="149" spans="1:62" x14ac:dyDescent="0.25">
      <c r="A149" s="531" t="s">
        <v>153</v>
      </c>
      <c r="B149" s="549" t="s">
        <v>475</v>
      </c>
      <c r="C149" s="531" t="s">
        <v>106</v>
      </c>
      <c r="D149" s="531" t="s">
        <v>106</v>
      </c>
      <c r="E149" s="531" t="s">
        <v>106</v>
      </c>
      <c r="F149" s="531" t="s">
        <v>106</v>
      </c>
      <c r="G149" s="531" t="s">
        <v>106</v>
      </c>
      <c r="H149" s="531" t="s">
        <v>106</v>
      </c>
      <c r="I149" s="531" t="s">
        <v>106</v>
      </c>
      <c r="J149" s="531" t="s">
        <v>106</v>
      </c>
      <c r="K149" s="531" t="s">
        <v>106</v>
      </c>
      <c r="L149" s="532" t="str">
        <f>VLOOKUP(TRIM(ONSCollation[[#This Row],[ONS Q3 2011-Q4 2011]]),ONS2012Q1[Cleaned text],1,0)</f>
        <v>Transport Scotland</v>
      </c>
      <c r="M149" s="532" t="str">
        <f>ONSCollation[[#This Row],[ONS Q4 2011-Q1 2012]]</f>
        <v>Transport Scotland</v>
      </c>
      <c r="N149" s="536" t="str">
        <f>ONSCollation[[#This Row],[ONS Q4 2011-Q1 2012]]</f>
        <v>Transport Scotland</v>
      </c>
      <c r="O149" s="536" t="str">
        <f>ONSCollation[[#This Row],[Dept]]</f>
        <v>Scot Gov</v>
      </c>
      <c r="P149" s="531" t="s">
        <v>902</v>
      </c>
      <c r="Q149" s="531" t="s">
        <v>832</v>
      </c>
      <c r="R149" s="531" t="e">
        <v>#N/A</v>
      </c>
      <c r="S149" s="601">
        <f>IFERROR(VLOOKUP(ONSCollation[[#This Row],[ONS Q1 2009-Q2 2009]],ONS2009Q2[[#All],[Cleaned version of text detail]:[Full Time Equivalent Q1 2009]],8,0), "-")</f>
        <v>290</v>
      </c>
      <c r="T149" s="601">
        <f>IFERROR(VLOOKUP(ONSCollation[[#This Row],[ONS Q1 2009-Q2 2009]],ONS2009Q2[[#All],[Cleaned version of text detail]:[Full Time Equivalent Q1 2009]],4,0),"-")</f>
        <v>290</v>
      </c>
      <c r="U149" s="601">
        <f>IFERROR(VLOOKUP(ONSCollation[[#This Row],[ONS Q3 2009-Q4 2009]],ONS2009Q4[[#All],[Cleaned version of detail]:[Full Time Equivalent Q3 2009]],8,0),"-")</f>
        <v>310</v>
      </c>
      <c r="V149" s="601">
        <f>IFERROR(VLOOKUP(ONSCollation[[#This Row],[ONS Q3 2009-Q4 2009]],ONS2009Q4[[#All],[Cleaned version of detail]:[Full Time Equivalent Q3 2009]],4,0),"-")</f>
        <v>300</v>
      </c>
      <c r="W149" s="601">
        <f>IFERROR(VLOOKUP(ONSCollation[[#This Row],[ONS Q1 2010-Q2 2010]],ONS2010Q2[[#All],[Cleaned text]:[Full Time Equivalent Q1 2010]],8,0),"-")</f>
        <v>310</v>
      </c>
      <c r="X149" s="601">
        <f>IFERROR(VLOOKUP(ONSCollation[[#This Row],[ONS Q2 2010-Q3 2010]],ONS2010Q3[[#All],[Cleaned text]:[FTE Q2 2010]],8,0),"-")</f>
        <v>320</v>
      </c>
      <c r="Y149" s="601">
        <f>IFERROR(VLOOKUP(ONSCollation[[#This Row],[ONS Q3 2010-Q4 2010]],ONS2010Q4[[#All],[Cleaned text]:[Full Time Equivalent Q3 2010]],8,0),"-")</f>
        <v>410</v>
      </c>
      <c r="Z149" s="601">
        <f>IFERROR(VLOOKUP(ONSCollation[[#This Row],[ONS Q3 2010-Q4 2010]],ONS2010Q4[[#All],[Cleaned text]:[Full Time Equivalent Q3 2010]],4,0),"-")</f>
        <v>410</v>
      </c>
      <c r="AA149" s="601">
        <f>IFERROR(VLOOKUP(ONSCollation[[#This Row],[ONS Q4 2010-Q1 2011]],ONS2011Q1[[#All],[Cleaned text]:[Full Time Equivalent change Q4 2010-Q1 2011]],3,0),"-")</f>
        <v>390</v>
      </c>
      <c r="AB149" s="601">
        <f>IFERROR(VLOOKUP(ONSCollation[[#This Row],[ONS Q1 2011-Q2 2011]],ONS2011Q2[[#All],[Dept detail / Agency]:[Full Time Equivalent]],4,0),"-")</f>
        <v>390</v>
      </c>
      <c r="AC149" s="601">
        <f>IFERROR(VLOOKUP(ONSCollation[[#This Row],[ONS Q2 2011-Q3 2011]],ONS2011Q3[[#All],[Cleaned text]:[Full Time Equivalent Q3 2011]],3,0),"-")</f>
        <v>380</v>
      </c>
      <c r="AD149" s="601">
        <f>IFERROR(VLOOKUP(ONSCollation[[#This Row],[ONS Q3 2011-Q4 2011]],ONS2011Q4[[#All],[Cleaned text]:[Full Time Equivalent]],4,0),"-")</f>
        <v>380</v>
      </c>
      <c r="AE149" s="601">
        <f>IFERROR(VLOOKUP(ONSCollation[[#This Row],[Dept detail / Agency]],ONS2012Q1[[Cleaned text]:[FTE Q1]],4,FALSE),"-")</f>
        <v>370</v>
      </c>
      <c r="AF149" s="601">
        <f>IFERROR(VLOOKUP(ONSCollation[[#This Row],[Dept detail / Agency]],ONS2012Q2[[Cleaned name]:[FTE Q2 2012]],4,FALSE),"-")</f>
        <v>360</v>
      </c>
      <c r="AG149" s="601">
        <f>IFERROR(VLOOKUP(ONSCollation[[#This Row],[Dept detail / Agency]],ONS2012Q3[[Cleaned name]:[FTE Q2 2012]],4,FALSE),"-")</f>
        <v>370</v>
      </c>
      <c r="AH149" s="601">
        <f>IFERROR(VLOOKUP(ONSCollation[[#This Row],[Dept detail / Agency]],ONS2012Q4[[Cleaned name]:[FTE Q3 2012]],4,FALSE),"-")</f>
        <v>370</v>
      </c>
      <c r="AI149" s="601">
        <f>IFERROR(VLOOKUP(ONSCollation[[#This Row],[Dept detail / Agency]],ONS2013Q1[[Cleaned name]:[FTE Q4 2012]],4,FALSE),"-")</f>
        <v>370</v>
      </c>
      <c r="AJ149" s="601">
        <f>IFERROR(VLOOKUP(ONSCollation[[#This Row],[Dept detail / Agency]],ONS2013Q2[[Cleaned name]:[FTE Q1 2013]],4,FALSE),"-")</f>
        <v>380</v>
      </c>
      <c r="AK149" s="601">
        <f>IFERROR(VLOOKUP(ONSCollation[[#This Row],[Dept detail / Agency]],ONS2013Q3[[Cleaned name]:[FTE Q2 2013]],4,FALSE),"-")</f>
        <v>380</v>
      </c>
      <c r="AL149" s="601">
        <f>IFERROR(VLOOKUP(ONSCollation[[#This Row],[Dept detail / Agency]],ONS2013Q3[[Cleaned name]:[FTE Q2 2013]],6,FALSE),"-")</f>
        <v>380</v>
      </c>
      <c r="AM149" s="601">
        <f>IFERROR(VLOOKUP(ONSCollation[[#This Row],[Dept detail / Agency]],ONS2013Q4[[#All],[Cleaned name]:[FTE Q4 2013]],4,FALSE),"-")</f>
        <v>390</v>
      </c>
      <c r="AN149" s="601">
        <f>IFERROR(VLOOKUP(ONSCollation[[#This Row],[Dept detail / Agency]],ONS2013Q4[[Cleaned name]:[HC Q3 20132]],6,FALSE),"-")</f>
        <v>380</v>
      </c>
      <c r="AO149" s="601">
        <f>ONSCollation[[#This Row],[2013 Q3 - restated]]-ONSCollation[[#This Row],[2013 Q3 FTE]]</f>
        <v>0</v>
      </c>
      <c r="AP149" s="602">
        <f>IFERROR(VLOOKUP(ONSCollation[[#This Row],[ONS Q1 2009-Q2 2009]],ONS2009Q2[[#All],[Cleaned version of text detail]:[Full Time Equivalent Q1 2009]],6,0),"-")</f>
        <v>300</v>
      </c>
      <c r="AQ149" s="602">
        <f>IFERROR(VLOOKUP(ONSCollation[[#This Row],[ONS Q1 2009-Q2 2009]],ONS2009Q2[[#All],[Cleaned version of text detail]:[Full Time Equivalent Q1 2009]],2,0),"-")</f>
        <v>300</v>
      </c>
      <c r="AR149" s="602">
        <f>IFERROR(VLOOKUP(ONSCollation[[#This Row],[ONS Q3 2009-Q4 2009]],ONS2009Q4[[#All],[Cleaned version of detail]:[Full Time Equivalent Q3 2009]],6,0),"-")</f>
        <v>310</v>
      </c>
      <c r="AS149" s="602">
        <f>IFERROR(VLOOKUP(ONSCollation[[#This Row],[ONS Q3 2009-Q4 2009]],ONS2009Q4[[#All],[Cleaned version of detail]:[Full Time Equivalent Q3 2009]],2,0),"-")</f>
        <v>310</v>
      </c>
      <c r="AT149" s="602">
        <f>IFERROR(VLOOKUP(ONSCollation[[#This Row],[ONS Q1 2010-Q2 2010]],ONS2010Q2[[#All],[Cleaned text]:[Full Time Equivalent Q1 2010]],6,0),"-")</f>
        <v>320</v>
      </c>
      <c r="AU149" s="602">
        <f>IFERROR(VLOOKUP(ONSCollation[[#This Row],[ONS Q2 2010-Q3 2010]],ONS2010Q3[[#All],[Cleaned text]:[FTE Q2 2010]],6,0),"-")</f>
        <v>320</v>
      </c>
      <c r="AV149" s="602">
        <f>IFERROR(VLOOKUP(ONSCollation[[#This Row],[ONS Q4 2010-Q1 2011]],ONS2011Q1[[#All],[Cleaned text]:[Full Time Equivalent change Q4 2010-Q1 2011]],2,0),"-")</f>
        <v>400</v>
      </c>
      <c r="AW149" s="602">
        <f>IFERROR(VLOOKUP(ONSCollation[[#This Row],[ONS Q3 2010-Q4 2010]],ONS2010Q4[[#All],[Cleaned text]:[Full Time Equivalent Q3 2010]],2,0),"-")</f>
        <v>420</v>
      </c>
      <c r="AX149" s="602">
        <f>IFERROR(VLOOKUP(ONSCollation[[#This Row],[ONS Q3 2010-Q4 2010]],ONS2010Q4[[#All],[Cleaned text]:[Full Time Equivalent Q3 2010]],6,0),"-")</f>
        <v>410</v>
      </c>
      <c r="AY149" s="602">
        <f>IFERROR(VLOOKUP(ONSCollation[[#This Row],[ONS Q1 2011-Q2 2011]],ONS2011Q2[[#All],[Dept detail / Agency]:[Full Time Equivalent]],3,0),"-")</f>
        <v>400</v>
      </c>
      <c r="AZ149" s="602">
        <f>IFERROR(VLOOKUP(ONSCollation[[#This Row],[ONS Q2 2011-Q3 2011]],ONS2011Q3[[#All],[Cleaned text]:[Full Time Equivalent Q3 2011]],2,0),"-")</f>
        <v>390</v>
      </c>
      <c r="BA149" s="602">
        <f>IFERROR(VLOOKUP(ONSCollation[[#This Row],[ONS Q3 2011-Q4 2011]],ONS2011Q4[[#All],[Cleaned text]:[Full Time Equivalent]],3,0),"-")</f>
        <v>390</v>
      </c>
      <c r="BB149" s="602">
        <f>IFERROR(VLOOKUP(ONSCollation[[#This Row],[Dept detail / Agency]],ONS2012Q1[[Cleaned text]:[FTE Q1]],3,FALSE),"-")</f>
        <v>380</v>
      </c>
      <c r="BC149" s="602">
        <f>IFERROR(VLOOKUP(ONSCollation[[#This Row],[Dept detail / Agency]],ONS2012Q2[[Cleaned name]:[FTE Q2 2012]],3,FALSE),"-")</f>
        <v>370</v>
      </c>
      <c r="BD149" s="602">
        <f>IFERROR(VLOOKUP(ONSCollation[[#This Row],[Dept detail / Agency]],ONS2012Q3[[Cleaned name]:[FTE Q2 2012]],3,FALSE),"-")</f>
        <v>380</v>
      </c>
      <c r="BE149" s="602">
        <f>IFERROR(VLOOKUP(ONSCollation[[#This Row],[Dept detail / Agency]],ONS2012Q4[[Cleaned name]:[FTE Q3 2012]],3,FALSE),"-")</f>
        <v>380</v>
      </c>
      <c r="BF149" s="602">
        <f>IFERROR(VLOOKUP(ONSCollation[[#This Row],[Dept detail / Agency]],ONS2013Q1[[Cleaned name]:[FTE Q4 2012]],3,FALSE),"-")</f>
        <v>380</v>
      </c>
      <c r="BG149" s="602">
        <f>IFERROR(VLOOKUP(ONSCollation[[#This Row],[Dept detail / Agency]],ONS2013Q2[[Cleaned name]:[FTE Q1 2013]],3,FALSE),"-")</f>
        <v>390</v>
      </c>
      <c r="BH149" s="602">
        <f>IFERROR(VLOOKUP(ONSCollation[[#This Row],[Dept detail / Agency]],ONS2013Q3[[Cleaned name]:[FTE Q2 2013]],3,FALSE),"-")</f>
        <v>390</v>
      </c>
      <c r="BI149" s="602">
        <f>IFERROR(VLOOKUP(ONSCollation[[#This Row],[Dept detail / Agency]],ONS2013Q3[[Cleaned name]:[FTE Q2 2013]],3,FALSE),"-")</f>
        <v>390</v>
      </c>
      <c r="BJ149" s="604"/>
    </row>
    <row r="150" spans="1:62" x14ac:dyDescent="0.25">
      <c r="A150" s="531" t="s">
        <v>153</v>
      </c>
      <c r="B150" s="549" t="s">
        <v>475</v>
      </c>
      <c r="C150" s="531"/>
      <c r="D150" s="531"/>
      <c r="E150" s="531"/>
      <c r="F150" s="531"/>
      <c r="G150" s="531"/>
      <c r="H150" s="531"/>
      <c r="I150" s="531"/>
      <c r="J150" s="532" t="s">
        <v>621</v>
      </c>
      <c r="K150" s="532" t="s">
        <v>621</v>
      </c>
      <c r="L150" s="532" t="str">
        <f>VLOOKUP(TRIM(ONSCollation[[#This Row],[ONS Q3 2011-Q4 2011]]),ONS2012Q1[Cleaned text],1,0)</f>
        <v>Education Scotland</v>
      </c>
      <c r="M150" s="532" t="str">
        <f>ONSCollation[[#This Row],[ONS Q4 2011-Q1 2012]]</f>
        <v>Education Scotland</v>
      </c>
      <c r="N150" s="536" t="str">
        <f>ONSCollation[[#This Row],[ONS Q4 2011-Q1 2012]]</f>
        <v>Education Scotland</v>
      </c>
      <c r="O150" s="564" t="str">
        <f>ONSCollation[[#This Row],[Dept]]</f>
        <v>Scot Gov</v>
      </c>
      <c r="P150" s="531" t="s">
        <v>902</v>
      </c>
      <c r="Q150" s="531" t="s">
        <v>832</v>
      </c>
      <c r="R150" s="531" t="e">
        <v>#N/A</v>
      </c>
      <c r="S150" s="601" t="str">
        <f>IFERROR(VLOOKUP(ONSCollation[[#This Row],[ONS Q1 2009-Q2 2009]],ONS2009Q2[[#All],[Cleaned version of text detail]:[Full Time Equivalent Q1 2009]],8,0), "-")</f>
        <v>-</v>
      </c>
      <c r="T150" s="601" t="str">
        <f>IFERROR(VLOOKUP(ONSCollation[[#This Row],[ONS Q1 2009-Q2 2009]],ONS2009Q2[[#All],[Cleaned version of text detail]:[Full Time Equivalent Q1 2009]],4,0),"-")</f>
        <v>-</v>
      </c>
      <c r="U150" s="601" t="str">
        <f>IFERROR(VLOOKUP(ONSCollation[[#This Row],[ONS Q3 2009-Q4 2009]],ONS2009Q4[[#All],[Cleaned version of detail]:[Full Time Equivalent Q3 2009]],8,0),"-")</f>
        <v>-</v>
      </c>
      <c r="V150" s="601" t="str">
        <f>IFERROR(VLOOKUP(ONSCollation[[#This Row],[ONS Q3 2009-Q4 2009]],ONS2009Q4[[#All],[Cleaned version of detail]:[Full Time Equivalent Q3 2009]],4,0),"-")</f>
        <v>-</v>
      </c>
      <c r="W150" s="601" t="str">
        <f>IFERROR(VLOOKUP(ONSCollation[[#This Row],[ONS Q1 2010-Q2 2010]],ONS2010Q2[[#All],[Cleaned text]:[Full Time Equivalent Q1 2010]],8,0),"-")</f>
        <v>-</v>
      </c>
      <c r="X150" s="601" t="str">
        <f>IFERROR(VLOOKUP(ONSCollation[[#This Row],[ONS Q2 2010-Q3 2010]],ONS2010Q3[[#All],[Cleaned text]:[FTE Q2 2010]],8,0),"-")</f>
        <v>-</v>
      </c>
      <c r="Y150" s="601" t="str">
        <f>IFERROR(VLOOKUP(ONSCollation[[#This Row],[ONS Q3 2010-Q4 2010]],ONS2010Q4[[#All],[Cleaned text]:[Full Time Equivalent Q3 2010]],8,0),"-")</f>
        <v>-</v>
      </c>
      <c r="Z150" s="601" t="str">
        <f>IFERROR(VLOOKUP(ONSCollation[[#This Row],[ONS Q3 2010-Q4 2010]],ONS2010Q4[[#All],[Cleaned text]:[Full Time Equivalent Q3 2010]],4,0),"-")</f>
        <v>-</v>
      </c>
      <c r="AA150" s="601" t="str">
        <f>IFERROR(VLOOKUP(ONSCollation[[#This Row],[ONS Q4 2010-Q1 2011]],ONS2011Q1[[#All],[Cleaned text]:[Full Time Equivalent change Q4 2010-Q1 2011]],3,0),"-")</f>
        <v>-</v>
      </c>
      <c r="AB150" s="601" t="str">
        <f>IFERROR(VLOOKUP(ONSCollation[[#This Row],[ONS Q1 2011-Q2 2011]],ONS2011Q2[[#All],[Dept detail / Agency]:[Full Time Equivalent]],4,0),"-")</f>
        <v>-</v>
      </c>
      <c r="AC150" s="601">
        <f>IFERROR(VLOOKUP(ONSCollation[[#This Row],[ONS Q2 2011-Q3 2011]],ONS2011Q3[[#All],[Cleaned text]:[Full Time Equivalent Q3 2011]],3,0),"-")</f>
        <v>290</v>
      </c>
      <c r="AD150" s="601">
        <f>IFERROR(VLOOKUP(ONSCollation[[#This Row],[ONS Q3 2011-Q4 2011]],ONS2011Q4[[#All],[Cleaned text]:[Full Time Equivalent]],4,0),"-")</f>
        <v>300</v>
      </c>
      <c r="AE150" s="601">
        <f>IFERROR(VLOOKUP(ONSCollation[[#This Row],[Dept detail / Agency]],ONS2012Q1[[Cleaned text]:[FTE Q1]],4,FALSE),"-")</f>
        <v>280</v>
      </c>
      <c r="AF150" s="601">
        <f>IFERROR(VLOOKUP(ONSCollation[[#This Row],[Dept detail / Agency]],ONS2012Q2[[Cleaned name]:[FTE Q2 2012]],4,FALSE),"-")</f>
        <v>270</v>
      </c>
      <c r="AG150" s="601">
        <f>IFERROR(VLOOKUP(ONSCollation[[#This Row],[Dept detail / Agency]],ONS2012Q3[[Cleaned name]:[FTE Q2 2012]],4,FALSE),"-")</f>
        <v>240</v>
      </c>
      <c r="AH150" s="601">
        <f>IFERROR(VLOOKUP(ONSCollation[[#This Row],[Dept detail / Agency]],ONS2012Q4[[Cleaned name]:[FTE Q3 2012]],4,FALSE),"-")</f>
        <v>230</v>
      </c>
      <c r="AI150" s="601">
        <f>IFERROR(VLOOKUP(ONSCollation[[#This Row],[Dept detail / Agency]],ONS2013Q1[[Cleaned name]:[FTE Q4 2012]],4,FALSE),"-")</f>
        <v>240</v>
      </c>
      <c r="AJ150" s="601">
        <f>IFERROR(VLOOKUP(ONSCollation[[#This Row],[Dept detail / Agency]],ONS2013Q2[[Cleaned name]:[FTE Q1 2013]],4,FALSE),"-")</f>
        <v>250</v>
      </c>
      <c r="AK150" s="601">
        <f>IFERROR(VLOOKUP(ONSCollation[[#This Row],[Dept detail / Agency]],ONS2013Q3[[Cleaned name]:[FTE Q2 2013]],4,FALSE),"-")</f>
        <v>250</v>
      </c>
      <c r="AL150" s="601">
        <f>IFERROR(VLOOKUP(ONSCollation[[#This Row],[Dept detail / Agency]],ONS2013Q3[[Cleaned name]:[FTE Q2 2013]],6,FALSE),"-")</f>
        <v>250</v>
      </c>
      <c r="AM150" s="601">
        <f>IFERROR(VLOOKUP(ONSCollation[[#This Row],[Dept detail / Agency]],ONS2013Q4[[#All],[Cleaned name]:[FTE Q4 2013]],4,FALSE),"-")</f>
        <v>250</v>
      </c>
      <c r="AN150" s="601">
        <f>IFERROR(VLOOKUP(ONSCollation[[#This Row],[Dept detail / Agency]],ONS2013Q4[[Cleaned name]:[HC Q3 20132]],6,FALSE),"-")</f>
        <v>250</v>
      </c>
      <c r="AO150" s="601">
        <f>ONSCollation[[#This Row],[2013 Q3 - restated]]-ONSCollation[[#This Row],[2013 Q3 FTE]]</f>
        <v>0</v>
      </c>
      <c r="AP150" s="602" t="str">
        <f>IFERROR(VLOOKUP(ONSCollation[[#This Row],[ONS Q1 2009-Q2 2009]],ONS2009Q2[[#All],[Cleaned version of text detail]:[Full Time Equivalent Q1 2009]],6,0),"-")</f>
        <v>-</v>
      </c>
      <c r="AQ150" s="602" t="str">
        <f>IFERROR(VLOOKUP(ONSCollation[[#This Row],[ONS Q1 2009-Q2 2009]],ONS2009Q2[[#All],[Cleaned version of text detail]:[Full Time Equivalent Q1 2009]],2,0),"-")</f>
        <v>-</v>
      </c>
      <c r="AR150" s="602" t="str">
        <f>IFERROR(VLOOKUP(ONSCollation[[#This Row],[ONS Q3 2009-Q4 2009]],ONS2009Q4[[#All],[Cleaned version of detail]:[Full Time Equivalent Q3 2009]],6,0),"-")</f>
        <v>-</v>
      </c>
      <c r="AS150" s="602" t="str">
        <f>IFERROR(VLOOKUP(ONSCollation[[#This Row],[ONS Q3 2009-Q4 2009]],ONS2009Q4[[#All],[Cleaned version of detail]:[Full Time Equivalent Q3 2009]],2,0),"-")</f>
        <v>-</v>
      </c>
      <c r="AT150" s="602" t="str">
        <f>IFERROR(VLOOKUP(ONSCollation[[#This Row],[ONS Q1 2010-Q2 2010]],ONS2010Q2[[#All],[Cleaned text]:[Full Time Equivalent Q1 2010]],6,0),"-")</f>
        <v>-</v>
      </c>
      <c r="AU150" s="602" t="str">
        <f>IFERROR(VLOOKUP(ONSCollation[[#This Row],[ONS Q2 2010-Q3 2010]],ONS2010Q3[[#All],[Cleaned text]:[FTE Q2 2010]],6,0),"-")</f>
        <v>-</v>
      </c>
      <c r="AV150" s="602" t="str">
        <f>IFERROR(VLOOKUP(ONSCollation[[#This Row],[ONS Q4 2010-Q1 2011]],ONS2011Q1[[#All],[Cleaned text]:[Full Time Equivalent change Q4 2010-Q1 2011]],2,0),"-")</f>
        <v>-</v>
      </c>
      <c r="AW150" s="602" t="str">
        <f>IFERROR(VLOOKUP(ONSCollation[[#This Row],[ONS Q3 2010-Q4 2010]],ONS2010Q4[[#All],[Cleaned text]:[Full Time Equivalent Q3 2010]],2,0),"-")</f>
        <v>-</v>
      </c>
      <c r="AX150" s="602" t="str">
        <f>IFERROR(VLOOKUP(ONSCollation[[#This Row],[ONS Q3 2010-Q4 2010]],ONS2010Q4[[#All],[Cleaned text]:[Full Time Equivalent Q3 2010]],6,0),"-")</f>
        <v>-</v>
      </c>
      <c r="AY150" s="602" t="str">
        <f>IFERROR(VLOOKUP(ONSCollation[[#This Row],[ONS Q1 2011-Q2 2011]],ONS2011Q2[[#All],[Dept detail / Agency]:[Full Time Equivalent]],3,0),"-")</f>
        <v>-</v>
      </c>
      <c r="AZ150" s="602">
        <f>IFERROR(VLOOKUP(ONSCollation[[#This Row],[ONS Q2 2011-Q3 2011]],ONS2011Q3[[#All],[Cleaned text]:[Full Time Equivalent Q3 2011]],2,0),"-")</f>
        <v>310</v>
      </c>
      <c r="BA150" s="602">
        <f>IFERROR(VLOOKUP(ONSCollation[[#This Row],[ONS Q3 2011-Q4 2011]],ONS2011Q4[[#All],[Cleaned text]:[Full Time Equivalent]],3,0),"-")</f>
        <v>310</v>
      </c>
      <c r="BB150" s="602">
        <f>IFERROR(VLOOKUP(ONSCollation[[#This Row],[Dept detail / Agency]],ONS2012Q1[[Cleaned text]:[FTE Q1]],3,FALSE),"-")</f>
        <v>300</v>
      </c>
      <c r="BC150" s="602">
        <f>IFERROR(VLOOKUP(ONSCollation[[#This Row],[Dept detail / Agency]],ONS2012Q2[[Cleaned name]:[FTE Q2 2012]],3,FALSE),"-")</f>
        <v>280</v>
      </c>
      <c r="BD150" s="602">
        <f>IFERROR(VLOOKUP(ONSCollation[[#This Row],[Dept detail / Agency]],ONS2012Q3[[Cleaned name]:[FTE Q2 2012]],3,FALSE),"-")</f>
        <v>250</v>
      </c>
      <c r="BE150" s="602">
        <f>IFERROR(VLOOKUP(ONSCollation[[#This Row],[Dept detail / Agency]],ONS2012Q4[[Cleaned name]:[FTE Q3 2012]],3,FALSE),"-")</f>
        <v>240</v>
      </c>
      <c r="BF150" s="602">
        <f>IFERROR(VLOOKUP(ONSCollation[[#This Row],[Dept detail / Agency]],ONS2013Q1[[Cleaned name]:[FTE Q4 2012]],3,FALSE),"-")</f>
        <v>250</v>
      </c>
      <c r="BG150" s="602">
        <f>IFERROR(VLOOKUP(ONSCollation[[#This Row],[Dept detail / Agency]],ONS2013Q2[[Cleaned name]:[FTE Q1 2013]],3,FALSE),"-")</f>
        <v>260</v>
      </c>
      <c r="BH150" s="602">
        <f>IFERROR(VLOOKUP(ONSCollation[[#This Row],[Dept detail / Agency]],ONS2013Q3[[Cleaned name]:[FTE Q2 2013]],3,FALSE),"-")</f>
        <v>260</v>
      </c>
      <c r="BI150" s="602">
        <f>IFERROR(VLOOKUP(ONSCollation[[#This Row],[Dept detail / Agency]],ONS2013Q3[[Cleaned name]:[FTE Q2 2013]],3,FALSE),"-")</f>
        <v>260</v>
      </c>
      <c r="BJ150" s="604"/>
    </row>
    <row r="151" spans="1:62" x14ac:dyDescent="0.25">
      <c r="A151" s="531" t="s">
        <v>109</v>
      </c>
      <c r="B151" s="549" t="s">
        <v>756</v>
      </c>
      <c r="C151" s="531" t="s">
        <v>392</v>
      </c>
      <c r="D151" s="531" t="s">
        <v>392</v>
      </c>
      <c r="E151" s="531" t="s">
        <v>392</v>
      </c>
      <c r="F151" s="531" t="s">
        <v>392</v>
      </c>
      <c r="G151" s="531" t="s">
        <v>392</v>
      </c>
      <c r="H151" s="531" t="s">
        <v>392</v>
      </c>
      <c r="I151" s="537" t="s">
        <v>111</v>
      </c>
      <c r="J151" s="532" t="s">
        <v>392</v>
      </c>
      <c r="K151" s="532" t="s">
        <v>392</v>
      </c>
      <c r="L151" s="532" t="str">
        <f>VLOOKUP(TRIM(ONSCollation[[#This Row],[ONS Q3 2011-Q4 2011]]),ONS2012Q1[Cleaned text],1,0)</f>
        <v>ESTYN</v>
      </c>
      <c r="M151" s="532" t="str">
        <f>ONSCollation[[#This Row],[ONS Q4 2011-Q1 2012]]</f>
        <v>ESTYN</v>
      </c>
      <c r="N151" s="536" t="str">
        <f>ONSCollation[[#This Row],[ONS Q4 2011-Q1 2012]]</f>
        <v>ESTYN</v>
      </c>
      <c r="O151" s="536" t="str">
        <f>ONSCollation[[#This Row],[Dept]]</f>
        <v>Welsh Gov</v>
      </c>
      <c r="P151" s="531" t="s">
        <v>902</v>
      </c>
      <c r="Q151" s="531" t="s">
        <v>832</v>
      </c>
      <c r="R151" s="531" t="e">
        <v>#N/A</v>
      </c>
      <c r="S151" s="601">
        <f>IFERROR(VLOOKUP(ONSCollation[[#This Row],[ONS Q1 2009-Q2 2009]],ONS2009Q2[[#All],[Cleaned version of text detail]:[Full Time Equivalent Q1 2009]],8,0), "-")</f>
        <v>100</v>
      </c>
      <c r="T151" s="601">
        <f>IFERROR(VLOOKUP(ONSCollation[[#This Row],[ONS Q1 2009-Q2 2009]],ONS2009Q2[[#All],[Cleaned version of text detail]:[Full Time Equivalent Q1 2009]],4,0),"-")</f>
        <v>90</v>
      </c>
      <c r="U151" s="601">
        <f>IFERROR(VLOOKUP(ONSCollation[[#This Row],[ONS Q3 2009-Q4 2009]],ONS2009Q4[[#All],[Cleaned version of detail]:[Full Time Equivalent Q3 2009]],8,0),"-")</f>
        <v>100</v>
      </c>
      <c r="V151" s="601">
        <f>IFERROR(VLOOKUP(ONSCollation[[#This Row],[ONS Q3 2009-Q4 2009]],ONS2009Q4[[#All],[Cleaned version of detail]:[Full Time Equivalent Q3 2009]],4,0),"-")</f>
        <v>100</v>
      </c>
      <c r="W151" s="601">
        <f>IFERROR(VLOOKUP(ONSCollation[[#This Row],[ONS Q1 2010-Q2 2010]],ONS2010Q2[[#All],[Cleaned text]:[Full Time Equivalent Q1 2010]],8,0),"-")</f>
        <v>100</v>
      </c>
      <c r="X151" s="601">
        <f>IFERROR(VLOOKUP(ONSCollation[[#This Row],[ONS Q2 2010-Q3 2010]],ONS2010Q3[[#All],[Cleaned text]:[FTE Q2 2010]],8,0),"-")</f>
        <v>100</v>
      </c>
      <c r="Y151" s="601">
        <f>IFERROR(VLOOKUP(ONSCollation[[#This Row],[ONS Q3 2010-Q4 2010]],ONS2010Q4[[#All],[Cleaned text]:[Full Time Equivalent Q3 2010]],8,0),"-")</f>
        <v>100</v>
      </c>
      <c r="Z151" s="601">
        <f>IFERROR(VLOOKUP(ONSCollation[[#This Row],[ONS Q3 2010-Q4 2010]],ONS2010Q4[[#All],[Cleaned text]:[Full Time Equivalent Q3 2010]],4,0),"-")</f>
        <v>100</v>
      </c>
      <c r="AA151" s="601">
        <f>IFERROR(VLOOKUP(ONSCollation[[#This Row],[ONS Q4 2010-Q1 2011]],ONS2011Q1[[#All],[Cleaned text]:[Full Time Equivalent change Q4 2010-Q1 2011]],3,0),"-")</f>
        <v>90</v>
      </c>
      <c r="AB151" s="601">
        <f>IFERROR(VLOOKUP(ONSCollation[[#This Row],[ONS Q1 2011-Q2 2011]],ONS2011Q2[[#All],[Dept detail / Agency]:[Full Time Equivalent]],4,0),"-")</f>
        <v>90</v>
      </c>
      <c r="AC151" s="601">
        <f>IFERROR(VLOOKUP(ONSCollation[[#This Row],[ONS Q2 2011-Q3 2011]],ONS2011Q3[[#All],[Cleaned text]:[Full Time Equivalent Q3 2011]],3,0),"-")</f>
        <v>90</v>
      </c>
      <c r="AD151" s="601">
        <f>IFERROR(VLOOKUP(ONSCollation[[#This Row],[ONS Q3 2011-Q4 2011]],ONS2011Q4[[#All],[Cleaned text]:[Full Time Equivalent]],4,0),"-")</f>
        <v>90</v>
      </c>
      <c r="AE151" s="601">
        <f>IFERROR(VLOOKUP(ONSCollation[[#This Row],[Dept detail / Agency]],ONS2012Q1[[Cleaned text]:[FTE Q1]],4,FALSE),"-")</f>
        <v>90</v>
      </c>
      <c r="AF151" s="601">
        <f>IFERROR(VLOOKUP(ONSCollation[[#This Row],[Dept detail / Agency]],ONS2012Q2[[Cleaned name]:[FTE Q2 2012]],4,FALSE),"-")</f>
        <v>90</v>
      </c>
      <c r="AG151" s="601">
        <f>IFERROR(VLOOKUP(ONSCollation[[#This Row],[Dept detail / Agency]],ONS2012Q3[[Cleaned name]:[FTE Q2 2012]],4,FALSE),"-")</f>
        <v>100</v>
      </c>
      <c r="AH151" s="601">
        <f>IFERROR(VLOOKUP(ONSCollation[[#This Row],[Dept detail / Agency]],ONS2012Q4[[Cleaned name]:[FTE Q3 2012]],4,FALSE),"-")</f>
        <v>100</v>
      </c>
      <c r="AI151" s="601">
        <f>IFERROR(VLOOKUP(ONSCollation[[#This Row],[Dept detail / Agency]],ONS2013Q1[[Cleaned name]:[FTE Q4 2012]],4,FALSE),"-")</f>
        <v>100</v>
      </c>
      <c r="AJ151" s="601">
        <f>IFERROR(VLOOKUP(ONSCollation[[#This Row],[Dept detail / Agency]],ONS2013Q2[[Cleaned name]:[FTE Q1 2013]],4,FALSE),"-")</f>
        <v>100</v>
      </c>
      <c r="AK151" s="601">
        <f>IFERROR(VLOOKUP(ONSCollation[[#This Row],[Dept detail / Agency]],ONS2013Q3[[Cleaned name]:[FTE Q2 2013]],4,FALSE),"-")</f>
        <v>100</v>
      </c>
      <c r="AL151" s="601">
        <f>IFERROR(VLOOKUP(ONSCollation[[#This Row],[Dept detail / Agency]],ONS2013Q3[[Cleaned name]:[FTE Q2 2013]],6,FALSE),"-")</f>
        <v>100</v>
      </c>
      <c r="AM151" s="601">
        <f>IFERROR(VLOOKUP(ONSCollation[[#This Row],[Dept detail / Agency]],ONS2013Q4[[#All],[Cleaned name]:[FTE Q4 2013]],4,FALSE),"-")</f>
        <v>100</v>
      </c>
      <c r="AN151" s="601">
        <f>IFERROR(VLOOKUP(ONSCollation[[#This Row],[Dept detail / Agency]],ONS2013Q4[[Cleaned name]:[HC Q3 20132]],6,FALSE),"-")</f>
        <v>100</v>
      </c>
      <c r="AO151" s="601">
        <f>ONSCollation[[#This Row],[2013 Q3 - restated]]-ONSCollation[[#This Row],[2013 Q3 FTE]]</f>
        <v>0</v>
      </c>
      <c r="AP151" s="602">
        <f>IFERROR(VLOOKUP(ONSCollation[[#This Row],[ONS Q1 2009-Q2 2009]],ONS2009Q2[[#All],[Cleaned version of text detail]:[Full Time Equivalent Q1 2009]],6,0),"-")</f>
        <v>100</v>
      </c>
      <c r="AQ151" s="602">
        <f>IFERROR(VLOOKUP(ONSCollation[[#This Row],[ONS Q1 2009-Q2 2009]],ONS2009Q2[[#All],[Cleaned version of text detail]:[Full Time Equivalent Q1 2009]],2,0),"-")</f>
        <v>100</v>
      </c>
      <c r="AR151" s="602">
        <f>IFERROR(VLOOKUP(ONSCollation[[#This Row],[ONS Q3 2009-Q4 2009]],ONS2009Q4[[#All],[Cleaned version of detail]:[Full Time Equivalent Q3 2009]],6,0),"-")</f>
        <v>100</v>
      </c>
      <c r="AS151" s="602">
        <f>IFERROR(VLOOKUP(ONSCollation[[#This Row],[ONS Q3 2009-Q4 2009]],ONS2009Q4[[#All],[Cleaned version of detail]:[Full Time Equivalent Q3 2009]],2,0),"-")</f>
        <v>100</v>
      </c>
      <c r="AT151" s="602">
        <f>IFERROR(VLOOKUP(ONSCollation[[#This Row],[ONS Q1 2010-Q2 2010]],ONS2010Q2[[#All],[Cleaned text]:[Full Time Equivalent Q1 2010]],6,0),"-")</f>
        <v>100</v>
      </c>
      <c r="AU151" s="602">
        <f>IFERROR(VLOOKUP(ONSCollation[[#This Row],[ONS Q2 2010-Q3 2010]],ONS2010Q3[[#All],[Cleaned text]:[FTE Q2 2010]],6,0),"-")</f>
        <v>100</v>
      </c>
      <c r="AV151" s="602">
        <f>IFERROR(VLOOKUP(ONSCollation[[#This Row],[ONS Q4 2010-Q1 2011]],ONS2011Q1[[#All],[Cleaned text]:[Full Time Equivalent change Q4 2010-Q1 2011]],2,0),"-")</f>
        <v>100</v>
      </c>
      <c r="AW151" s="602">
        <f>IFERROR(VLOOKUP(ONSCollation[[#This Row],[ONS Q3 2010-Q4 2010]],ONS2010Q4[[#All],[Cleaned text]:[Full Time Equivalent Q3 2010]],2,0),"-")</f>
        <v>100</v>
      </c>
      <c r="AX151" s="602">
        <f>IFERROR(VLOOKUP(ONSCollation[[#This Row],[ONS Q3 2010-Q4 2010]],ONS2010Q4[[#All],[Cleaned text]:[Full Time Equivalent Q3 2010]],6,0),"-")</f>
        <v>100</v>
      </c>
      <c r="AY151" s="602">
        <f>IFERROR(VLOOKUP(ONSCollation[[#This Row],[ONS Q1 2011-Q2 2011]],ONS2011Q2[[#All],[Dept detail / Agency]:[Full Time Equivalent]],3,0),"-")</f>
        <v>100</v>
      </c>
      <c r="AZ151" s="602">
        <f>IFERROR(VLOOKUP(ONSCollation[[#This Row],[ONS Q2 2011-Q3 2011]],ONS2011Q3[[#All],[Cleaned text]:[Full Time Equivalent Q3 2011]],2,0),"-")</f>
        <v>100</v>
      </c>
      <c r="BA151" s="602">
        <f>IFERROR(VLOOKUP(ONSCollation[[#This Row],[ONS Q3 2011-Q4 2011]],ONS2011Q4[[#All],[Cleaned text]:[Full Time Equivalent]],3,0),"-")</f>
        <v>100</v>
      </c>
      <c r="BB151" s="602">
        <f>IFERROR(VLOOKUP(ONSCollation[[#This Row],[Dept detail / Agency]],ONS2012Q1[[Cleaned text]:[FTE Q1]],3,FALSE),"-")</f>
        <v>100</v>
      </c>
      <c r="BC151" s="602">
        <f>IFERROR(VLOOKUP(ONSCollation[[#This Row],[Dept detail / Agency]],ONS2012Q2[[Cleaned name]:[FTE Q2 2012]],3,FALSE),"-")</f>
        <v>100</v>
      </c>
      <c r="BD151" s="602">
        <f>IFERROR(VLOOKUP(ONSCollation[[#This Row],[Dept detail / Agency]],ONS2012Q3[[Cleaned name]:[FTE Q2 2012]],3,FALSE),"-")</f>
        <v>110</v>
      </c>
      <c r="BE151" s="602">
        <f>IFERROR(VLOOKUP(ONSCollation[[#This Row],[Dept detail / Agency]],ONS2012Q4[[Cleaned name]:[FTE Q3 2012]],3,FALSE),"-")</f>
        <v>110</v>
      </c>
      <c r="BF151" s="602">
        <f>IFERROR(VLOOKUP(ONSCollation[[#This Row],[Dept detail / Agency]],ONS2013Q1[[Cleaned name]:[FTE Q4 2012]],3,FALSE),"-")</f>
        <v>110</v>
      </c>
      <c r="BG151" s="602">
        <f>IFERROR(VLOOKUP(ONSCollation[[#This Row],[Dept detail / Agency]],ONS2013Q2[[Cleaned name]:[FTE Q1 2013]],3,FALSE),"-")</f>
        <v>110</v>
      </c>
      <c r="BH151" s="602">
        <f>IFERROR(VLOOKUP(ONSCollation[[#This Row],[Dept detail / Agency]],ONS2013Q3[[Cleaned name]:[FTE Q2 2013]],3,FALSE),"-")</f>
        <v>110</v>
      </c>
      <c r="BI151" s="602">
        <f>IFERROR(VLOOKUP(ONSCollation[[#This Row],[Dept detail / Agency]],ONS2013Q3[[Cleaned name]:[FTE Q2 2013]],3,FALSE),"-")</f>
        <v>110</v>
      </c>
      <c r="BJ151" s="604"/>
    </row>
    <row r="152" spans="1:62" x14ac:dyDescent="0.25">
      <c r="A152" s="531" t="s">
        <v>109</v>
      </c>
      <c r="B152" s="549" t="s">
        <v>756</v>
      </c>
      <c r="C152" s="531" t="s">
        <v>110</v>
      </c>
      <c r="D152" s="531" t="s">
        <v>110</v>
      </c>
      <c r="E152" s="531" t="s">
        <v>110</v>
      </c>
      <c r="F152" s="531" t="s">
        <v>110</v>
      </c>
      <c r="G152" s="531" t="s">
        <v>110</v>
      </c>
      <c r="H152" s="531" t="s">
        <v>110</v>
      </c>
      <c r="I152" s="537" t="s">
        <v>536</v>
      </c>
      <c r="J152" s="532" t="s">
        <v>536</v>
      </c>
      <c r="K152" s="532" t="s">
        <v>536</v>
      </c>
      <c r="L152" s="532" t="str">
        <f>VLOOKUP(TRIM(ONSCollation[[#This Row],[ONS Q3 2011-Q4 2011]]),ONS2012Q1[Cleaned text],1,0)</f>
        <v>Welsh Government</v>
      </c>
      <c r="M152" s="532" t="str">
        <f>ONSCollation[[#This Row],[ONS Q4 2011-Q1 2012]]</f>
        <v>Welsh Government</v>
      </c>
      <c r="N152" s="536" t="str">
        <f>ONSCollation[[#This Row],[ONS Q4 2011-Q1 2012]]</f>
        <v>Welsh Government</v>
      </c>
      <c r="O152" s="536" t="str">
        <f>ONSCollation[[#This Row],[Dept]]</f>
        <v>Welsh Gov</v>
      </c>
      <c r="P152" s="531" t="s">
        <v>902</v>
      </c>
      <c r="Q152" s="531" t="s">
        <v>832</v>
      </c>
      <c r="R152" s="531" t="e">
        <v>#N/A</v>
      </c>
      <c r="S152" s="601">
        <f>IFERROR(VLOOKUP(ONSCollation[[#This Row],[ONS Q1 2009-Q2 2009]],ONS2009Q2[[#All],[Cleaned version of text detail]:[Full Time Equivalent Q1 2009]],8,0), "-")</f>
        <v>5850</v>
      </c>
      <c r="T152" s="601">
        <f>IFERROR(VLOOKUP(ONSCollation[[#This Row],[ONS Q1 2009-Q2 2009]],ONS2009Q2[[#All],[Cleaned version of text detail]:[Full Time Equivalent Q1 2009]],4,0),"-")</f>
        <v>5850</v>
      </c>
      <c r="U152" s="601">
        <f>IFERROR(VLOOKUP(ONSCollation[[#This Row],[ONS Q3 2009-Q4 2009]],ONS2009Q4[[#All],[Cleaned version of detail]:[Full Time Equivalent Q3 2009]],8,0),"-")</f>
        <v>5940</v>
      </c>
      <c r="V152" s="601">
        <f>IFERROR(VLOOKUP(ONSCollation[[#This Row],[ONS Q3 2009-Q4 2009]],ONS2009Q4[[#All],[Cleaned version of detail]:[Full Time Equivalent Q3 2009]],4,0),"-")</f>
        <v>5920</v>
      </c>
      <c r="W152" s="601">
        <f>IFERROR(VLOOKUP(ONSCollation[[#This Row],[ONS Q1 2010-Q2 2010]],ONS2010Q2[[#All],[Cleaned text]:[Full Time Equivalent Q1 2010]],8,0),"-")</f>
        <v>5890</v>
      </c>
      <c r="X152" s="601">
        <f>IFERROR(VLOOKUP(ONSCollation[[#This Row],[ONS Q2 2010-Q3 2010]],ONS2010Q3[[#All],[Cleaned text]:[FTE Q2 2010]],8,0),"-")</f>
        <v>5810</v>
      </c>
      <c r="Y152" s="601">
        <f>IFERROR(VLOOKUP(ONSCollation[[#This Row],[ONS Q3 2010-Q4 2010]],ONS2010Q4[[#All],[Cleaned text]:[Full Time Equivalent Q3 2010]],8,0),"-")</f>
        <v>5510</v>
      </c>
      <c r="Z152" s="601">
        <f>IFERROR(VLOOKUP(ONSCollation[[#This Row],[ONS Q3 2010-Q4 2010]],ONS2010Q4[[#All],[Cleaned text]:[Full Time Equivalent Q3 2010]],4,0),"-")</f>
        <v>5450</v>
      </c>
      <c r="AA152" s="601">
        <f>IFERROR(VLOOKUP(ONSCollation[[#This Row],[ONS Q4 2010-Q1 2011]],ONS2011Q1[[#All],[Cleaned text]:[Full Time Equivalent change Q4 2010-Q1 2011]],3,0),"-")</f>
        <v>5360</v>
      </c>
      <c r="AB152" s="601">
        <f>IFERROR(VLOOKUP(ONSCollation[[#This Row],[ONS Q1 2011-Q2 2011]],ONS2011Q2[[#All],[Dept detail / Agency]:[Full Time Equivalent]],4,0),"-")</f>
        <v>5210</v>
      </c>
      <c r="AC152" s="601">
        <f>IFERROR(VLOOKUP(ONSCollation[[#This Row],[ONS Q2 2011-Q3 2011]],ONS2011Q3[[#All],[Cleaned text]:[Full Time Equivalent Q3 2011]],3,0),"-")</f>
        <v>5020</v>
      </c>
      <c r="AD152" s="601">
        <f>IFERROR(VLOOKUP(ONSCollation[[#This Row],[ONS Q3 2011-Q4 2011]],ONS2011Q4[[#All],[Cleaned text]:[Full Time Equivalent]],4,0),"-")</f>
        <v>5010</v>
      </c>
      <c r="AE152" s="601">
        <f>IFERROR(VLOOKUP(ONSCollation[[#This Row],[Dept detail / Agency]],ONS2012Q1[[Cleaned text]:[FTE Q1]],4,FALSE),"-")</f>
        <v>5080</v>
      </c>
      <c r="AF152" s="601">
        <f>IFERROR(VLOOKUP(ONSCollation[[#This Row],[Dept detail / Agency]],ONS2012Q2[[Cleaned name]:[FTE Q2 2012]],4,FALSE),"-")</f>
        <v>5140</v>
      </c>
      <c r="AG152" s="601">
        <f>IFERROR(VLOOKUP(ONSCollation[[#This Row],[Dept detail / Agency]],ONS2012Q3[[Cleaned name]:[FTE Q2 2012]],4,FALSE),"-")</f>
        <v>5210</v>
      </c>
      <c r="AH152" s="601">
        <f>IFERROR(VLOOKUP(ONSCollation[[#This Row],[Dept detail / Agency]],ONS2012Q4[[Cleaned name]:[FTE Q3 2012]],4,FALSE),"-")</f>
        <v>5210</v>
      </c>
      <c r="AI152" s="601">
        <f>IFERROR(VLOOKUP(ONSCollation[[#This Row],[Dept detail / Agency]],ONS2013Q1[[Cleaned name]:[FTE Q4 2012]],4,FALSE),"-")</f>
        <v>5290</v>
      </c>
      <c r="AJ152" s="601">
        <f>IFERROR(VLOOKUP(ONSCollation[[#This Row],[Dept detail / Agency]],ONS2013Q2[[Cleaned name]:[FTE Q1 2013]],4,FALSE),"-")</f>
        <v>5390</v>
      </c>
      <c r="AK152" s="601">
        <f>IFERROR(VLOOKUP(ONSCollation[[#This Row],[Dept detail / Agency]],ONS2013Q3[[Cleaned name]:[FTE Q2 2013]],4,FALSE),"-")</f>
        <v>5430</v>
      </c>
      <c r="AL152" s="601">
        <f>IFERROR(VLOOKUP(ONSCollation[[#This Row],[Dept detail / Agency]],ONS2013Q3[[Cleaned name]:[FTE Q2 2013]],6,FALSE),"-")</f>
        <v>5390</v>
      </c>
      <c r="AM152" s="601">
        <f>IFERROR(VLOOKUP(ONSCollation[[#This Row],[Dept detail / Agency]],ONS2013Q4[[#All],[Cleaned name]:[FTE Q4 2013]],4,FALSE),"-")</f>
        <v>5400</v>
      </c>
      <c r="AN152" s="601">
        <f>IFERROR(VLOOKUP(ONSCollation[[#This Row],[Dept detail / Agency]],ONS2013Q4[[Cleaned name]:[HC Q3 20132]],6,FALSE),"-")</f>
        <v>5430</v>
      </c>
      <c r="AO152" s="601">
        <f>ONSCollation[[#This Row],[2013 Q3 - restated]]-ONSCollation[[#This Row],[2013 Q3 FTE]]</f>
        <v>0</v>
      </c>
      <c r="AP152" s="602">
        <f>IFERROR(VLOOKUP(ONSCollation[[#This Row],[ONS Q1 2009-Q2 2009]],ONS2009Q2[[#All],[Cleaned version of text detail]:[Full Time Equivalent Q1 2009]],6,0),"-")</f>
        <v>6140</v>
      </c>
      <c r="AQ152" s="602">
        <f>IFERROR(VLOOKUP(ONSCollation[[#This Row],[ONS Q1 2009-Q2 2009]],ONS2009Q2[[#All],[Cleaned version of text detail]:[Full Time Equivalent Q1 2009]],2,0),"-")</f>
        <v>6140</v>
      </c>
      <c r="AR152" s="602">
        <f>IFERROR(VLOOKUP(ONSCollation[[#This Row],[ONS Q3 2009-Q4 2009]],ONS2009Q4[[#All],[Cleaned version of detail]:[Full Time Equivalent Q3 2009]],6,0),"-")</f>
        <v>6230</v>
      </c>
      <c r="AS152" s="602">
        <f>IFERROR(VLOOKUP(ONSCollation[[#This Row],[ONS Q3 2009-Q4 2009]],ONS2009Q4[[#All],[Cleaned version of detail]:[Full Time Equivalent Q3 2009]],2,0),"-")</f>
        <v>6210</v>
      </c>
      <c r="AT152" s="602">
        <f>IFERROR(VLOOKUP(ONSCollation[[#This Row],[ONS Q1 2010-Q2 2010]],ONS2010Q2[[#All],[Cleaned text]:[Full Time Equivalent Q1 2010]],6,0),"-")</f>
        <v>6200</v>
      </c>
      <c r="AU152" s="602">
        <f>IFERROR(VLOOKUP(ONSCollation[[#This Row],[ONS Q2 2010-Q3 2010]],ONS2010Q3[[#All],[Cleaned text]:[FTE Q2 2010]],6,0),"-")</f>
        <v>6120</v>
      </c>
      <c r="AV152" s="602">
        <f>IFERROR(VLOOKUP(ONSCollation[[#This Row],[ONS Q4 2010-Q1 2011]],ONS2011Q1[[#All],[Cleaned text]:[Full Time Equivalent change Q4 2010-Q1 2011]],2,0),"-")</f>
        <v>5640</v>
      </c>
      <c r="AW152" s="602">
        <f>IFERROR(VLOOKUP(ONSCollation[[#This Row],[ONS Q3 2010-Q4 2010]],ONS2010Q4[[#All],[Cleaned text]:[Full Time Equivalent Q3 2010]],2,0),"-")</f>
        <v>5730</v>
      </c>
      <c r="AX152" s="602">
        <f>IFERROR(VLOOKUP(ONSCollation[[#This Row],[ONS Q3 2010-Q4 2010]],ONS2010Q4[[#All],[Cleaned text]:[Full Time Equivalent Q3 2010]],6,0),"-")</f>
        <v>5800</v>
      </c>
      <c r="AY152" s="602">
        <f>IFERROR(VLOOKUP(ONSCollation[[#This Row],[ONS Q1 2011-Q2 2011]],ONS2011Q2[[#All],[Dept detail / Agency]:[Full Time Equivalent]],3,0),"-")</f>
        <v>5470</v>
      </c>
      <c r="AZ152" s="602">
        <f>IFERROR(VLOOKUP(ONSCollation[[#This Row],[ONS Q2 2011-Q3 2011]],ONS2011Q3[[#All],[Cleaned text]:[Full Time Equivalent Q3 2011]],2,0),"-")</f>
        <v>5280</v>
      </c>
      <c r="BA152" s="602">
        <f>IFERROR(VLOOKUP(ONSCollation[[#This Row],[ONS Q3 2011-Q4 2011]],ONS2011Q4[[#All],[Cleaned text]:[Full Time Equivalent]],3,0),"-")</f>
        <v>5270</v>
      </c>
      <c r="BB152" s="602">
        <f>IFERROR(VLOOKUP(ONSCollation[[#This Row],[Dept detail / Agency]],ONS2012Q1[[Cleaned text]:[FTE Q1]],3,FALSE),"-")</f>
        <v>5330</v>
      </c>
      <c r="BC152" s="602">
        <f>IFERROR(VLOOKUP(ONSCollation[[#This Row],[Dept detail / Agency]],ONS2012Q2[[Cleaned name]:[FTE Q2 2012]],3,FALSE),"-")</f>
        <v>5410</v>
      </c>
      <c r="BD152" s="602">
        <f>IFERROR(VLOOKUP(ONSCollation[[#This Row],[Dept detail / Agency]],ONS2012Q3[[Cleaned name]:[FTE Q2 2012]],3,FALSE),"-")</f>
        <v>5490</v>
      </c>
      <c r="BE152" s="602">
        <f>IFERROR(VLOOKUP(ONSCollation[[#This Row],[Dept detail / Agency]],ONS2012Q4[[Cleaned name]:[FTE Q3 2012]],3,FALSE),"-")</f>
        <v>5490</v>
      </c>
      <c r="BF152" s="602">
        <f>IFERROR(VLOOKUP(ONSCollation[[#This Row],[Dept detail / Agency]],ONS2013Q1[[Cleaned name]:[FTE Q4 2012]],3,FALSE),"-")</f>
        <v>5560</v>
      </c>
      <c r="BG152" s="602">
        <f>IFERROR(VLOOKUP(ONSCollation[[#This Row],[Dept detail / Agency]],ONS2013Q2[[Cleaned name]:[FTE Q1 2013]],3,FALSE),"-")</f>
        <v>5680</v>
      </c>
      <c r="BH152" s="602">
        <f>IFERROR(VLOOKUP(ONSCollation[[#This Row],[Dept detail / Agency]],ONS2013Q3[[Cleaned name]:[FTE Q2 2013]],3,FALSE),"-")</f>
        <v>5720</v>
      </c>
      <c r="BI152" s="602">
        <f>IFERROR(VLOOKUP(ONSCollation[[#This Row],[Dept detail / Agency]],ONS2013Q3[[Cleaned name]:[FTE Q2 2013]],3,FALSE),"-")</f>
        <v>5720</v>
      </c>
      <c r="BJ152" s="604"/>
    </row>
    <row r="153" spans="1:62" x14ac:dyDescent="0.25">
      <c r="A153" s="531" t="s">
        <v>912</v>
      </c>
      <c r="B153" s="549" t="s">
        <v>162</v>
      </c>
      <c r="C153" s="536" t="s">
        <v>913</v>
      </c>
      <c r="D153" s="536" t="s">
        <v>913</v>
      </c>
      <c r="E153" s="536" t="s">
        <v>913</v>
      </c>
      <c r="F153" s="536" t="s">
        <v>913</v>
      </c>
      <c r="G153" s="536" t="s">
        <v>913</v>
      </c>
      <c r="H153" s="536" t="s">
        <v>913</v>
      </c>
      <c r="I153" s="536" t="s">
        <v>913</v>
      </c>
      <c r="J153" s="536" t="s">
        <v>913</v>
      </c>
      <c r="K153" s="536" t="s">
        <v>913</v>
      </c>
      <c r="L153" s="536" t="s">
        <v>913</v>
      </c>
      <c r="M153" s="536" t="s">
        <v>913</v>
      </c>
      <c r="N153" s="536" t="s">
        <v>913</v>
      </c>
      <c r="O153" s="536" t="str">
        <f>ONSCollation[[#This Row],[Dept]]</f>
        <v>Total employment</v>
      </c>
      <c r="P153" s="531" t="s">
        <v>914</v>
      </c>
      <c r="Q153" s="531" t="s">
        <v>832</v>
      </c>
      <c r="R153" s="531"/>
      <c r="S153" s="601">
        <f>IFERROR(VLOOKUP(ONSCollation[[#This Row],[ONS Q1 2009-Q2 2009]],ONS2009Q2[[#All],[Cleaned version of text detail]:[Full Time Equivalent Q1 2009]],8,0), "-")</f>
        <v>489720</v>
      </c>
      <c r="T153" s="601">
        <f>IFERROR(VLOOKUP(ONSCollation[[#This Row],[ONS Q1 2009-Q2 2009]],ONS2009Q2[[#All],[Cleaned version of text detail]:[Full Time Equivalent Q1 2009]],4,0),"-")</f>
        <v>492570</v>
      </c>
      <c r="U153" s="601">
        <f>IFERROR(VLOOKUP(ONSCollation[[#This Row],[ONS Q3 2009-Q4 2009]],ONS2009Q4[[#All],[Cleaned version of detail]:[Full Time Equivalent Q3 2009]],8,0),"-")</f>
        <v>498080</v>
      </c>
      <c r="V153" s="601">
        <f>IFERROR(VLOOKUP(ONSCollation[[#This Row],[ONS Q3 2009-Q4 2009]],ONS2009Q4[[#All],[Cleaned version of detail]:[Full Time Equivalent Q3 2009]],4,0),"-")</f>
        <v>497780</v>
      </c>
      <c r="W153" s="601">
        <f>IFERROR(VLOOKUP(ONSCollation[[#This Row],[ONS Q1 2010-Q2 2010]],ONS2010Q2[[#All],[Cleaned text]:[Full Time Equivalent Q1 2010]],8,0),"-")</f>
        <v>492590</v>
      </c>
      <c r="X153" s="601">
        <f>IFERROR(VLOOKUP(ONSCollation[[#This Row],[ONS Q2 2010-Q3 2010]],ONS2010Q3[[#All],[Cleaned text]:[FTE Q2 2010]],8,0),"-")</f>
        <v>487840</v>
      </c>
      <c r="Y153" s="601">
        <f>IFERROR(VLOOKUP(ONSCollation[[#This Row],[ONS Q3 2010-Q4 2010]],ONS2010Q4[[#All],[Cleaned text]:[Full Time Equivalent Q3 2010]],8,0),"-")</f>
        <v>478380</v>
      </c>
      <c r="Z153" s="601">
        <f>IFERROR(VLOOKUP(ONSCollation[[#This Row],[ONS Q3 2010-Q4 2010]],ONS2010Q4[[#All],[Cleaned text]:[Full Time Equivalent Q3 2010]],4,0),"-")</f>
        <v>470210</v>
      </c>
      <c r="AA153" s="601">
        <f>IFERROR(VLOOKUP(ONSCollation[[#This Row],[ONS Q4 2010-Q1 2011]],ONS2011Q1[[#All],[Cleaned text]:[Full Time Equivalent change Q4 2010-Q1 2011]],3,0),"-")</f>
        <v>470760</v>
      </c>
      <c r="AB153" s="601">
        <f>IFERROR(VLOOKUP(ONSCollation[[#This Row],[ONS Q1 2011-Q2 2011]],ONS2011Q2[[#All],[Dept detail / Agency]:[Full Time Equivalent]],4,0),"-")</f>
        <v>452560</v>
      </c>
      <c r="AC153" s="601">
        <f>IFERROR(VLOOKUP(ONSCollation[[#This Row],[ONS Q2 2011-Q3 2011]],ONS2011Q3[[#All],[Cleaned text]:[Full Time Equivalent Q3 2011]],3,0),"-")</f>
        <v>443740</v>
      </c>
      <c r="AD153" s="601">
        <f>IFERROR(VLOOKUP(ONSCollation[[#This Row],[ONS Q3 2011-Q4 2011]],ONS2011Q4[[#All],[Cleaned text]:[Full Time Equivalent]],4,0),"-")</f>
        <v>435240</v>
      </c>
      <c r="AE153" s="601">
        <f>IFERROR(VLOOKUP(ONSCollation[[#This Row],[Dept detail / Agency]],ONS2012Q1[[Cleaned text]:[FTE Q1]],4,FALSE),"-")</f>
        <v>428280</v>
      </c>
      <c r="AF153" s="601">
        <f>IFERROR(VLOOKUP(ONSCollation[[#This Row],[Dept detail / Agency]],ONS2012Q2[[Cleaned name]:[FTE Q2 2012]],4,FALSE),"-")</f>
        <v>424220</v>
      </c>
      <c r="AG153" s="601">
        <f>IFERROR(VLOOKUP(ONSCollation[[#This Row],[Dept detail / Agency]],ONS2012Q3[[Cleaned name]:[FTE Q2 2012]],4,FALSE),"-")</f>
        <v>419990</v>
      </c>
      <c r="AH153" s="601">
        <f>IFERROR(VLOOKUP(ONSCollation[[#This Row],[Dept detail / Agency]],ONS2012Q4[[Cleaned name]:[FTE Q3 2012]],4,FALSE),"-")</f>
        <v>416670</v>
      </c>
      <c r="AI153" s="601">
        <f>IFERROR(VLOOKUP(ONSCollation[[#This Row],[Dept detail / Agency]],ONS2013Q1[[Cleaned name]:[FTE Q4 2012]],4,FALSE),"-")</f>
        <v>413890</v>
      </c>
      <c r="AJ153" s="601">
        <f>IFERROR(VLOOKUP(ONSCollation[[#This Row],[Dept detail / Agency]],ONS2013Q2[[Cleaned name]:[FTE Q1 2013]],4,FALSE),"-")</f>
        <v>415480</v>
      </c>
      <c r="AK153" s="601">
        <f>IFERROR(VLOOKUP(ONSCollation[[#This Row],[Dept detail / Agency]],ONS2013Q3[[Cleaned name]:[FTE Q2 2013]],4,FALSE),"-")</f>
        <v>412200</v>
      </c>
      <c r="AL153" s="601">
        <f>IFERROR(VLOOKUP(ONSCollation[[#This Row],[Dept detail / Agency]],ONS2013Q3[[Cleaned name]:[FTE Q2 2013]],6,FALSE),"-")</f>
        <v>415390</v>
      </c>
      <c r="AM153" s="601">
        <f>IFERROR(VLOOKUP(ONSCollation[[#This Row],[Dept detail / Agency]],ONS2013Q4[[#All],[Cleaned name]:[FTE Q4 2013]],4,FALSE),"-")</f>
        <v>406630</v>
      </c>
      <c r="AN153" s="601">
        <f>IFERROR(VLOOKUP(ONSCollation[[#This Row],[Dept detail / Agency]],ONS2013Q4[[Cleaned name]:[HC Q3 20132]],6,FALSE),"-")</f>
        <v>411960</v>
      </c>
      <c r="AO153" s="601">
        <f>ONSCollation[[#This Row],[2013 Q3 - restated]]-ONSCollation[[#This Row],[2013 Q3 FTE]]</f>
        <v>-240</v>
      </c>
      <c r="AP153" s="602">
        <f>IFERROR(VLOOKUP(ONSCollation[[#This Row],[ONS Q1 2009-Q2 2009]],ONS2009Q2[[#All],[Cleaned version of text detail]:[Full Time Equivalent Q1 2009]],6,0),"-")</f>
        <v>524430</v>
      </c>
      <c r="AQ153" s="602">
        <f>IFERROR(VLOOKUP(ONSCollation[[#This Row],[ONS Q1 2009-Q2 2009]],ONS2009Q2[[#All],[Cleaned version of text detail]:[Full Time Equivalent Q1 2009]],2,0),"-")</f>
        <v>527250</v>
      </c>
      <c r="AR153" s="602">
        <f>IFERROR(VLOOKUP(ONSCollation[[#This Row],[ONS Q3 2009-Q4 2009]],ONS2009Q4[[#All],[Cleaned version of detail]:[Full Time Equivalent Q3 2009]],6,0),"-")</f>
        <v>533140</v>
      </c>
      <c r="AS153" s="602">
        <f>IFERROR(VLOOKUP(ONSCollation[[#This Row],[ONS Q3 2009-Q4 2009]],ONS2009Q4[[#All],[Cleaned version of detail]:[Full Time Equivalent Q3 2009]],2,0),"-")</f>
        <v>532930</v>
      </c>
      <c r="AT153" s="602">
        <f>IFERROR(VLOOKUP(ONSCollation[[#This Row],[ONS Q1 2010-Q2 2010]],ONS2010Q2[[#All],[Cleaned text]:[Full Time Equivalent Q1 2010]],6,0),"-")</f>
        <v>528160</v>
      </c>
      <c r="AU153" s="602">
        <f>IFERROR(VLOOKUP(ONSCollation[[#This Row],[ONS Q2 2010-Q3 2010]],ONS2010Q3[[#All],[Cleaned text]:[FTE Q2 2010]],6,0),"-")</f>
        <v>523340</v>
      </c>
      <c r="AV153" s="602">
        <f>IFERROR(VLOOKUP(ONSCollation[[#This Row],[ONS Q4 2010-Q1 2011]],ONS2011Q1[[#All],[Cleaned text]:[Full Time Equivalent change Q4 2010-Q1 2011]],2,0),"-")</f>
        <v>513490</v>
      </c>
      <c r="AW153" s="602">
        <f>IFERROR(VLOOKUP(ONSCollation[[#This Row],[ONS Q3 2010-Q4 2010]],ONS2010Q4[[#All],[Cleaned text]:[Full Time Equivalent Q3 2010]],2,0),"-")</f>
        <v>505940</v>
      </c>
      <c r="AX153" s="602">
        <f>IFERROR(VLOOKUP(ONSCollation[[#This Row],[ONS Q3 2010-Q4 2010]],ONS2010Q4[[#All],[Cleaned text]:[Full Time Equivalent Q3 2010]],6,0),"-")</f>
        <v>514010</v>
      </c>
      <c r="AY153" s="602">
        <f>IFERROR(VLOOKUP(ONSCollation[[#This Row],[ONS Q1 2011-Q2 2011]],ONS2011Q2[[#All],[Dept detail / Agency]:[Full Time Equivalent]],3,0),"-")</f>
        <v>488570</v>
      </c>
      <c r="AZ153" s="602">
        <f>IFERROR(VLOOKUP(ONSCollation[[#This Row],[ONS Q2 2011-Q3 2011]],ONS2011Q3[[#All],[Cleaned text]:[Full Time Equivalent Q3 2011]],2,0),"-")</f>
        <v>479430</v>
      </c>
      <c r="BA153" s="602">
        <f>IFERROR(VLOOKUP(ONSCollation[[#This Row],[ONS Q3 2011-Q4 2011]],ONS2011Q4[[#All],[Cleaned text]:[Full Time Equivalent]],3,0),"-")</f>
        <v>470610</v>
      </c>
      <c r="BB153" s="602">
        <f>IFERROR(VLOOKUP(ONSCollation[[#This Row],[Dept detail / Agency]],ONS2012Q1[[Cleaned text]:[FTE Q1]],3,FALSE),"-")</f>
        <v>463680</v>
      </c>
      <c r="BC153" s="602">
        <f>IFERROR(VLOOKUP(ONSCollation[[#This Row],[Dept detail / Agency]],ONS2012Q2[[Cleaned name]:[FTE Q2 2012]],3,FALSE),"-")</f>
        <v>459480</v>
      </c>
      <c r="BD153" s="602">
        <f>IFERROR(VLOOKUP(ONSCollation[[#This Row],[Dept detail / Agency]],ONS2012Q3[[Cleaned name]:[FTE Q2 2012]],3,FALSE),"-")</f>
        <v>455080</v>
      </c>
      <c r="BE153" s="602">
        <f>IFERROR(VLOOKUP(ONSCollation[[#This Row],[Dept detail / Agency]],ONS2012Q4[[Cleaned name]:[FTE Q3 2012]],3,FALSE),"-")</f>
        <v>451440</v>
      </c>
      <c r="BF153" s="602">
        <f>IFERROR(VLOOKUP(ONSCollation[[#This Row],[Dept detail / Agency]],ONS2013Q1[[Cleaned name]:[FTE Q4 2012]],3,FALSE),"-")</f>
        <v>448710</v>
      </c>
      <c r="BG153" s="602">
        <f>IFERROR(VLOOKUP(ONSCollation[[#This Row],[Dept detail / Agency]],ONS2013Q2[[Cleaned name]:[FTE Q1 2013]],3,FALSE),"-")</f>
        <v>450490</v>
      </c>
      <c r="BH153" s="602">
        <f>IFERROR(VLOOKUP(ONSCollation[[#This Row],[Dept detail / Agency]],ONS2013Q3[[Cleaned name]:[FTE Q2 2013]],3,FALSE),"-")</f>
        <v>446900</v>
      </c>
      <c r="BI153" s="602">
        <f>IFERROR(VLOOKUP(ONSCollation[[#This Row],[Dept detail / Agency]],ONS2013Q3[[Cleaned name]:[FTE Q2 2013]],3,FALSE),"-")</f>
        <v>446900</v>
      </c>
      <c r="BJ153" s="604"/>
    </row>
  </sheetData>
  <pageMargins left="0.7" right="0.7" top="0.75" bottom="0.75" header="0.3" footer="0.3"/>
  <pageSetup orientation="portrait"/>
  <legacyDrawing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IV198"/>
  <sheetViews>
    <sheetView topLeftCell="B1" zoomScale="80" zoomScaleNormal="80" zoomScalePageLayoutView="80" workbookViewId="0">
      <selection activeCell="B5" sqref="B5"/>
    </sheetView>
  </sheetViews>
  <sheetFormatPr defaultColWidth="8.85546875" defaultRowHeight="15" x14ac:dyDescent="0.25"/>
  <cols>
    <col min="1" max="1" width="0" style="267" hidden="1" customWidth="1"/>
    <col min="2" max="2" width="56" style="252" customWidth="1"/>
    <col min="3" max="3" width="12.42578125" style="141" customWidth="1"/>
    <col min="4" max="4" width="14.42578125" style="141" customWidth="1"/>
    <col min="5" max="5" width="11.7109375" style="141" customWidth="1"/>
    <col min="6" max="6" width="12.28515625" style="141" customWidth="1"/>
    <col min="7" max="7" width="13.85546875" style="141" customWidth="1"/>
    <col min="8" max="8" width="12.28515625" style="141" customWidth="1"/>
    <col min="257" max="257" width="0" hidden="1" customWidth="1"/>
    <col min="258" max="258" width="56" bestFit="1" customWidth="1"/>
    <col min="259" max="259" width="12.42578125" customWidth="1"/>
    <col min="260" max="260" width="14.42578125" customWidth="1"/>
    <col min="261" max="261" width="11.7109375" customWidth="1"/>
    <col min="262" max="262" width="12.28515625" customWidth="1"/>
    <col min="263" max="263" width="13.85546875" customWidth="1"/>
    <col min="264" max="264" width="12.28515625" customWidth="1"/>
    <col min="513" max="513" width="0" hidden="1" customWidth="1"/>
    <col min="514" max="514" width="56" bestFit="1" customWidth="1"/>
    <col min="515" max="515" width="12.42578125" customWidth="1"/>
    <col min="516" max="516" width="14.42578125" customWidth="1"/>
    <col min="517" max="517" width="11.7109375" customWidth="1"/>
    <col min="518" max="518" width="12.28515625" customWidth="1"/>
    <col min="519" max="519" width="13.85546875" customWidth="1"/>
    <col min="520" max="520" width="12.28515625" customWidth="1"/>
    <col min="769" max="769" width="0" hidden="1" customWidth="1"/>
    <col min="770" max="770" width="56" bestFit="1" customWidth="1"/>
    <col min="771" max="771" width="12.42578125" customWidth="1"/>
    <col min="772" max="772" width="14.42578125" customWidth="1"/>
    <col min="773" max="773" width="11.7109375" customWidth="1"/>
    <col min="774" max="774" width="12.28515625" customWidth="1"/>
    <col min="775" max="775" width="13.85546875" customWidth="1"/>
    <col min="776" max="776" width="12.28515625" customWidth="1"/>
    <col min="1025" max="1025" width="0" hidden="1" customWidth="1"/>
    <col min="1026" max="1026" width="56" bestFit="1" customWidth="1"/>
    <col min="1027" max="1027" width="12.42578125" customWidth="1"/>
    <col min="1028" max="1028" width="14.42578125" customWidth="1"/>
    <col min="1029" max="1029" width="11.7109375" customWidth="1"/>
    <col min="1030" max="1030" width="12.28515625" customWidth="1"/>
    <col min="1031" max="1031" width="13.85546875" customWidth="1"/>
    <col min="1032" max="1032" width="12.28515625" customWidth="1"/>
    <col min="1281" max="1281" width="0" hidden="1" customWidth="1"/>
    <col min="1282" max="1282" width="56" bestFit="1" customWidth="1"/>
    <col min="1283" max="1283" width="12.42578125" customWidth="1"/>
    <col min="1284" max="1284" width="14.42578125" customWidth="1"/>
    <col min="1285" max="1285" width="11.7109375" customWidth="1"/>
    <col min="1286" max="1286" width="12.28515625" customWidth="1"/>
    <col min="1287" max="1287" width="13.85546875" customWidth="1"/>
    <col min="1288" max="1288" width="12.28515625" customWidth="1"/>
    <col min="1537" max="1537" width="0" hidden="1" customWidth="1"/>
    <col min="1538" max="1538" width="56" bestFit="1" customWidth="1"/>
    <col min="1539" max="1539" width="12.42578125" customWidth="1"/>
    <col min="1540" max="1540" width="14.42578125" customWidth="1"/>
    <col min="1541" max="1541" width="11.7109375" customWidth="1"/>
    <col min="1542" max="1542" width="12.28515625" customWidth="1"/>
    <col min="1543" max="1543" width="13.85546875" customWidth="1"/>
    <col min="1544" max="1544" width="12.28515625" customWidth="1"/>
    <col min="1793" max="1793" width="0" hidden="1" customWidth="1"/>
    <col min="1794" max="1794" width="56" bestFit="1" customWidth="1"/>
    <col min="1795" max="1795" width="12.42578125" customWidth="1"/>
    <col min="1796" max="1796" width="14.42578125" customWidth="1"/>
    <col min="1797" max="1797" width="11.7109375" customWidth="1"/>
    <col min="1798" max="1798" width="12.28515625" customWidth="1"/>
    <col min="1799" max="1799" width="13.85546875" customWidth="1"/>
    <col min="1800" max="1800" width="12.28515625" customWidth="1"/>
    <col min="2049" max="2049" width="0" hidden="1" customWidth="1"/>
    <col min="2050" max="2050" width="56" bestFit="1" customWidth="1"/>
    <col min="2051" max="2051" width="12.42578125" customWidth="1"/>
    <col min="2052" max="2052" width="14.42578125" customWidth="1"/>
    <col min="2053" max="2053" width="11.7109375" customWidth="1"/>
    <col min="2054" max="2054" width="12.28515625" customWidth="1"/>
    <col min="2055" max="2055" width="13.85546875" customWidth="1"/>
    <col min="2056" max="2056" width="12.28515625" customWidth="1"/>
    <col min="2305" max="2305" width="0" hidden="1" customWidth="1"/>
    <col min="2306" max="2306" width="56" bestFit="1" customWidth="1"/>
    <col min="2307" max="2307" width="12.42578125" customWidth="1"/>
    <col min="2308" max="2308" width="14.42578125" customWidth="1"/>
    <col min="2309" max="2309" width="11.7109375" customWidth="1"/>
    <col min="2310" max="2310" width="12.28515625" customWidth="1"/>
    <col min="2311" max="2311" width="13.85546875" customWidth="1"/>
    <col min="2312" max="2312" width="12.28515625" customWidth="1"/>
    <col min="2561" max="2561" width="0" hidden="1" customWidth="1"/>
    <col min="2562" max="2562" width="56" bestFit="1" customWidth="1"/>
    <col min="2563" max="2563" width="12.42578125" customWidth="1"/>
    <col min="2564" max="2564" width="14.42578125" customWidth="1"/>
    <col min="2565" max="2565" width="11.7109375" customWidth="1"/>
    <col min="2566" max="2566" width="12.28515625" customWidth="1"/>
    <col min="2567" max="2567" width="13.85546875" customWidth="1"/>
    <col min="2568" max="2568" width="12.28515625" customWidth="1"/>
    <col min="2817" max="2817" width="0" hidden="1" customWidth="1"/>
    <col min="2818" max="2818" width="56" bestFit="1" customWidth="1"/>
    <col min="2819" max="2819" width="12.42578125" customWidth="1"/>
    <col min="2820" max="2820" width="14.42578125" customWidth="1"/>
    <col min="2821" max="2821" width="11.7109375" customWidth="1"/>
    <col min="2822" max="2822" width="12.28515625" customWidth="1"/>
    <col min="2823" max="2823" width="13.85546875" customWidth="1"/>
    <col min="2824" max="2824" width="12.28515625" customWidth="1"/>
    <col min="3073" max="3073" width="0" hidden="1" customWidth="1"/>
    <col min="3074" max="3074" width="56" bestFit="1" customWidth="1"/>
    <col min="3075" max="3075" width="12.42578125" customWidth="1"/>
    <col min="3076" max="3076" width="14.42578125" customWidth="1"/>
    <col min="3077" max="3077" width="11.7109375" customWidth="1"/>
    <col min="3078" max="3078" width="12.28515625" customWidth="1"/>
    <col min="3079" max="3079" width="13.85546875" customWidth="1"/>
    <col min="3080" max="3080" width="12.28515625" customWidth="1"/>
    <col min="3329" max="3329" width="0" hidden="1" customWidth="1"/>
    <col min="3330" max="3330" width="56" bestFit="1" customWidth="1"/>
    <col min="3331" max="3331" width="12.42578125" customWidth="1"/>
    <col min="3332" max="3332" width="14.42578125" customWidth="1"/>
    <col min="3333" max="3333" width="11.7109375" customWidth="1"/>
    <col min="3334" max="3334" width="12.28515625" customWidth="1"/>
    <col min="3335" max="3335" width="13.85546875" customWidth="1"/>
    <col min="3336" max="3336" width="12.28515625" customWidth="1"/>
    <col min="3585" max="3585" width="0" hidden="1" customWidth="1"/>
    <col min="3586" max="3586" width="56" bestFit="1" customWidth="1"/>
    <col min="3587" max="3587" width="12.42578125" customWidth="1"/>
    <col min="3588" max="3588" width="14.42578125" customWidth="1"/>
    <col min="3589" max="3589" width="11.7109375" customWidth="1"/>
    <col min="3590" max="3590" width="12.28515625" customWidth="1"/>
    <col min="3591" max="3591" width="13.85546875" customWidth="1"/>
    <col min="3592" max="3592" width="12.28515625" customWidth="1"/>
    <col min="3841" max="3841" width="0" hidden="1" customWidth="1"/>
    <col min="3842" max="3842" width="56" bestFit="1" customWidth="1"/>
    <col min="3843" max="3843" width="12.42578125" customWidth="1"/>
    <col min="3844" max="3844" width="14.42578125" customWidth="1"/>
    <col min="3845" max="3845" width="11.7109375" customWidth="1"/>
    <col min="3846" max="3846" width="12.28515625" customWidth="1"/>
    <col min="3847" max="3847" width="13.85546875" customWidth="1"/>
    <col min="3848" max="3848" width="12.28515625" customWidth="1"/>
    <col min="4097" max="4097" width="0" hidden="1" customWidth="1"/>
    <col min="4098" max="4098" width="56" bestFit="1" customWidth="1"/>
    <col min="4099" max="4099" width="12.42578125" customWidth="1"/>
    <col min="4100" max="4100" width="14.42578125" customWidth="1"/>
    <col min="4101" max="4101" width="11.7109375" customWidth="1"/>
    <col min="4102" max="4102" width="12.28515625" customWidth="1"/>
    <col min="4103" max="4103" width="13.85546875" customWidth="1"/>
    <col min="4104" max="4104" width="12.28515625" customWidth="1"/>
    <col min="4353" max="4353" width="0" hidden="1" customWidth="1"/>
    <col min="4354" max="4354" width="56" bestFit="1" customWidth="1"/>
    <col min="4355" max="4355" width="12.42578125" customWidth="1"/>
    <col min="4356" max="4356" width="14.42578125" customWidth="1"/>
    <col min="4357" max="4357" width="11.7109375" customWidth="1"/>
    <col min="4358" max="4358" width="12.28515625" customWidth="1"/>
    <col min="4359" max="4359" width="13.85546875" customWidth="1"/>
    <col min="4360" max="4360" width="12.28515625" customWidth="1"/>
    <col min="4609" max="4609" width="0" hidden="1" customWidth="1"/>
    <col min="4610" max="4610" width="56" bestFit="1" customWidth="1"/>
    <col min="4611" max="4611" width="12.42578125" customWidth="1"/>
    <col min="4612" max="4612" width="14.42578125" customWidth="1"/>
    <col min="4613" max="4613" width="11.7109375" customWidth="1"/>
    <col min="4614" max="4614" width="12.28515625" customWidth="1"/>
    <col min="4615" max="4615" width="13.85546875" customWidth="1"/>
    <col min="4616" max="4616" width="12.28515625" customWidth="1"/>
    <col min="4865" max="4865" width="0" hidden="1" customWidth="1"/>
    <col min="4866" max="4866" width="56" bestFit="1" customWidth="1"/>
    <col min="4867" max="4867" width="12.42578125" customWidth="1"/>
    <col min="4868" max="4868" width="14.42578125" customWidth="1"/>
    <col min="4869" max="4869" width="11.7109375" customWidth="1"/>
    <col min="4870" max="4870" width="12.28515625" customWidth="1"/>
    <col min="4871" max="4871" width="13.85546875" customWidth="1"/>
    <col min="4872" max="4872" width="12.28515625" customWidth="1"/>
    <col min="5121" max="5121" width="0" hidden="1" customWidth="1"/>
    <col min="5122" max="5122" width="56" bestFit="1" customWidth="1"/>
    <col min="5123" max="5123" width="12.42578125" customWidth="1"/>
    <col min="5124" max="5124" width="14.42578125" customWidth="1"/>
    <col min="5125" max="5125" width="11.7109375" customWidth="1"/>
    <col min="5126" max="5126" width="12.28515625" customWidth="1"/>
    <col min="5127" max="5127" width="13.85546875" customWidth="1"/>
    <col min="5128" max="5128" width="12.28515625" customWidth="1"/>
    <col min="5377" max="5377" width="0" hidden="1" customWidth="1"/>
    <col min="5378" max="5378" width="56" bestFit="1" customWidth="1"/>
    <col min="5379" max="5379" width="12.42578125" customWidth="1"/>
    <col min="5380" max="5380" width="14.42578125" customWidth="1"/>
    <col min="5381" max="5381" width="11.7109375" customWidth="1"/>
    <col min="5382" max="5382" width="12.28515625" customWidth="1"/>
    <col min="5383" max="5383" width="13.85546875" customWidth="1"/>
    <col min="5384" max="5384" width="12.28515625" customWidth="1"/>
    <col min="5633" max="5633" width="0" hidden="1" customWidth="1"/>
    <col min="5634" max="5634" width="56" bestFit="1" customWidth="1"/>
    <col min="5635" max="5635" width="12.42578125" customWidth="1"/>
    <col min="5636" max="5636" width="14.42578125" customWidth="1"/>
    <col min="5637" max="5637" width="11.7109375" customWidth="1"/>
    <col min="5638" max="5638" width="12.28515625" customWidth="1"/>
    <col min="5639" max="5639" width="13.85546875" customWidth="1"/>
    <col min="5640" max="5640" width="12.28515625" customWidth="1"/>
    <col min="5889" max="5889" width="0" hidden="1" customWidth="1"/>
    <col min="5890" max="5890" width="56" bestFit="1" customWidth="1"/>
    <col min="5891" max="5891" width="12.42578125" customWidth="1"/>
    <col min="5892" max="5892" width="14.42578125" customWidth="1"/>
    <col min="5893" max="5893" width="11.7109375" customWidth="1"/>
    <col min="5894" max="5894" width="12.28515625" customWidth="1"/>
    <col min="5895" max="5895" width="13.85546875" customWidth="1"/>
    <col min="5896" max="5896" width="12.28515625" customWidth="1"/>
    <col min="6145" max="6145" width="0" hidden="1" customWidth="1"/>
    <col min="6146" max="6146" width="56" bestFit="1" customWidth="1"/>
    <col min="6147" max="6147" width="12.42578125" customWidth="1"/>
    <col min="6148" max="6148" width="14.42578125" customWidth="1"/>
    <col min="6149" max="6149" width="11.7109375" customWidth="1"/>
    <col min="6150" max="6150" width="12.28515625" customWidth="1"/>
    <col min="6151" max="6151" width="13.85546875" customWidth="1"/>
    <col min="6152" max="6152" width="12.28515625" customWidth="1"/>
    <col min="6401" max="6401" width="0" hidden="1" customWidth="1"/>
    <col min="6402" max="6402" width="56" bestFit="1" customWidth="1"/>
    <col min="6403" max="6403" width="12.42578125" customWidth="1"/>
    <col min="6404" max="6404" width="14.42578125" customWidth="1"/>
    <col min="6405" max="6405" width="11.7109375" customWidth="1"/>
    <col min="6406" max="6406" width="12.28515625" customWidth="1"/>
    <col min="6407" max="6407" width="13.85546875" customWidth="1"/>
    <col min="6408" max="6408" width="12.28515625" customWidth="1"/>
    <col min="6657" max="6657" width="0" hidden="1" customWidth="1"/>
    <col min="6658" max="6658" width="56" bestFit="1" customWidth="1"/>
    <col min="6659" max="6659" width="12.42578125" customWidth="1"/>
    <col min="6660" max="6660" width="14.42578125" customWidth="1"/>
    <col min="6661" max="6661" width="11.7109375" customWidth="1"/>
    <col min="6662" max="6662" width="12.28515625" customWidth="1"/>
    <col min="6663" max="6663" width="13.85546875" customWidth="1"/>
    <col min="6664" max="6664" width="12.28515625" customWidth="1"/>
    <col min="6913" max="6913" width="0" hidden="1" customWidth="1"/>
    <col min="6914" max="6914" width="56" bestFit="1" customWidth="1"/>
    <col min="6915" max="6915" width="12.42578125" customWidth="1"/>
    <col min="6916" max="6916" width="14.42578125" customWidth="1"/>
    <col min="6917" max="6917" width="11.7109375" customWidth="1"/>
    <col min="6918" max="6918" width="12.28515625" customWidth="1"/>
    <col min="6919" max="6919" width="13.85546875" customWidth="1"/>
    <col min="6920" max="6920" width="12.28515625" customWidth="1"/>
    <col min="7169" max="7169" width="0" hidden="1" customWidth="1"/>
    <col min="7170" max="7170" width="56" bestFit="1" customWidth="1"/>
    <col min="7171" max="7171" width="12.42578125" customWidth="1"/>
    <col min="7172" max="7172" width="14.42578125" customWidth="1"/>
    <col min="7173" max="7173" width="11.7109375" customWidth="1"/>
    <col min="7174" max="7174" width="12.28515625" customWidth="1"/>
    <col min="7175" max="7175" width="13.85546875" customWidth="1"/>
    <col min="7176" max="7176" width="12.28515625" customWidth="1"/>
    <col min="7425" max="7425" width="0" hidden="1" customWidth="1"/>
    <col min="7426" max="7426" width="56" bestFit="1" customWidth="1"/>
    <col min="7427" max="7427" width="12.42578125" customWidth="1"/>
    <col min="7428" max="7428" width="14.42578125" customWidth="1"/>
    <col min="7429" max="7429" width="11.7109375" customWidth="1"/>
    <col min="7430" max="7430" width="12.28515625" customWidth="1"/>
    <col min="7431" max="7431" width="13.85546875" customWidth="1"/>
    <col min="7432" max="7432" width="12.28515625" customWidth="1"/>
    <col min="7681" max="7681" width="0" hidden="1" customWidth="1"/>
    <col min="7682" max="7682" width="56" bestFit="1" customWidth="1"/>
    <col min="7683" max="7683" width="12.42578125" customWidth="1"/>
    <col min="7684" max="7684" width="14.42578125" customWidth="1"/>
    <col min="7685" max="7685" width="11.7109375" customWidth="1"/>
    <col min="7686" max="7686" width="12.28515625" customWidth="1"/>
    <col min="7687" max="7687" width="13.85546875" customWidth="1"/>
    <col min="7688" max="7688" width="12.28515625" customWidth="1"/>
    <col min="7937" max="7937" width="0" hidden="1" customWidth="1"/>
    <col min="7938" max="7938" width="56" bestFit="1" customWidth="1"/>
    <col min="7939" max="7939" width="12.42578125" customWidth="1"/>
    <col min="7940" max="7940" width="14.42578125" customWidth="1"/>
    <col min="7941" max="7941" width="11.7109375" customWidth="1"/>
    <col min="7942" max="7942" width="12.28515625" customWidth="1"/>
    <col min="7943" max="7943" width="13.85546875" customWidth="1"/>
    <col min="7944" max="7944" width="12.28515625" customWidth="1"/>
    <col min="8193" max="8193" width="0" hidden="1" customWidth="1"/>
    <col min="8194" max="8194" width="56" bestFit="1" customWidth="1"/>
    <col min="8195" max="8195" width="12.42578125" customWidth="1"/>
    <col min="8196" max="8196" width="14.42578125" customWidth="1"/>
    <col min="8197" max="8197" width="11.7109375" customWidth="1"/>
    <col min="8198" max="8198" width="12.28515625" customWidth="1"/>
    <col min="8199" max="8199" width="13.85546875" customWidth="1"/>
    <col min="8200" max="8200" width="12.28515625" customWidth="1"/>
    <col min="8449" max="8449" width="0" hidden="1" customWidth="1"/>
    <col min="8450" max="8450" width="56" bestFit="1" customWidth="1"/>
    <col min="8451" max="8451" width="12.42578125" customWidth="1"/>
    <col min="8452" max="8452" width="14.42578125" customWidth="1"/>
    <col min="8453" max="8453" width="11.7109375" customWidth="1"/>
    <col min="8454" max="8454" width="12.28515625" customWidth="1"/>
    <col min="8455" max="8455" width="13.85546875" customWidth="1"/>
    <col min="8456" max="8456" width="12.28515625" customWidth="1"/>
    <col min="8705" max="8705" width="0" hidden="1" customWidth="1"/>
    <col min="8706" max="8706" width="56" bestFit="1" customWidth="1"/>
    <col min="8707" max="8707" width="12.42578125" customWidth="1"/>
    <col min="8708" max="8708" width="14.42578125" customWidth="1"/>
    <col min="8709" max="8709" width="11.7109375" customWidth="1"/>
    <col min="8710" max="8710" width="12.28515625" customWidth="1"/>
    <col min="8711" max="8711" width="13.85546875" customWidth="1"/>
    <col min="8712" max="8712" width="12.28515625" customWidth="1"/>
    <col min="8961" max="8961" width="0" hidden="1" customWidth="1"/>
    <col min="8962" max="8962" width="56" bestFit="1" customWidth="1"/>
    <col min="8963" max="8963" width="12.42578125" customWidth="1"/>
    <col min="8964" max="8964" width="14.42578125" customWidth="1"/>
    <col min="8965" max="8965" width="11.7109375" customWidth="1"/>
    <col min="8966" max="8966" width="12.28515625" customWidth="1"/>
    <col min="8967" max="8967" width="13.85546875" customWidth="1"/>
    <col min="8968" max="8968" width="12.28515625" customWidth="1"/>
    <col min="9217" max="9217" width="0" hidden="1" customWidth="1"/>
    <col min="9218" max="9218" width="56" bestFit="1" customWidth="1"/>
    <col min="9219" max="9219" width="12.42578125" customWidth="1"/>
    <col min="9220" max="9220" width="14.42578125" customWidth="1"/>
    <col min="9221" max="9221" width="11.7109375" customWidth="1"/>
    <col min="9222" max="9222" width="12.28515625" customWidth="1"/>
    <col min="9223" max="9223" width="13.85546875" customWidth="1"/>
    <col min="9224" max="9224" width="12.28515625" customWidth="1"/>
    <col min="9473" max="9473" width="0" hidden="1" customWidth="1"/>
    <col min="9474" max="9474" width="56" bestFit="1" customWidth="1"/>
    <col min="9475" max="9475" width="12.42578125" customWidth="1"/>
    <col min="9476" max="9476" width="14.42578125" customWidth="1"/>
    <col min="9477" max="9477" width="11.7109375" customWidth="1"/>
    <col min="9478" max="9478" width="12.28515625" customWidth="1"/>
    <col min="9479" max="9479" width="13.85546875" customWidth="1"/>
    <col min="9480" max="9480" width="12.28515625" customWidth="1"/>
    <col min="9729" max="9729" width="0" hidden="1" customWidth="1"/>
    <col min="9730" max="9730" width="56" bestFit="1" customWidth="1"/>
    <col min="9731" max="9731" width="12.42578125" customWidth="1"/>
    <col min="9732" max="9732" width="14.42578125" customWidth="1"/>
    <col min="9733" max="9733" width="11.7109375" customWidth="1"/>
    <col min="9734" max="9734" width="12.28515625" customWidth="1"/>
    <col min="9735" max="9735" width="13.85546875" customWidth="1"/>
    <col min="9736" max="9736" width="12.28515625" customWidth="1"/>
    <col min="9985" max="9985" width="0" hidden="1" customWidth="1"/>
    <col min="9986" max="9986" width="56" bestFit="1" customWidth="1"/>
    <col min="9987" max="9987" width="12.42578125" customWidth="1"/>
    <col min="9988" max="9988" width="14.42578125" customWidth="1"/>
    <col min="9989" max="9989" width="11.7109375" customWidth="1"/>
    <col min="9990" max="9990" width="12.28515625" customWidth="1"/>
    <col min="9991" max="9991" width="13.85546875" customWidth="1"/>
    <col min="9992" max="9992" width="12.28515625" customWidth="1"/>
    <col min="10241" max="10241" width="0" hidden="1" customWidth="1"/>
    <col min="10242" max="10242" width="56" bestFit="1" customWidth="1"/>
    <col min="10243" max="10243" width="12.42578125" customWidth="1"/>
    <col min="10244" max="10244" width="14.42578125" customWidth="1"/>
    <col min="10245" max="10245" width="11.7109375" customWidth="1"/>
    <col min="10246" max="10246" width="12.28515625" customWidth="1"/>
    <col min="10247" max="10247" width="13.85546875" customWidth="1"/>
    <col min="10248" max="10248" width="12.28515625" customWidth="1"/>
    <col min="10497" max="10497" width="0" hidden="1" customWidth="1"/>
    <col min="10498" max="10498" width="56" bestFit="1" customWidth="1"/>
    <col min="10499" max="10499" width="12.42578125" customWidth="1"/>
    <col min="10500" max="10500" width="14.42578125" customWidth="1"/>
    <col min="10501" max="10501" width="11.7109375" customWidth="1"/>
    <col min="10502" max="10502" width="12.28515625" customWidth="1"/>
    <col min="10503" max="10503" width="13.85546875" customWidth="1"/>
    <col min="10504" max="10504" width="12.28515625" customWidth="1"/>
    <col min="10753" max="10753" width="0" hidden="1" customWidth="1"/>
    <col min="10754" max="10754" width="56" bestFit="1" customWidth="1"/>
    <col min="10755" max="10755" width="12.42578125" customWidth="1"/>
    <col min="10756" max="10756" width="14.42578125" customWidth="1"/>
    <col min="10757" max="10757" width="11.7109375" customWidth="1"/>
    <col min="10758" max="10758" width="12.28515625" customWidth="1"/>
    <col min="10759" max="10759" width="13.85546875" customWidth="1"/>
    <col min="10760" max="10760" width="12.28515625" customWidth="1"/>
    <col min="11009" max="11009" width="0" hidden="1" customWidth="1"/>
    <col min="11010" max="11010" width="56" bestFit="1" customWidth="1"/>
    <col min="11011" max="11011" width="12.42578125" customWidth="1"/>
    <col min="11012" max="11012" width="14.42578125" customWidth="1"/>
    <col min="11013" max="11013" width="11.7109375" customWidth="1"/>
    <col min="11014" max="11014" width="12.28515625" customWidth="1"/>
    <col min="11015" max="11015" width="13.85546875" customWidth="1"/>
    <col min="11016" max="11016" width="12.28515625" customWidth="1"/>
    <col min="11265" max="11265" width="0" hidden="1" customWidth="1"/>
    <col min="11266" max="11266" width="56" bestFit="1" customWidth="1"/>
    <col min="11267" max="11267" width="12.42578125" customWidth="1"/>
    <col min="11268" max="11268" width="14.42578125" customWidth="1"/>
    <col min="11269" max="11269" width="11.7109375" customWidth="1"/>
    <col min="11270" max="11270" width="12.28515625" customWidth="1"/>
    <col min="11271" max="11271" width="13.85546875" customWidth="1"/>
    <col min="11272" max="11272" width="12.28515625" customWidth="1"/>
    <col min="11521" max="11521" width="0" hidden="1" customWidth="1"/>
    <col min="11522" max="11522" width="56" bestFit="1" customWidth="1"/>
    <col min="11523" max="11523" width="12.42578125" customWidth="1"/>
    <col min="11524" max="11524" width="14.42578125" customWidth="1"/>
    <col min="11525" max="11525" width="11.7109375" customWidth="1"/>
    <col min="11526" max="11526" width="12.28515625" customWidth="1"/>
    <col min="11527" max="11527" width="13.85546875" customWidth="1"/>
    <col min="11528" max="11528" width="12.28515625" customWidth="1"/>
    <col min="11777" max="11777" width="0" hidden="1" customWidth="1"/>
    <col min="11778" max="11778" width="56" bestFit="1" customWidth="1"/>
    <col min="11779" max="11779" width="12.42578125" customWidth="1"/>
    <col min="11780" max="11780" width="14.42578125" customWidth="1"/>
    <col min="11781" max="11781" width="11.7109375" customWidth="1"/>
    <col min="11782" max="11782" width="12.28515625" customWidth="1"/>
    <col min="11783" max="11783" width="13.85546875" customWidth="1"/>
    <col min="11784" max="11784" width="12.28515625" customWidth="1"/>
    <col min="12033" max="12033" width="0" hidden="1" customWidth="1"/>
    <col min="12034" max="12034" width="56" bestFit="1" customWidth="1"/>
    <col min="12035" max="12035" width="12.42578125" customWidth="1"/>
    <col min="12036" max="12036" width="14.42578125" customWidth="1"/>
    <col min="12037" max="12037" width="11.7109375" customWidth="1"/>
    <col min="12038" max="12038" width="12.28515625" customWidth="1"/>
    <col min="12039" max="12039" width="13.85546875" customWidth="1"/>
    <col min="12040" max="12040" width="12.28515625" customWidth="1"/>
    <col min="12289" max="12289" width="0" hidden="1" customWidth="1"/>
    <col min="12290" max="12290" width="56" bestFit="1" customWidth="1"/>
    <col min="12291" max="12291" width="12.42578125" customWidth="1"/>
    <col min="12292" max="12292" width="14.42578125" customWidth="1"/>
    <col min="12293" max="12293" width="11.7109375" customWidth="1"/>
    <col min="12294" max="12294" width="12.28515625" customWidth="1"/>
    <col min="12295" max="12295" width="13.85546875" customWidth="1"/>
    <col min="12296" max="12296" width="12.28515625" customWidth="1"/>
    <col min="12545" max="12545" width="0" hidden="1" customWidth="1"/>
    <col min="12546" max="12546" width="56" bestFit="1" customWidth="1"/>
    <col min="12547" max="12547" width="12.42578125" customWidth="1"/>
    <col min="12548" max="12548" width="14.42578125" customWidth="1"/>
    <col min="12549" max="12549" width="11.7109375" customWidth="1"/>
    <col min="12550" max="12550" width="12.28515625" customWidth="1"/>
    <col min="12551" max="12551" width="13.85546875" customWidth="1"/>
    <col min="12552" max="12552" width="12.28515625" customWidth="1"/>
    <col min="12801" max="12801" width="0" hidden="1" customWidth="1"/>
    <col min="12802" max="12802" width="56" bestFit="1" customWidth="1"/>
    <col min="12803" max="12803" width="12.42578125" customWidth="1"/>
    <col min="12804" max="12804" width="14.42578125" customWidth="1"/>
    <col min="12805" max="12805" width="11.7109375" customWidth="1"/>
    <col min="12806" max="12806" width="12.28515625" customWidth="1"/>
    <col min="12807" max="12807" width="13.85546875" customWidth="1"/>
    <col min="12808" max="12808" width="12.28515625" customWidth="1"/>
    <col min="13057" max="13057" width="0" hidden="1" customWidth="1"/>
    <col min="13058" max="13058" width="56" bestFit="1" customWidth="1"/>
    <col min="13059" max="13059" width="12.42578125" customWidth="1"/>
    <col min="13060" max="13060" width="14.42578125" customWidth="1"/>
    <col min="13061" max="13061" width="11.7109375" customWidth="1"/>
    <col min="13062" max="13062" width="12.28515625" customWidth="1"/>
    <col min="13063" max="13063" width="13.85546875" customWidth="1"/>
    <col min="13064" max="13064" width="12.28515625" customWidth="1"/>
    <col min="13313" max="13313" width="0" hidden="1" customWidth="1"/>
    <col min="13314" max="13314" width="56" bestFit="1" customWidth="1"/>
    <col min="13315" max="13315" width="12.42578125" customWidth="1"/>
    <col min="13316" max="13316" width="14.42578125" customWidth="1"/>
    <col min="13317" max="13317" width="11.7109375" customWidth="1"/>
    <col min="13318" max="13318" width="12.28515625" customWidth="1"/>
    <col min="13319" max="13319" width="13.85546875" customWidth="1"/>
    <col min="13320" max="13320" width="12.28515625" customWidth="1"/>
    <col min="13569" max="13569" width="0" hidden="1" customWidth="1"/>
    <col min="13570" max="13570" width="56" bestFit="1" customWidth="1"/>
    <col min="13571" max="13571" width="12.42578125" customWidth="1"/>
    <col min="13572" max="13572" width="14.42578125" customWidth="1"/>
    <col min="13573" max="13573" width="11.7109375" customWidth="1"/>
    <col min="13574" max="13574" width="12.28515625" customWidth="1"/>
    <col min="13575" max="13575" width="13.85546875" customWidth="1"/>
    <col min="13576" max="13576" width="12.28515625" customWidth="1"/>
    <col min="13825" max="13825" width="0" hidden="1" customWidth="1"/>
    <col min="13826" max="13826" width="56" bestFit="1" customWidth="1"/>
    <col min="13827" max="13827" width="12.42578125" customWidth="1"/>
    <col min="13828" max="13828" width="14.42578125" customWidth="1"/>
    <col min="13829" max="13829" width="11.7109375" customWidth="1"/>
    <col min="13830" max="13830" width="12.28515625" customWidth="1"/>
    <col min="13831" max="13831" width="13.85546875" customWidth="1"/>
    <col min="13832" max="13832" width="12.28515625" customWidth="1"/>
    <col min="14081" max="14081" width="0" hidden="1" customWidth="1"/>
    <col min="14082" max="14082" width="56" bestFit="1" customWidth="1"/>
    <col min="14083" max="14083" width="12.42578125" customWidth="1"/>
    <col min="14084" max="14084" width="14.42578125" customWidth="1"/>
    <col min="14085" max="14085" width="11.7109375" customWidth="1"/>
    <col min="14086" max="14086" width="12.28515625" customWidth="1"/>
    <col min="14087" max="14087" width="13.85546875" customWidth="1"/>
    <col min="14088" max="14088" width="12.28515625" customWidth="1"/>
    <col min="14337" max="14337" width="0" hidden="1" customWidth="1"/>
    <col min="14338" max="14338" width="56" bestFit="1" customWidth="1"/>
    <col min="14339" max="14339" width="12.42578125" customWidth="1"/>
    <col min="14340" max="14340" width="14.42578125" customWidth="1"/>
    <col min="14341" max="14341" width="11.7109375" customWidth="1"/>
    <col min="14342" max="14342" width="12.28515625" customWidth="1"/>
    <col min="14343" max="14343" width="13.85546875" customWidth="1"/>
    <col min="14344" max="14344" width="12.28515625" customWidth="1"/>
    <col min="14593" max="14593" width="0" hidden="1" customWidth="1"/>
    <col min="14594" max="14594" width="56" bestFit="1" customWidth="1"/>
    <col min="14595" max="14595" width="12.42578125" customWidth="1"/>
    <col min="14596" max="14596" width="14.42578125" customWidth="1"/>
    <col min="14597" max="14597" width="11.7109375" customWidth="1"/>
    <col min="14598" max="14598" width="12.28515625" customWidth="1"/>
    <col min="14599" max="14599" width="13.85546875" customWidth="1"/>
    <col min="14600" max="14600" width="12.28515625" customWidth="1"/>
    <col min="14849" max="14849" width="0" hidden="1" customWidth="1"/>
    <col min="14850" max="14850" width="56" bestFit="1" customWidth="1"/>
    <col min="14851" max="14851" width="12.42578125" customWidth="1"/>
    <col min="14852" max="14852" width="14.42578125" customWidth="1"/>
    <col min="14853" max="14853" width="11.7109375" customWidth="1"/>
    <col min="14854" max="14854" width="12.28515625" customWidth="1"/>
    <col min="14855" max="14855" width="13.85546875" customWidth="1"/>
    <col min="14856" max="14856" width="12.28515625" customWidth="1"/>
    <col min="15105" max="15105" width="0" hidden="1" customWidth="1"/>
    <col min="15106" max="15106" width="56" bestFit="1" customWidth="1"/>
    <col min="15107" max="15107" width="12.42578125" customWidth="1"/>
    <col min="15108" max="15108" width="14.42578125" customWidth="1"/>
    <col min="15109" max="15109" width="11.7109375" customWidth="1"/>
    <col min="15110" max="15110" width="12.28515625" customWidth="1"/>
    <col min="15111" max="15111" width="13.85546875" customWidth="1"/>
    <col min="15112" max="15112" width="12.28515625" customWidth="1"/>
    <col min="15361" max="15361" width="0" hidden="1" customWidth="1"/>
    <col min="15362" max="15362" width="56" bestFit="1" customWidth="1"/>
    <col min="15363" max="15363" width="12.42578125" customWidth="1"/>
    <col min="15364" max="15364" width="14.42578125" customWidth="1"/>
    <col min="15365" max="15365" width="11.7109375" customWidth="1"/>
    <col min="15366" max="15366" width="12.28515625" customWidth="1"/>
    <col min="15367" max="15367" width="13.85546875" customWidth="1"/>
    <col min="15368" max="15368" width="12.28515625" customWidth="1"/>
    <col min="15617" max="15617" width="0" hidden="1" customWidth="1"/>
    <col min="15618" max="15618" width="56" bestFit="1" customWidth="1"/>
    <col min="15619" max="15619" width="12.42578125" customWidth="1"/>
    <col min="15620" max="15620" width="14.42578125" customWidth="1"/>
    <col min="15621" max="15621" width="11.7109375" customWidth="1"/>
    <col min="15622" max="15622" width="12.28515625" customWidth="1"/>
    <col min="15623" max="15623" width="13.85546875" customWidth="1"/>
    <col min="15624" max="15624" width="12.28515625" customWidth="1"/>
    <col min="15873" max="15873" width="0" hidden="1" customWidth="1"/>
    <col min="15874" max="15874" width="56" bestFit="1" customWidth="1"/>
    <col min="15875" max="15875" width="12.42578125" customWidth="1"/>
    <col min="15876" max="15876" width="14.42578125" customWidth="1"/>
    <col min="15877" max="15877" width="11.7109375" customWidth="1"/>
    <col min="15878" max="15878" width="12.28515625" customWidth="1"/>
    <col min="15879" max="15879" width="13.85546875" customWidth="1"/>
    <col min="15880" max="15880" width="12.28515625" customWidth="1"/>
    <col min="16129" max="16129" width="0" hidden="1" customWidth="1"/>
    <col min="16130" max="16130" width="56" bestFit="1" customWidth="1"/>
    <col min="16131" max="16131" width="12.42578125" customWidth="1"/>
    <col min="16132" max="16132" width="14.42578125" customWidth="1"/>
    <col min="16133" max="16133" width="11.7109375" customWidth="1"/>
    <col min="16134" max="16134" width="12.28515625" customWidth="1"/>
    <col min="16135" max="16135" width="13.85546875" customWidth="1"/>
    <col min="16136" max="16136" width="12.28515625" customWidth="1"/>
  </cols>
  <sheetData>
    <row r="1" spans="1:8" x14ac:dyDescent="0.25">
      <c r="B1" s="252" t="s">
        <v>506</v>
      </c>
    </row>
    <row r="3" spans="1:8" x14ac:dyDescent="0.25">
      <c r="B3" s="869" t="s">
        <v>426</v>
      </c>
      <c r="C3" s="869"/>
      <c r="D3" s="869"/>
      <c r="E3" s="869"/>
      <c r="F3" s="869"/>
      <c r="G3" s="869"/>
      <c r="H3" s="869"/>
    </row>
    <row r="4" spans="1:8" x14ac:dyDescent="0.25">
      <c r="B4" s="869"/>
      <c r="C4" s="869"/>
      <c r="D4" s="869"/>
      <c r="E4" s="869"/>
      <c r="F4" s="869"/>
      <c r="G4" s="869"/>
      <c r="H4" s="869"/>
    </row>
    <row r="5" spans="1:8" x14ac:dyDescent="0.25">
      <c r="B5" s="298" t="s">
        <v>505</v>
      </c>
      <c r="C5" s="251"/>
      <c r="D5" s="251"/>
      <c r="E5" s="251"/>
      <c r="F5" s="251"/>
      <c r="G5" s="251"/>
      <c r="H5" s="251"/>
    </row>
    <row r="6" spans="1:8" x14ac:dyDescent="0.25">
      <c r="C6" s="870" t="s">
        <v>427</v>
      </c>
      <c r="D6" s="871"/>
      <c r="E6" s="873" t="s">
        <v>428</v>
      </c>
      <c r="F6" s="873"/>
      <c r="G6" s="873" t="s">
        <v>116</v>
      </c>
      <c r="H6" s="872"/>
    </row>
    <row r="7" spans="1:8" s="255" customFormat="1" ht="26.25" x14ac:dyDescent="0.25">
      <c r="A7" s="277"/>
      <c r="B7" s="253"/>
      <c r="C7" s="254" t="s">
        <v>0</v>
      </c>
      <c r="D7" s="254" t="s">
        <v>1</v>
      </c>
      <c r="E7" s="254" t="s">
        <v>0</v>
      </c>
      <c r="F7" s="254" t="s">
        <v>1</v>
      </c>
      <c r="G7" s="254" t="s">
        <v>0</v>
      </c>
      <c r="H7" s="254" t="s">
        <v>1</v>
      </c>
    </row>
    <row r="8" spans="1:8" x14ac:dyDescent="0.25">
      <c r="C8" s="256"/>
      <c r="D8" s="256"/>
      <c r="E8" s="256"/>
      <c r="F8" s="256"/>
      <c r="G8" s="256"/>
      <c r="H8" s="256"/>
    </row>
    <row r="9" spans="1:8" x14ac:dyDescent="0.25">
      <c r="A9" s="278">
        <v>1</v>
      </c>
      <c r="B9" s="257" t="s">
        <v>117</v>
      </c>
      <c r="C9" s="258"/>
      <c r="D9" s="258"/>
      <c r="E9" s="258"/>
      <c r="F9" s="258"/>
      <c r="G9" s="258"/>
      <c r="H9" s="258"/>
    </row>
    <row r="10" spans="1:8" x14ac:dyDescent="0.25">
      <c r="A10" s="278" t="s">
        <v>204</v>
      </c>
      <c r="B10" s="259" t="s">
        <v>2</v>
      </c>
      <c r="C10" s="258">
        <v>8340</v>
      </c>
      <c r="D10" s="258">
        <v>7730</v>
      </c>
      <c r="E10" s="258">
        <v>8470</v>
      </c>
      <c r="F10" s="258">
        <v>7850</v>
      </c>
      <c r="G10" s="260">
        <v>-130</v>
      </c>
      <c r="H10" s="260">
        <v>-120</v>
      </c>
    </row>
    <row r="11" spans="1:8" x14ac:dyDescent="0.25">
      <c r="A11" s="278" t="s">
        <v>205</v>
      </c>
      <c r="B11" s="259" t="s">
        <v>3</v>
      </c>
      <c r="C11" s="258">
        <v>40</v>
      </c>
      <c r="D11" s="258">
        <v>40</v>
      </c>
      <c r="E11" s="258">
        <v>40</v>
      </c>
      <c r="F11" s="258">
        <v>40</v>
      </c>
      <c r="G11" s="260" t="s">
        <v>8</v>
      </c>
      <c r="H11" s="260" t="s">
        <v>8</v>
      </c>
    </row>
    <row r="12" spans="1:8" x14ac:dyDescent="0.25">
      <c r="A12" s="278" t="s">
        <v>206</v>
      </c>
      <c r="B12" s="259" t="s">
        <v>4</v>
      </c>
      <c r="C12" s="258">
        <v>40</v>
      </c>
      <c r="D12" s="258">
        <v>40</v>
      </c>
      <c r="E12" s="258">
        <v>50</v>
      </c>
      <c r="F12" s="258">
        <v>50</v>
      </c>
      <c r="G12" s="260">
        <v>-10</v>
      </c>
      <c r="H12" s="260">
        <v>-10</v>
      </c>
    </row>
    <row r="13" spans="1:8" x14ac:dyDescent="0.25">
      <c r="A13" s="278" t="s">
        <v>207</v>
      </c>
      <c r="B13" s="259" t="s">
        <v>6</v>
      </c>
      <c r="C13" s="258">
        <v>310</v>
      </c>
      <c r="D13" s="258">
        <v>310</v>
      </c>
      <c r="E13" s="258">
        <v>310</v>
      </c>
      <c r="F13" s="258">
        <v>300</v>
      </c>
      <c r="G13" s="260">
        <v>10</v>
      </c>
      <c r="H13" s="260">
        <v>10</v>
      </c>
    </row>
    <row r="14" spans="1:8" x14ac:dyDescent="0.25">
      <c r="A14" s="278" t="s">
        <v>208</v>
      </c>
      <c r="B14" s="259" t="s">
        <v>7</v>
      </c>
      <c r="C14" s="258">
        <v>900</v>
      </c>
      <c r="D14" s="258">
        <v>850</v>
      </c>
      <c r="E14" s="258">
        <v>900</v>
      </c>
      <c r="F14" s="258">
        <v>860</v>
      </c>
      <c r="G14" s="260">
        <v>-10</v>
      </c>
      <c r="H14" s="260">
        <v>-10</v>
      </c>
    </row>
    <row r="15" spans="1:8" x14ac:dyDescent="0.25">
      <c r="A15" s="278" t="s">
        <v>349</v>
      </c>
      <c r="B15" s="289" t="s">
        <v>414</v>
      </c>
      <c r="C15" s="258">
        <v>50</v>
      </c>
      <c r="D15" s="258">
        <v>50</v>
      </c>
      <c r="E15" s="258">
        <v>50</v>
      </c>
      <c r="F15" s="258">
        <v>50</v>
      </c>
      <c r="G15" s="260" t="s">
        <v>8</v>
      </c>
      <c r="H15" s="260">
        <v>0</v>
      </c>
    </row>
    <row r="16" spans="1:8" x14ac:dyDescent="0.25">
      <c r="A16" s="278"/>
      <c r="B16" s="259"/>
      <c r="C16" s="258"/>
      <c r="D16" s="258"/>
      <c r="E16" s="258"/>
      <c r="F16" s="258"/>
      <c r="G16" s="260"/>
      <c r="H16" s="260"/>
    </row>
    <row r="17" spans="1:8" x14ac:dyDescent="0.25">
      <c r="A17" s="278">
        <v>22</v>
      </c>
      <c r="B17" s="257" t="s">
        <v>176</v>
      </c>
      <c r="C17" s="258"/>
      <c r="D17" s="258"/>
      <c r="E17" s="258"/>
      <c r="F17" s="258"/>
      <c r="G17" s="260"/>
      <c r="H17" s="260"/>
    </row>
    <row r="18" spans="1:8" x14ac:dyDescent="0.25">
      <c r="A18" s="278" t="s">
        <v>209</v>
      </c>
      <c r="B18" s="259" t="s">
        <v>429</v>
      </c>
      <c r="C18" s="258">
        <v>3550</v>
      </c>
      <c r="D18" s="258">
        <v>3420</v>
      </c>
      <c r="E18" s="258">
        <v>3900</v>
      </c>
      <c r="F18" s="258">
        <v>3760</v>
      </c>
      <c r="G18" s="260">
        <v>-350</v>
      </c>
      <c r="H18" s="260">
        <v>-340</v>
      </c>
    </row>
    <row r="19" spans="1:8" x14ac:dyDescent="0.25">
      <c r="A19" s="278" t="s">
        <v>210</v>
      </c>
      <c r="B19" s="259" t="s">
        <v>9</v>
      </c>
      <c r="C19" s="258">
        <v>920</v>
      </c>
      <c r="D19" s="258">
        <v>860</v>
      </c>
      <c r="E19" s="258">
        <v>940</v>
      </c>
      <c r="F19" s="258">
        <v>880</v>
      </c>
      <c r="G19" s="260">
        <v>-20</v>
      </c>
      <c r="H19" s="260">
        <v>-20</v>
      </c>
    </row>
    <row r="20" spans="1:8" x14ac:dyDescent="0.25">
      <c r="A20" s="278" t="s">
        <v>211</v>
      </c>
      <c r="B20" s="259" t="s">
        <v>10</v>
      </c>
      <c r="C20" s="258">
        <v>1150</v>
      </c>
      <c r="D20" s="258">
        <v>1050</v>
      </c>
      <c r="E20" s="258">
        <v>1160</v>
      </c>
      <c r="F20" s="258">
        <v>1060</v>
      </c>
      <c r="G20" s="260">
        <v>-10</v>
      </c>
      <c r="H20" s="260">
        <v>-10</v>
      </c>
    </row>
    <row r="21" spans="1:8" x14ac:dyDescent="0.25">
      <c r="A21" s="278" t="s">
        <v>212</v>
      </c>
      <c r="B21" s="259" t="s">
        <v>11</v>
      </c>
      <c r="C21" s="258">
        <v>2600</v>
      </c>
      <c r="D21" s="258">
        <v>2470</v>
      </c>
      <c r="E21" s="258">
        <v>2630</v>
      </c>
      <c r="F21" s="258">
        <v>2510</v>
      </c>
      <c r="G21" s="260">
        <v>-40</v>
      </c>
      <c r="H21" s="260">
        <v>-40</v>
      </c>
    </row>
    <row r="22" spans="1:8" x14ac:dyDescent="0.25">
      <c r="A22" s="278" t="s">
        <v>213</v>
      </c>
      <c r="B22" s="259" t="s">
        <v>12</v>
      </c>
      <c r="C22" s="258">
        <v>640</v>
      </c>
      <c r="D22" s="258">
        <v>620</v>
      </c>
      <c r="E22" s="258">
        <v>640</v>
      </c>
      <c r="F22" s="258">
        <v>620</v>
      </c>
      <c r="G22" s="260" t="s">
        <v>8</v>
      </c>
      <c r="H22" s="260" t="s">
        <v>8</v>
      </c>
    </row>
    <row r="23" spans="1:8" x14ac:dyDescent="0.25">
      <c r="A23" s="278" t="s">
        <v>214</v>
      </c>
      <c r="B23" s="259" t="s">
        <v>13</v>
      </c>
      <c r="C23" s="258">
        <v>430</v>
      </c>
      <c r="D23" s="258">
        <v>430</v>
      </c>
      <c r="E23" s="258">
        <v>420</v>
      </c>
      <c r="F23" s="258">
        <v>410</v>
      </c>
      <c r="G23" s="260">
        <v>10</v>
      </c>
      <c r="H23" s="260">
        <v>10</v>
      </c>
    </row>
    <row r="24" spans="1:8" x14ac:dyDescent="0.25">
      <c r="A24" s="278" t="s">
        <v>215</v>
      </c>
      <c r="B24" s="259" t="s">
        <v>14</v>
      </c>
      <c r="C24" s="258">
        <v>50</v>
      </c>
      <c r="D24" s="258">
        <v>50</v>
      </c>
      <c r="E24" s="258">
        <v>50</v>
      </c>
      <c r="F24" s="258">
        <v>50</v>
      </c>
      <c r="G24" s="260" t="s">
        <v>8</v>
      </c>
      <c r="H24" s="260" t="s">
        <v>8</v>
      </c>
    </row>
    <row r="25" spans="1:8" x14ac:dyDescent="0.25">
      <c r="A25" s="278" t="s">
        <v>216</v>
      </c>
      <c r="B25" s="259" t="s">
        <v>15</v>
      </c>
      <c r="C25" s="258">
        <v>70</v>
      </c>
      <c r="D25" s="258">
        <v>70</v>
      </c>
      <c r="E25" s="258">
        <v>70</v>
      </c>
      <c r="F25" s="258">
        <v>70</v>
      </c>
      <c r="G25" s="260">
        <v>0</v>
      </c>
      <c r="H25" s="260" t="s">
        <v>8</v>
      </c>
    </row>
    <row r="26" spans="1:8" x14ac:dyDescent="0.25">
      <c r="A26" s="278" t="s">
        <v>217</v>
      </c>
      <c r="B26" s="259" t="s">
        <v>16</v>
      </c>
      <c r="C26" s="258">
        <v>900</v>
      </c>
      <c r="D26" s="258">
        <v>850</v>
      </c>
      <c r="E26" s="258">
        <v>900</v>
      </c>
      <c r="F26" s="258">
        <v>840</v>
      </c>
      <c r="G26" s="260" t="s">
        <v>8</v>
      </c>
      <c r="H26" s="260" t="s">
        <v>8</v>
      </c>
    </row>
    <row r="27" spans="1:8" x14ac:dyDescent="0.25">
      <c r="A27" s="278" t="s">
        <v>352</v>
      </c>
      <c r="B27" s="259" t="s">
        <v>410</v>
      </c>
      <c r="C27" s="258">
        <v>1640</v>
      </c>
      <c r="D27" s="258">
        <v>1600</v>
      </c>
      <c r="E27" s="258">
        <v>1870</v>
      </c>
      <c r="F27" s="258">
        <v>1820</v>
      </c>
      <c r="G27" s="260">
        <v>-230</v>
      </c>
      <c r="H27" s="260">
        <v>-220</v>
      </c>
    </row>
    <row r="28" spans="1:8" x14ac:dyDescent="0.25">
      <c r="A28" s="278"/>
      <c r="B28" s="259"/>
      <c r="C28" s="258"/>
      <c r="D28" s="258"/>
      <c r="E28" s="258"/>
      <c r="F28" s="258"/>
      <c r="G28" s="260"/>
      <c r="H28" s="260"/>
    </row>
    <row r="29" spans="1:8" x14ac:dyDescent="0.25">
      <c r="A29" s="278">
        <v>2</v>
      </c>
      <c r="B29" s="257" t="s">
        <v>17</v>
      </c>
      <c r="C29" s="258"/>
      <c r="D29" s="261"/>
      <c r="E29" s="258"/>
      <c r="F29" s="261"/>
      <c r="G29" s="260"/>
      <c r="H29" s="260"/>
    </row>
    <row r="30" spans="1:8" x14ac:dyDescent="0.25">
      <c r="A30" s="278" t="s">
        <v>218</v>
      </c>
      <c r="B30" s="259" t="s">
        <v>430</v>
      </c>
      <c r="C30" s="258">
        <v>1500</v>
      </c>
      <c r="D30" s="258">
        <v>1460</v>
      </c>
      <c r="E30" s="258">
        <v>1550</v>
      </c>
      <c r="F30" s="258">
        <v>1500</v>
      </c>
      <c r="G30" s="260">
        <v>-50</v>
      </c>
      <c r="H30" s="260">
        <v>-50</v>
      </c>
    </row>
    <row r="31" spans="1:8" x14ac:dyDescent="0.25">
      <c r="A31" s="278"/>
      <c r="B31" s="259"/>
      <c r="C31" s="258"/>
      <c r="D31" s="258"/>
      <c r="E31" s="258"/>
      <c r="F31" s="258"/>
      <c r="G31" s="260"/>
      <c r="H31" s="260"/>
    </row>
    <row r="32" spans="1:8" x14ac:dyDescent="0.25">
      <c r="A32" s="278">
        <v>28</v>
      </c>
      <c r="B32" s="257" t="s">
        <v>18</v>
      </c>
      <c r="C32" s="258"/>
      <c r="D32" s="258"/>
      <c r="E32" s="258"/>
      <c r="F32" s="258"/>
      <c r="G32" s="260"/>
      <c r="H32" s="260"/>
    </row>
    <row r="33" spans="1:8" x14ac:dyDescent="0.25">
      <c r="A33" s="278" t="s">
        <v>220</v>
      </c>
      <c r="B33" s="259" t="s">
        <v>19</v>
      </c>
      <c r="C33" s="258">
        <v>560</v>
      </c>
      <c r="D33" s="258">
        <v>540</v>
      </c>
      <c r="E33" s="258">
        <v>860</v>
      </c>
      <c r="F33" s="258">
        <v>830</v>
      </c>
      <c r="G33" s="260">
        <v>-310</v>
      </c>
      <c r="H33" s="260">
        <v>-300</v>
      </c>
    </row>
    <row r="34" spans="1:8" x14ac:dyDescent="0.25">
      <c r="A34" s="278" t="s">
        <v>221</v>
      </c>
      <c r="B34" s="259" t="s">
        <v>20</v>
      </c>
      <c r="C34" s="258">
        <v>230</v>
      </c>
      <c r="D34" s="258">
        <v>210</v>
      </c>
      <c r="E34" s="258">
        <v>230</v>
      </c>
      <c r="F34" s="258">
        <v>220</v>
      </c>
      <c r="G34" s="260">
        <v>-10</v>
      </c>
      <c r="H34" s="260">
        <v>-10</v>
      </c>
    </row>
    <row r="35" spans="1:8" x14ac:dyDescent="0.25">
      <c r="A35" s="278" t="s">
        <v>222</v>
      </c>
      <c r="B35" s="259" t="s">
        <v>125</v>
      </c>
      <c r="C35" s="258">
        <v>110</v>
      </c>
      <c r="D35" s="258">
        <v>100</v>
      </c>
      <c r="E35" s="258">
        <v>110</v>
      </c>
      <c r="F35" s="258">
        <v>110</v>
      </c>
      <c r="G35" s="260" t="s">
        <v>8</v>
      </c>
      <c r="H35" s="260" t="s">
        <v>8</v>
      </c>
    </row>
    <row r="36" spans="1:8" x14ac:dyDescent="0.25">
      <c r="A36" s="278" t="s">
        <v>355</v>
      </c>
      <c r="B36" s="259" t="s">
        <v>411</v>
      </c>
      <c r="C36" s="258">
        <v>370</v>
      </c>
      <c r="D36" s="258">
        <v>360</v>
      </c>
      <c r="E36" s="258">
        <v>380</v>
      </c>
      <c r="F36" s="258">
        <v>360</v>
      </c>
      <c r="G36" s="260" t="s">
        <v>8</v>
      </c>
      <c r="H36" s="260">
        <v>0</v>
      </c>
    </row>
    <row r="37" spans="1:8" x14ac:dyDescent="0.25">
      <c r="A37" s="278"/>
      <c r="B37" s="262"/>
      <c r="C37" s="258"/>
      <c r="D37" s="258"/>
      <c r="E37" s="258"/>
      <c r="F37" s="258"/>
      <c r="G37" s="260"/>
      <c r="H37" s="260"/>
    </row>
    <row r="38" spans="1:8" x14ac:dyDescent="0.25">
      <c r="A38" s="278">
        <v>4</v>
      </c>
      <c r="B38" s="257" t="s">
        <v>31</v>
      </c>
      <c r="C38" s="258"/>
      <c r="D38" s="258"/>
      <c r="E38" s="258"/>
      <c r="F38" s="258"/>
      <c r="G38" s="260"/>
      <c r="H38" s="260"/>
    </row>
    <row r="39" spans="1:8" x14ac:dyDescent="0.25">
      <c r="A39" s="278" t="s">
        <v>223</v>
      </c>
      <c r="B39" s="259" t="s">
        <v>32</v>
      </c>
      <c r="C39" s="258">
        <v>450</v>
      </c>
      <c r="D39" s="258">
        <v>420</v>
      </c>
      <c r="E39" s="258">
        <v>460</v>
      </c>
      <c r="F39" s="258">
        <v>430</v>
      </c>
      <c r="G39" s="260" t="s">
        <v>8</v>
      </c>
      <c r="H39" s="260" t="s">
        <v>8</v>
      </c>
    </row>
    <row r="40" spans="1:8" x14ac:dyDescent="0.25">
      <c r="A40" s="278"/>
      <c r="B40" s="259"/>
      <c r="C40" s="258"/>
      <c r="D40" s="258"/>
      <c r="E40" s="258"/>
      <c r="F40" s="258"/>
      <c r="G40" s="260"/>
      <c r="H40" s="260"/>
    </row>
    <row r="41" spans="1:8" x14ac:dyDescent="0.25">
      <c r="A41" s="278">
        <v>30</v>
      </c>
      <c r="B41" s="263" t="s">
        <v>224</v>
      </c>
      <c r="C41" s="258"/>
      <c r="D41" s="258"/>
      <c r="E41" s="258"/>
      <c r="F41" s="258"/>
      <c r="G41" s="260"/>
      <c r="H41" s="260"/>
    </row>
    <row r="42" spans="1:8" x14ac:dyDescent="0.25">
      <c r="A42" s="278" t="s">
        <v>225</v>
      </c>
      <c r="B42" s="259" t="s">
        <v>226</v>
      </c>
      <c r="C42" s="258">
        <v>2870</v>
      </c>
      <c r="D42" s="258">
        <v>2740</v>
      </c>
      <c r="E42" s="258">
        <v>2930</v>
      </c>
      <c r="F42" s="258">
        <v>2800</v>
      </c>
      <c r="G42" s="260">
        <v>-60</v>
      </c>
      <c r="H42" s="260">
        <v>-60</v>
      </c>
    </row>
    <row r="43" spans="1:8" x14ac:dyDescent="0.25">
      <c r="A43" s="278"/>
      <c r="B43" s="259"/>
      <c r="C43" s="258"/>
      <c r="D43" s="258"/>
      <c r="E43" s="258"/>
      <c r="F43" s="258"/>
      <c r="G43" s="260"/>
      <c r="H43" s="260"/>
    </row>
    <row r="44" spans="1:8" x14ac:dyDescent="0.25">
      <c r="A44" s="278">
        <v>19</v>
      </c>
      <c r="B44" s="257" t="s">
        <v>35</v>
      </c>
      <c r="C44" s="258"/>
      <c r="D44" s="258"/>
      <c r="E44" s="258"/>
      <c r="F44" s="258"/>
      <c r="G44" s="260"/>
      <c r="H44" s="260"/>
    </row>
    <row r="45" spans="1:8" x14ac:dyDescent="0.25">
      <c r="A45" s="278" t="s">
        <v>227</v>
      </c>
      <c r="B45" s="259" t="s">
        <v>179</v>
      </c>
      <c r="C45" s="258">
        <v>2560</v>
      </c>
      <c r="D45" s="258">
        <v>2470</v>
      </c>
      <c r="E45" s="258">
        <v>2600</v>
      </c>
      <c r="F45" s="258">
        <v>2520</v>
      </c>
      <c r="G45" s="260">
        <v>-50</v>
      </c>
      <c r="H45" s="260">
        <v>-50</v>
      </c>
    </row>
    <row r="46" spans="1:8" x14ac:dyDescent="0.25">
      <c r="A46" s="278" t="s">
        <v>228</v>
      </c>
      <c r="B46" s="259" t="s">
        <v>36</v>
      </c>
      <c r="C46" s="258">
        <v>200</v>
      </c>
      <c r="D46" s="258">
        <v>190</v>
      </c>
      <c r="E46" s="258">
        <v>210</v>
      </c>
      <c r="F46" s="258">
        <v>200</v>
      </c>
      <c r="G46" s="260">
        <v>-10</v>
      </c>
      <c r="H46" s="260">
        <v>-10</v>
      </c>
    </row>
    <row r="47" spans="1:8" x14ac:dyDescent="0.25">
      <c r="A47" s="278" t="s">
        <v>229</v>
      </c>
      <c r="B47" s="259" t="s">
        <v>37</v>
      </c>
      <c r="C47" s="258">
        <v>1150</v>
      </c>
      <c r="D47" s="258">
        <v>1120</v>
      </c>
      <c r="E47" s="258">
        <v>1180</v>
      </c>
      <c r="F47" s="258">
        <v>1150</v>
      </c>
      <c r="G47" s="260">
        <v>-30</v>
      </c>
      <c r="H47" s="260">
        <v>-30</v>
      </c>
    </row>
    <row r="48" spans="1:8" x14ac:dyDescent="0.25">
      <c r="A48" s="278" t="s">
        <v>230</v>
      </c>
      <c r="B48" s="259" t="s">
        <v>38</v>
      </c>
      <c r="C48" s="258">
        <v>790</v>
      </c>
      <c r="D48" s="258">
        <v>690</v>
      </c>
      <c r="E48" s="258">
        <v>790</v>
      </c>
      <c r="F48" s="258">
        <v>690</v>
      </c>
      <c r="G48" s="260" t="s">
        <v>8</v>
      </c>
      <c r="H48" s="260" t="s">
        <v>8</v>
      </c>
    </row>
    <row r="49" spans="1:8" x14ac:dyDescent="0.25">
      <c r="A49" s="278" t="s">
        <v>231</v>
      </c>
      <c r="B49" s="259" t="s">
        <v>39</v>
      </c>
      <c r="C49" s="258">
        <v>50</v>
      </c>
      <c r="D49" s="258">
        <v>50</v>
      </c>
      <c r="E49" s="258">
        <v>50</v>
      </c>
      <c r="F49" s="258">
        <v>50</v>
      </c>
      <c r="G49" s="260" t="s">
        <v>8</v>
      </c>
      <c r="H49" s="260" t="s">
        <v>8</v>
      </c>
    </row>
    <row r="50" spans="1:8" x14ac:dyDescent="0.25">
      <c r="A50" s="278"/>
      <c r="B50" s="259"/>
      <c r="C50" s="258"/>
      <c r="D50" s="258"/>
      <c r="E50" s="258"/>
      <c r="F50" s="258"/>
      <c r="G50" s="260"/>
      <c r="H50" s="260"/>
    </row>
    <row r="51" spans="1:8" x14ac:dyDescent="0.25">
      <c r="A51" s="278">
        <v>6</v>
      </c>
      <c r="B51" s="257" t="s">
        <v>40</v>
      </c>
      <c r="C51" s="258"/>
      <c r="D51" s="258"/>
      <c r="E51" s="258"/>
      <c r="F51" s="258"/>
      <c r="G51" s="260"/>
      <c r="H51" s="260"/>
    </row>
    <row r="52" spans="1:8" x14ac:dyDescent="0.25">
      <c r="A52" s="278" t="s">
        <v>232</v>
      </c>
      <c r="B52" s="259" t="s">
        <v>180</v>
      </c>
      <c r="C52" s="258">
        <v>480</v>
      </c>
      <c r="D52" s="258">
        <v>460</v>
      </c>
      <c r="E52" s="258">
        <v>480</v>
      </c>
      <c r="F52" s="258">
        <v>460</v>
      </c>
      <c r="G52" s="260" t="s">
        <v>8</v>
      </c>
      <c r="H52" s="260">
        <v>-10</v>
      </c>
    </row>
    <row r="53" spans="1:8" x14ac:dyDescent="0.25">
      <c r="A53" s="278" t="s">
        <v>233</v>
      </c>
      <c r="B53" s="259" t="s">
        <v>42</v>
      </c>
      <c r="C53" s="258">
        <v>120</v>
      </c>
      <c r="D53" s="258">
        <v>120</v>
      </c>
      <c r="E53" s="258">
        <v>120</v>
      </c>
      <c r="F53" s="258">
        <v>110</v>
      </c>
      <c r="G53" s="260" t="s">
        <v>8</v>
      </c>
      <c r="H53" s="260" t="s">
        <v>8</v>
      </c>
    </row>
    <row r="54" spans="1:8" x14ac:dyDescent="0.25">
      <c r="A54" s="278"/>
      <c r="B54" s="259"/>
      <c r="C54" s="258"/>
      <c r="D54" s="258"/>
      <c r="E54" s="258"/>
      <c r="F54" s="258"/>
      <c r="G54" s="260"/>
      <c r="H54" s="260"/>
    </row>
    <row r="55" spans="1:8" x14ac:dyDescent="0.25">
      <c r="A55" s="278">
        <v>7</v>
      </c>
      <c r="B55" s="257" t="s">
        <v>43</v>
      </c>
      <c r="C55" s="258"/>
      <c r="D55" s="258"/>
      <c r="E55" s="258"/>
      <c r="F55" s="258"/>
      <c r="G55" s="260"/>
      <c r="H55" s="260"/>
    </row>
    <row r="56" spans="1:8" x14ac:dyDescent="0.25">
      <c r="A56" s="278" t="s">
        <v>234</v>
      </c>
      <c r="B56" s="259" t="s">
        <v>235</v>
      </c>
      <c r="C56" s="258">
        <v>65620</v>
      </c>
      <c r="D56" s="258">
        <v>63620</v>
      </c>
      <c r="E56" s="258">
        <v>65920</v>
      </c>
      <c r="F56" s="258">
        <v>63950</v>
      </c>
      <c r="G56" s="260">
        <v>-300</v>
      </c>
      <c r="H56" s="260">
        <v>-330</v>
      </c>
    </row>
    <row r="57" spans="1:8" x14ac:dyDescent="0.25">
      <c r="A57" s="278" t="s">
        <v>236</v>
      </c>
      <c r="B57" s="259" t="s">
        <v>129</v>
      </c>
      <c r="C57" s="258">
        <v>3150</v>
      </c>
      <c r="D57" s="258">
        <v>3100</v>
      </c>
      <c r="E57" s="258">
        <v>3210</v>
      </c>
      <c r="F57" s="258">
        <v>3170</v>
      </c>
      <c r="G57" s="260">
        <v>-60</v>
      </c>
      <c r="H57" s="260">
        <v>-70</v>
      </c>
    </row>
    <row r="58" spans="1:8" x14ac:dyDescent="0.25">
      <c r="A58" s="278" t="s">
        <v>237</v>
      </c>
      <c r="B58" s="259" t="s">
        <v>45</v>
      </c>
      <c r="C58" s="258">
        <v>3780</v>
      </c>
      <c r="D58" s="258">
        <v>3670</v>
      </c>
      <c r="E58" s="258">
        <v>3830</v>
      </c>
      <c r="F58" s="258">
        <v>3720</v>
      </c>
      <c r="G58" s="260">
        <v>-50</v>
      </c>
      <c r="H58" s="260">
        <v>-50</v>
      </c>
    </row>
    <row r="59" spans="1:8" x14ac:dyDescent="0.25">
      <c r="A59" s="278" t="s">
        <v>238</v>
      </c>
      <c r="B59" s="259" t="s">
        <v>130</v>
      </c>
      <c r="C59" s="258">
        <v>1860</v>
      </c>
      <c r="D59" s="258">
        <v>1790</v>
      </c>
      <c r="E59" s="258">
        <v>1870</v>
      </c>
      <c r="F59" s="258">
        <v>1800</v>
      </c>
      <c r="G59" s="260">
        <v>-10</v>
      </c>
      <c r="H59" s="260">
        <v>-10</v>
      </c>
    </row>
    <row r="60" spans="1:8" x14ac:dyDescent="0.25">
      <c r="A60" s="278" t="s">
        <v>239</v>
      </c>
      <c r="B60" s="259" t="s">
        <v>46</v>
      </c>
      <c r="C60" s="258">
        <v>990</v>
      </c>
      <c r="D60" s="258">
        <v>950</v>
      </c>
      <c r="E60" s="258">
        <v>980</v>
      </c>
      <c r="F60" s="258">
        <v>950</v>
      </c>
      <c r="G60" s="260">
        <v>10</v>
      </c>
      <c r="H60" s="260">
        <v>0</v>
      </c>
    </row>
    <row r="61" spans="1:8" x14ac:dyDescent="0.25">
      <c r="A61" s="278"/>
      <c r="B61" s="259"/>
      <c r="C61" s="258"/>
      <c r="D61" s="258"/>
      <c r="E61" s="258"/>
      <c r="F61" s="258"/>
      <c r="G61" s="260"/>
      <c r="H61" s="260"/>
    </row>
    <row r="62" spans="1:8" x14ac:dyDescent="0.25">
      <c r="A62" s="267">
        <v>34</v>
      </c>
      <c r="B62" s="263" t="s">
        <v>47</v>
      </c>
    </row>
    <row r="63" spans="1:8" x14ac:dyDescent="0.25">
      <c r="B63" s="259" t="s">
        <v>181</v>
      </c>
      <c r="C63" s="258">
        <v>1150</v>
      </c>
      <c r="D63" s="258">
        <v>1130</v>
      </c>
      <c r="E63" s="258">
        <v>1140</v>
      </c>
      <c r="F63" s="258">
        <v>1120</v>
      </c>
      <c r="G63" s="260">
        <v>10</v>
      </c>
      <c r="H63" s="260">
        <v>10</v>
      </c>
    </row>
    <row r="65" spans="1:8" x14ac:dyDescent="0.25">
      <c r="A65" s="278">
        <v>9</v>
      </c>
      <c r="B65" s="257" t="s">
        <v>49</v>
      </c>
      <c r="C65" s="258"/>
      <c r="D65" s="258"/>
      <c r="E65" s="258"/>
      <c r="F65" s="258"/>
      <c r="G65" s="260"/>
      <c r="H65" s="260"/>
    </row>
    <row r="66" spans="1:8" x14ac:dyDescent="0.25">
      <c r="A66" s="278" t="s">
        <v>240</v>
      </c>
      <c r="B66" s="259" t="s">
        <v>182</v>
      </c>
      <c r="C66" s="258">
        <v>2670</v>
      </c>
      <c r="D66" s="258">
        <v>2570</v>
      </c>
      <c r="E66" s="258">
        <v>2690</v>
      </c>
      <c r="F66" s="258">
        <v>2590</v>
      </c>
      <c r="G66" s="260">
        <v>-20</v>
      </c>
      <c r="H66" s="260">
        <v>-20</v>
      </c>
    </row>
    <row r="67" spans="1:8" x14ac:dyDescent="0.25">
      <c r="A67" s="278" t="s">
        <v>242</v>
      </c>
      <c r="B67" s="259" t="s">
        <v>50</v>
      </c>
      <c r="C67" s="258">
        <v>550</v>
      </c>
      <c r="D67" s="258">
        <v>520</v>
      </c>
      <c r="E67" s="258">
        <v>560</v>
      </c>
      <c r="F67" s="258">
        <v>530</v>
      </c>
      <c r="G67" s="260">
        <v>-10</v>
      </c>
      <c r="H67" s="260">
        <v>-10</v>
      </c>
    </row>
    <row r="68" spans="1:8" x14ac:dyDescent="0.25">
      <c r="A68" s="278" t="s">
        <v>243</v>
      </c>
      <c r="B68" s="259" t="s">
        <v>361</v>
      </c>
      <c r="C68" s="258">
        <v>880</v>
      </c>
      <c r="D68" s="258">
        <v>830</v>
      </c>
      <c r="E68" s="258">
        <v>910</v>
      </c>
      <c r="F68" s="258">
        <v>840</v>
      </c>
      <c r="G68" s="260">
        <v>-30</v>
      </c>
      <c r="H68" s="260">
        <v>-20</v>
      </c>
    </row>
    <row r="69" spans="1:8" x14ac:dyDescent="0.25">
      <c r="A69" s="278" t="s">
        <v>247</v>
      </c>
      <c r="B69" s="259" t="s">
        <v>135</v>
      </c>
      <c r="C69" s="258">
        <v>230</v>
      </c>
      <c r="D69" s="258">
        <v>220</v>
      </c>
      <c r="E69" s="258">
        <v>230</v>
      </c>
      <c r="F69" s="258">
        <v>220</v>
      </c>
      <c r="G69" s="260" t="s">
        <v>8</v>
      </c>
      <c r="H69" s="260" t="s">
        <v>8</v>
      </c>
    </row>
    <row r="70" spans="1:8" x14ac:dyDescent="0.25">
      <c r="A70" s="278" t="s">
        <v>248</v>
      </c>
      <c r="B70" s="259" t="s">
        <v>52</v>
      </c>
      <c r="C70" s="258">
        <v>2750</v>
      </c>
      <c r="D70" s="258">
        <v>2550</v>
      </c>
      <c r="E70" s="258">
        <v>2830</v>
      </c>
      <c r="F70" s="258">
        <v>2630</v>
      </c>
      <c r="G70" s="260">
        <v>-80</v>
      </c>
      <c r="H70" s="260">
        <v>-80</v>
      </c>
    </row>
    <row r="71" spans="1:8" x14ac:dyDescent="0.25">
      <c r="A71" s="278" t="s">
        <v>249</v>
      </c>
      <c r="B71" s="259" t="s">
        <v>53</v>
      </c>
      <c r="C71" s="258">
        <v>1590</v>
      </c>
      <c r="D71" s="258">
        <v>1490</v>
      </c>
      <c r="E71" s="258">
        <v>1640</v>
      </c>
      <c r="F71" s="258">
        <v>1540</v>
      </c>
      <c r="G71" s="260">
        <v>-50</v>
      </c>
      <c r="H71" s="260">
        <v>-50</v>
      </c>
    </row>
    <row r="72" spans="1:8" x14ac:dyDescent="0.25">
      <c r="A72" s="278" t="s">
        <v>250</v>
      </c>
      <c r="B72" s="259" t="s">
        <v>54</v>
      </c>
      <c r="C72" s="258">
        <v>1240</v>
      </c>
      <c r="D72" s="258">
        <v>1150</v>
      </c>
      <c r="E72" s="258">
        <v>1260</v>
      </c>
      <c r="F72" s="258">
        <v>1160</v>
      </c>
      <c r="G72" s="260">
        <v>-10</v>
      </c>
      <c r="H72" s="260">
        <v>-10</v>
      </c>
    </row>
    <row r="73" spans="1:8" x14ac:dyDescent="0.25">
      <c r="A73" s="278" t="s">
        <v>251</v>
      </c>
      <c r="B73" s="259" t="s">
        <v>55</v>
      </c>
      <c r="C73" s="258">
        <v>160</v>
      </c>
      <c r="D73" s="258">
        <v>150</v>
      </c>
      <c r="E73" s="258">
        <v>160</v>
      </c>
      <c r="F73" s="258">
        <v>150</v>
      </c>
      <c r="G73" s="260">
        <v>0</v>
      </c>
      <c r="H73" s="260" t="s">
        <v>8</v>
      </c>
    </row>
    <row r="74" spans="1:8" x14ac:dyDescent="0.25">
      <c r="A74" s="278"/>
      <c r="B74" s="259"/>
      <c r="C74" s="258"/>
      <c r="D74" s="258"/>
      <c r="E74" s="258"/>
      <c r="F74" s="258"/>
      <c r="G74" s="260"/>
      <c r="H74" s="260"/>
    </row>
    <row r="75" spans="1:8" x14ac:dyDescent="0.25">
      <c r="A75" s="278">
        <v>10</v>
      </c>
      <c r="B75" s="257" t="s">
        <v>56</v>
      </c>
      <c r="C75" s="258"/>
      <c r="D75" s="258"/>
      <c r="E75" s="258"/>
      <c r="F75" s="258"/>
      <c r="G75" s="260"/>
      <c r="H75" s="260"/>
    </row>
    <row r="76" spans="1:8" x14ac:dyDescent="0.25">
      <c r="A76" s="278" t="s">
        <v>252</v>
      </c>
      <c r="B76" s="259" t="s">
        <v>57</v>
      </c>
      <c r="C76" s="258">
        <v>200</v>
      </c>
      <c r="D76" s="258">
        <v>200</v>
      </c>
      <c r="E76" s="258">
        <v>200</v>
      </c>
      <c r="F76" s="258">
        <v>200</v>
      </c>
      <c r="G76" s="260" t="s">
        <v>8</v>
      </c>
      <c r="H76" s="260" t="s">
        <v>8</v>
      </c>
    </row>
    <row r="77" spans="1:8" x14ac:dyDescent="0.25">
      <c r="A77" s="278"/>
      <c r="B77" s="259"/>
      <c r="C77" s="258"/>
      <c r="D77" s="258"/>
      <c r="E77" s="258"/>
      <c r="F77" s="258"/>
      <c r="G77" s="260"/>
      <c r="H77" s="260"/>
    </row>
    <row r="78" spans="1:8" x14ac:dyDescent="0.25">
      <c r="A78" s="278">
        <v>12</v>
      </c>
      <c r="B78" s="257" t="s">
        <v>58</v>
      </c>
      <c r="C78" s="258"/>
      <c r="D78" s="258"/>
      <c r="E78" s="258"/>
      <c r="F78" s="258"/>
      <c r="G78" s="260"/>
      <c r="H78" s="260"/>
    </row>
    <row r="79" spans="1:8" x14ac:dyDescent="0.25">
      <c r="A79" s="278" t="s">
        <v>253</v>
      </c>
      <c r="B79" s="259" t="s">
        <v>59</v>
      </c>
      <c r="C79" s="258">
        <v>5830</v>
      </c>
      <c r="D79" s="258">
        <v>5770</v>
      </c>
      <c r="E79" s="258">
        <v>5960</v>
      </c>
      <c r="F79" s="258">
        <v>5900</v>
      </c>
      <c r="G79" s="260">
        <v>-130</v>
      </c>
      <c r="H79" s="260">
        <v>-120</v>
      </c>
    </row>
    <row r="80" spans="1:8" x14ac:dyDescent="0.25">
      <c r="A80" s="278" t="s">
        <v>254</v>
      </c>
      <c r="B80" s="259" t="s">
        <v>60</v>
      </c>
      <c r="C80" s="258">
        <v>70</v>
      </c>
      <c r="D80" s="258">
        <v>70</v>
      </c>
      <c r="E80" s="258">
        <v>80</v>
      </c>
      <c r="F80" s="258">
        <v>70</v>
      </c>
      <c r="G80" s="260" t="s">
        <v>8</v>
      </c>
      <c r="H80" s="260" t="s">
        <v>8</v>
      </c>
    </row>
    <row r="81" spans="1:8" x14ac:dyDescent="0.25">
      <c r="A81" s="278"/>
      <c r="B81" s="259"/>
      <c r="C81" s="258"/>
      <c r="D81" s="258"/>
      <c r="E81" s="258"/>
      <c r="F81" s="258"/>
      <c r="G81" s="260"/>
      <c r="H81" s="260"/>
    </row>
    <row r="82" spans="1:8" x14ac:dyDescent="0.25">
      <c r="A82" s="278"/>
      <c r="B82" s="263" t="s">
        <v>34</v>
      </c>
      <c r="C82" s="258"/>
      <c r="D82" s="258"/>
      <c r="E82" s="258"/>
      <c r="F82" s="258"/>
      <c r="G82" s="260"/>
      <c r="H82" s="260"/>
    </row>
    <row r="83" spans="1:8" x14ac:dyDescent="0.25">
      <c r="A83" s="267">
        <v>33</v>
      </c>
      <c r="B83" s="259" t="s">
        <v>34</v>
      </c>
      <c r="C83" s="258">
        <v>110</v>
      </c>
      <c r="D83" s="258">
        <v>110</v>
      </c>
      <c r="E83" s="258">
        <v>110</v>
      </c>
      <c r="F83" s="258">
        <v>110</v>
      </c>
      <c r="G83" s="260" t="s">
        <v>8</v>
      </c>
      <c r="H83" s="260" t="s">
        <v>8</v>
      </c>
    </row>
    <row r="84" spans="1:8" x14ac:dyDescent="0.25">
      <c r="B84" s="259"/>
      <c r="C84" s="258"/>
      <c r="D84" s="258"/>
      <c r="E84" s="258"/>
      <c r="F84" s="258"/>
      <c r="G84" s="260"/>
      <c r="H84" s="260"/>
    </row>
    <row r="85" spans="1:8" x14ac:dyDescent="0.25">
      <c r="A85" s="278">
        <v>13</v>
      </c>
      <c r="B85" s="257" t="s">
        <v>61</v>
      </c>
      <c r="C85" s="258"/>
      <c r="D85" s="258"/>
      <c r="E85" s="258"/>
      <c r="F85" s="258"/>
      <c r="G85" s="260"/>
      <c r="H85" s="260"/>
    </row>
    <row r="86" spans="1:8" x14ac:dyDescent="0.25">
      <c r="A86" s="278" t="s">
        <v>255</v>
      </c>
      <c r="B86" s="259" t="s">
        <v>62</v>
      </c>
      <c r="C86" s="258">
        <v>2660</v>
      </c>
      <c r="D86" s="258">
        <v>2570</v>
      </c>
      <c r="E86" s="258">
        <v>2620</v>
      </c>
      <c r="F86" s="258">
        <v>2540</v>
      </c>
      <c r="G86" s="260">
        <v>30</v>
      </c>
      <c r="H86" s="260">
        <v>30</v>
      </c>
    </row>
    <row r="87" spans="1:8" x14ac:dyDescent="0.25">
      <c r="A87" s="278" t="s">
        <v>256</v>
      </c>
      <c r="B87" s="259" t="s">
        <v>63</v>
      </c>
      <c r="C87" s="258">
        <v>1400</v>
      </c>
      <c r="D87" s="258">
        <v>1360</v>
      </c>
      <c r="E87" s="258">
        <v>1460</v>
      </c>
      <c r="F87" s="258">
        <v>1420</v>
      </c>
      <c r="G87" s="260">
        <v>-60</v>
      </c>
      <c r="H87" s="260">
        <v>-60</v>
      </c>
    </row>
    <row r="88" spans="1:8" x14ac:dyDescent="0.25">
      <c r="A88" s="278" t="s">
        <v>260</v>
      </c>
      <c r="B88" s="259" t="s">
        <v>362</v>
      </c>
      <c r="C88" s="258">
        <v>1020</v>
      </c>
      <c r="D88" s="258">
        <v>970</v>
      </c>
      <c r="E88" s="258">
        <v>1010</v>
      </c>
      <c r="F88" s="258">
        <v>960</v>
      </c>
      <c r="G88" s="260">
        <v>10</v>
      </c>
      <c r="H88" s="260" t="s">
        <v>8</v>
      </c>
    </row>
    <row r="89" spans="1:8" x14ac:dyDescent="0.25">
      <c r="A89" s="278" t="s">
        <v>263</v>
      </c>
      <c r="B89" s="259" t="s">
        <v>136</v>
      </c>
      <c r="C89" s="258">
        <v>220</v>
      </c>
      <c r="D89" s="258">
        <v>190</v>
      </c>
      <c r="E89" s="258">
        <v>220</v>
      </c>
      <c r="F89" s="258">
        <v>190</v>
      </c>
      <c r="G89" s="260" t="s">
        <v>8</v>
      </c>
      <c r="H89" s="260" t="s">
        <v>8</v>
      </c>
    </row>
    <row r="90" spans="1:8" x14ac:dyDescent="0.25">
      <c r="A90" s="278"/>
      <c r="B90" s="259"/>
      <c r="C90" s="258"/>
      <c r="D90" s="258"/>
      <c r="E90" s="258"/>
      <c r="F90" s="258"/>
      <c r="G90" s="260"/>
      <c r="H90" s="260"/>
    </row>
    <row r="91" spans="1:8" x14ac:dyDescent="0.25">
      <c r="A91" s="278">
        <v>14</v>
      </c>
      <c r="B91" s="257" t="s">
        <v>23</v>
      </c>
      <c r="C91" s="258"/>
      <c r="D91" s="258"/>
      <c r="E91" s="258"/>
      <c r="F91" s="258"/>
      <c r="G91" s="260"/>
      <c r="H91" s="260"/>
    </row>
    <row r="92" spans="1:8" x14ac:dyDescent="0.25">
      <c r="A92" s="278" t="s">
        <v>264</v>
      </c>
      <c r="B92" s="259" t="s">
        <v>431</v>
      </c>
      <c r="C92" s="258">
        <v>74140</v>
      </c>
      <c r="D92" s="258">
        <v>66800</v>
      </c>
      <c r="E92" s="258">
        <v>74780</v>
      </c>
      <c r="F92" s="258">
        <v>67550</v>
      </c>
      <c r="G92" s="260">
        <v>-640</v>
      </c>
      <c r="H92" s="260">
        <v>-750</v>
      </c>
    </row>
    <row r="93" spans="1:8" x14ac:dyDescent="0.25">
      <c r="A93" s="278" t="s">
        <v>266</v>
      </c>
      <c r="B93" s="259" t="s">
        <v>24</v>
      </c>
      <c r="C93" s="258">
        <v>4070</v>
      </c>
      <c r="D93" s="258">
        <v>3740</v>
      </c>
      <c r="E93" s="258">
        <v>4090</v>
      </c>
      <c r="F93" s="258">
        <v>3770</v>
      </c>
      <c r="G93" s="260">
        <v>-20</v>
      </c>
      <c r="H93" s="260">
        <v>-30</v>
      </c>
    </row>
    <row r="94" spans="1:8" x14ac:dyDescent="0.25">
      <c r="A94" s="278"/>
      <c r="B94" s="259"/>
      <c r="C94" s="258"/>
      <c r="D94" s="258"/>
      <c r="E94" s="258"/>
      <c r="F94" s="258"/>
      <c r="G94" s="260"/>
      <c r="H94" s="260"/>
    </row>
    <row r="95" spans="1:8" x14ac:dyDescent="0.25">
      <c r="A95" s="278">
        <v>29</v>
      </c>
      <c r="B95" s="257" t="s">
        <v>22</v>
      </c>
      <c r="C95" s="258"/>
      <c r="D95" s="258"/>
      <c r="E95" s="258"/>
      <c r="F95" s="258"/>
      <c r="G95" s="260"/>
      <c r="H95" s="260"/>
    </row>
    <row r="96" spans="1:8" x14ac:dyDescent="0.25">
      <c r="A96" s="278" t="s">
        <v>268</v>
      </c>
      <c r="B96" s="259" t="s">
        <v>409</v>
      </c>
      <c r="C96" s="258">
        <v>1340</v>
      </c>
      <c r="D96" s="258">
        <v>1300</v>
      </c>
      <c r="E96" s="258">
        <v>1370</v>
      </c>
      <c r="F96" s="258">
        <v>1360</v>
      </c>
      <c r="G96" s="260">
        <v>-30</v>
      </c>
      <c r="H96" s="260">
        <v>-60</v>
      </c>
    </row>
    <row r="97" spans="1:8" x14ac:dyDescent="0.25">
      <c r="A97" s="278"/>
      <c r="B97" s="259"/>
      <c r="C97" s="258"/>
      <c r="D97" s="258"/>
      <c r="E97" s="258"/>
      <c r="F97" s="258"/>
      <c r="G97" s="260"/>
      <c r="H97" s="260"/>
    </row>
    <row r="98" spans="1:8" x14ac:dyDescent="0.25">
      <c r="A98" s="278">
        <v>3</v>
      </c>
      <c r="B98" s="257" t="s">
        <v>412</v>
      </c>
      <c r="C98" s="258"/>
      <c r="D98" s="258"/>
      <c r="E98" s="258"/>
      <c r="F98" s="258"/>
      <c r="G98" s="260"/>
      <c r="H98" s="260"/>
    </row>
    <row r="99" spans="1:8" x14ac:dyDescent="0.25">
      <c r="A99" s="278" t="s">
        <v>270</v>
      </c>
      <c r="B99" s="259" t="s">
        <v>26</v>
      </c>
      <c r="C99" s="258">
        <v>100</v>
      </c>
      <c r="D99" s="258">
        <v>90</v>
      </c>
      <c r="E99" s="258">
        <v>100</v>
      </c>
      <c r="F99" s="258">
        <v>100</v>
      </c>
      <c r="G99" s="260">
        <v>-10</v>
      </c>
      <c r="H99" s="260">
        <v>-10</v>
      </c>
    </row>
    <row r="100" spans="1:8" x14ac:dyDescent="0.25">
      <c r="A100" s="278" t="s">
        <v>271</v>
      </c>
      <c r="B100" s="259" t="s">
        <v>27</v>
      </c>
      <c r="C100" s="258">
        <v>140</v>
      </c>
      <c r="D100" s="258">
        <v>130</v>
      </c>
      <c r="E100" s="258">
        <v>140</v>
      </c>
      <c r="F100" s="258">
        <v>130</v>
      </c>
      <c r="G100" s="260" t="s">
        <v>8</v>
      </c>
      <c r="H100" s="260" t="s">
        <v>8</v>
      </c>
    </row>
    <row r="101" spans="1:8" x14ac:dyDescent="0.25">
      <c r="A101" s="278" t="s">
        <v>272</v>
      </c>
      <c r="B101" s="259" t="s">
        <v>28</v>
      </c>
      <c r="C101" s="258">
        <v>150</v>
      </c>
      <c r="D101" s="258">
        <v>150</v>
      </c>
      <c r="E101" s="258">
        <v>150</v>
      </c>
      <c r="F101" s="258">
        <v>140</v>
      </c>
      <c r="G101" s="260">
        <v>10</v>
      </c>
      <c r="H101" s="260">
        <v>10</v>
      </c>
    </row>
    <row r="102" spans="1:8" x14ac:dyDescent="0.25">
      <c r="A102" s="278"/>
      <c r="B102" s="259"/>
      <c r="C102" s="258"/>
      <c r="D102" s="258"/>
      <c r="E102" s="258"/>
      <c r="F102" s="258"/>
      <c r="G102" s="260"/>
      <c r="H102" s="260"/>
    </row>
    <row r="103" spans="1:8" x14ac:dyDescent="0.25">
      <c r="A103" s="278">
        <v>15</v>
      </c>
      <c r="B103" s="257" t="s">
        <v>67</v>
      </c>
      <c r="C103" s="258"/>
      <c r="D103" s="258"/>
      <c r="E103" s="258"/>
      <c r="F103" s="258"/>
      <c r="G103" s="260"/>
      <c r="H103" s="260"/>
    </row>
    <row r="104" spans="1:8" x14ac:dyDescent="0.25">
      <c r="A104" s="278" t="s">
        <v>276</v>
      </c>
      <c r="B104" s="259" t="s">
        <v>186</v>
      </c>
      <c r="C104" s="258">
        <v>2950</v>
      </c>
      <c r="D104" s="258">
        <v>2850</v>
      </c>
      <c r="E104" s="258">
        <v>3180</v>
      </c>
      <c r="F104" s="258">
        <v>3070</v>
      </c>
      <c r="G104" s="260">
        <v>-230</v>
      </c>
      <c r="H104" s="260">
        <v>-220</v>
      </c>
    </row>
    <row r="105" spans="1:8" x14ac:dyDescent="0.25">
      <c r="A105" s="278" t="s">
        <v>278</v>
      </c>
      <c r="B105" s="259" t="s">
        <v>69</v>
      </c>
      <c r="C105" s="258">
        <v>670</v>
      </c>
      <c r="D105" s="258">
        <v>630</v>
      </c>
      <c r="E105" s="258">
        <v>750</v>
      </c>
      <c r="F105" s="258">
        <v>680</v>
      </c>
      <c r="G105" s="260">
        <v>-80</v>
      </c>
      <c r="H105" s="260">
        <v>-60</v>
      </c>
    </row>
    <row r="106" spans="1:8" x14ac:dyDescent="0.25">
      <c r="A106" s="278" t="s">
        <v>279</v>
      </c>
      <c r="B106" s="259" t="s">
        <v>70</v>
      </c>
      <c r="C106" s="258">
        <v>3850</v>
      </c>
      <c r="D106" s="258">
        <v>3480</v>
      </c>
      <c r="E106" s="258">
        <v>4250</v>
      </c>
      <c r="F106" s="258">
        <v>3800</v>
      </c>
      <c r="G106" s="260">
        <v>-400</v>
      </c>
      <c r="H106" s="260">
        <v>-310</v>
      </c>
    </row>
    <row r="107" spans="1:8" x14ac:dyDescent="0.25">
      <c r="A107" s="278" t="s">
        <v>280</v>
      </c>
      <c r="B107" s="259" t="s">
        <v>68</v>
      </c>
      <c r="C107" s="258">
        <v>22250</v>
      </c>
      <c r="D107" s="258">
        <v>20950</v>
      </c>
      <c r="E107" s="258">
        <v>22840</v>
      </c>
      <c r="F107" s="258">
        <v>21520</v>
      </c>
      <c r="G107" s="260">
        <v>-590</v>
      </c>
      <c r="H107" s="260">
        <v>-560</v>
      </c>
    </row>
    <row r="108" spans="1:8" x14ac:dyDescent="0.25">
      <c r="A108" s="278"/>
      <c r="B108" s="259"/>
      <c r="C108" s="258"/>
      <c r="D108" s="258"/>
      <c r="E108" s="258"/>
      <c r="F108" s="258"/>
      <c r="G108" s="260"/>
      <c r="H108" s="260"/>
    </row>
    <row r="109" spans="1:8" x14ac:dyDescent="0.25">
      <c r="A109" s="278">
        <v>17</v>
      </c>
      <c r="B109" s="257" t="s">
        <v>80</v>
      </c>
      <c r="C109" s="258"/>
      <c r="D109" s="258"/>
      <c r="E109" s="258"/>
      <c r="F109" s="258"/>
      <c r="G109" s="260"/>
      <c r="H109" s="260"/>
    </row>
    <row r="110" spans="1:8" x14ac:dyDescent="0.25">
      <c r="A110" s="278" t="s">
        <v>282</v>
      </c>
      <c r="B110" s="259" t="s">
        <v>81</v>
      </c>
      <c r="C110" s="258">
        <v>1620</v>
      </c>
      <c r="D110" s="258">
        <v>1580</v>
      </c>
      <c r="E110" s="258">
        <v>1640</v>
      </c>
      <c r="F110" s="258">
        <v>1600</v>
      </c>
      <c r="G110" s="260">
        <v>-20</v>
      </c>
      <c r="H110" s="260">
        <v>-20</v>
      </c>
    </row>
    <row r="111" spans="1:8" x14ac:dyDescent="0.25">
      <c r="A111" s="278"/>
      <c r="B111" s="259"/>
      <c r="C111" s="258"/>
      <c r="D111" s="258"/>
      <c r="E111" s="258"/>
      <c r="F111" s="258"/>
      <c r="G111" s="260"/>
      <c r="H111" s="260"/>
    </row>
    <row r="112" spans="1:8" x14ac:dyDescent="0.25">
      <c r="A112" s="278">
        <v>5</v>
      </c>
      <c r="B112" s="257" t="s">
        <v>71</v>
      </c>
      <c r="C112" s="258"/>
      <c r="D112" s="258"/>
      <c r="E112" s="258"/>
      <c r="F112" s="258"/>
      <c r="G112" s="260"/>
      <c r="H112" s="260"/>
    </row>
    <row r="113" spans="1:8" x14ac:dyDescent="0.25">
      <c r="A113" s="278" t="s">
        <v>283</v>
      </c>
      <c r="B113" s="259" t="s">
        <v>432</v>
      </c>
      <c r="C113" s="258">
        <v>4640</v>
      </c>
      <c r="D113" s="258">
        <v>4470</v>
      </c>
      <c r="E113" s="258">
        <v>3410</v>
      </c>
      <c r="F113" s="258">
        <v>3300</v>
      </c>
      <c r="G113" s="260">
        <v>1240</v>
      </c>
      <c r="H113" s="260">
        <v>1160</v>
      </c>
    </row>
    <row r="114" spans="1:8" x14ac:dyDescent="0.25">
      <c r="A114" s="278" t="s">
        <v>284</v>
      </c>
      <c r="B114" s="259" t="s">
        <v>72</v>
      </c>
      <c r="C114" s="258">
        <v>19830</v>
      </c>
      <c r="D114" s="258">
        <v>17730</v>
      </c>
      <c r="E114" s="258">
        <v>19970</v>
      </c>
      <c r="F114" s="258">
        <v>17880</v>
      </c>
      <c r="G114" s="260">
        <v>-140</v>
      </c>
      <c r="H114" s="260">
        <v>-160</v>
      </c>
    </row>
    <row r="115" spans="1:8" x14ac:dyDescent="0.25">
      <c r="A115" s="278" t="s">
        <v>285</v>
      </c>
      <c r="B115" s="259" t="s">
        <v>73</v>
      </c>
      <c r="C115" s="258">
        <v>5530</v>
      </c>
      <c r="D115" s="258">
        <v>4980</v>
      </c>
      <c r="E115" s="258">
        <v>5670</v>
      </c>
      <c r="F115" s="258">
        <v>5130</v>
      </c>
      <c r="G115" s="260">
        <v>-150</v>
      </c>
      <c r="H115" s="260">
        <v>-150</v>
      </c>
    </row>
    <row r="116" spans="1:8" x14ac:dyDescent="0.25">
      <c r="A116" s="278" t="s">
        <v>286</v>
      </c>
      <c r="B116" s="259" t="s">
        <v>74</v>
      </c>
      <c r="C116" s="258">
        <v>610</v>
      </c>
      <c r="D116" s="258">
        <v>580</v>
      </c>
      <c r="E116" s="258">
        <v>610</v>
      </c>
      <c r="F116" s="258">
        <v>580</v>
      </c>
      <c r="G116" s="260">
        <v>-10</v>
      </c>
      <c r="H116" s="260">
        <v>-10</v>
      </c>
    </row>
    <row r="117" spans="1:8" x14ac:dyDescent="0.25">
      <c r="A117" s="278" t="s">
        <v>287</v>
      </c>
      <c r="B117" s="252" t="s">
        <v>143</v>
      </c>
      <c r="C117" s="258">
        <v>470</v>
      </c>
      <c r="D117" s="258">
        <v>440</v>
      </c>
      <c r="E117" s="258">
        <v>440</v>
      </c>
      <c r="F117" s="258">
        <v>420</v>
      </c>
      <c r="G117" s="260">
        <v>30</v>
      </c>
      <c r="H117" s="260">
        <v>20</v>
      </c>
    </row>
    <row r="118" spans="1:8" x14ac:dyDescent="0.25">
      <c r="A118" s="278" t="s">
        <v>289</v>
      </c>
      <c r="B118" s="259" t="s">
        <v>75</v>
      </c>
      <c r="C118" s="258">
        <v>3260</v>
      </c>
      <c r="D118" s="258">
        <v>3010</v>
      </c>
      <c r="E118" s="258">
        <v>3210</v>
      </c>
      <c r="F118" s="258">
        <v>2960</v>
      </c>
      <c r="G118" s="260">
        <v>50</v>
      </c>
      <c r="H118" s="260">
        <v>40</v>
      </c>
    </row>
    <row r="119" spans="1:8" x14ac:dyDescent="0.25">
      <c r="A119" s="278" t="s">
        <v>290</v>
      </c>
      <c r="B119" s="259" t="s">
        <v>76</v>
      </c>
      <c r="C119" s="258">
        <v>100</v>
      </c>
      <c r="D119" s="258">
        <v>90</v>
      </c>
      <c r="E119" s="258">
        <v>100</v>
      </c>
      <c r="F119" s="258">
        <v>90</v>
      </c>
      <c r="G119" s="260">
        <v>0</v>
      </c>
      <c r="H119" s="260" t="s">
        <v>8</v>
      </c>
    </row>
    <row r="120" spans="1:8" x14ac:dyDescent="0.25">
      <c r="A120" s="278" t="s">
        <v>291</v>
      </c>
      <c r="B120" s="259" t="s">
        <v>77</v>
      </c>
      <c r="C120" s="258">
        <v>60</v>
      </c>
      <c r="D120" s="258">
        <v>50</v>
      </c>
      <c r="E120" s="258">
        <v>60</v>
      </c>
      <c r="F120" s="258">
        <v>60</v>
      </c>
      <c r="G120" s="260" t="s">
        <v>8</v>
      </c>
      <c r="H120" s="260" t="s">
        <v>8</v>
      </c>
    </row>
    <row r="121" spans="1:8" x14ac:dyDescent="0.25">
      <c r="A121" s="278" t="s">
        <v>292</v>
      </c>
      <c r="B121" s="259" t="s">
        <v>78</v>
      </c>
      <c r="C121" s="258">
        <v>49430</v>
      </c>
      <c r="D121" s="258">
        <v>47400</v>
      </c>
      <c r="E121" s="258">
        <v>50830</v>
      </c>
      <c r="F121" s="258">
        <v>48770</v>
      </c>
      <c r="G121" s="260">
        <v>-1400</v>
      </c>
      <c r="H121" s="260">
        <v>-1370</v>
      </c>
    </row>
    <row r="122" spans="1:8" x14ac:dyDescent="0.25">
      <c r="A122" s="278" t="s">
        <v>293</v>
      </c>
      <c r="B122" s="259" t="s">
        <v>79</v>
      </c>
      <c r="C122" s="258">
        <v>40</v>
      </c>
      <c r="D122" s="258">
        <v>40</v>
      </c>
      <c r="E122" s="258">
        <v>40</v>
      </c>
      <c r="F122" s="258">
        <v>40</v>
      </c>
      <c r="G122" s="260" t="s">
        <v>8</v>
      </c>
      <c r="H122" s="260" t="s">
        <v>8</v>
      </c>
    </row>
    <row r="123" spans="1:8" x14ac:dyDescent="0.25">
      <c r="A123" s="278"/>
      <c r="B123" s="259"/>
      <c r="C123" s="258"/>
      <c r="D123" s="258"/>
      <c r="E123" s="258"/>
      <c r="F123" s="258"/>
      <c r="G123" s="260"/>
      <c r="H123" s="260"/>
    </row>
    <row r="124" spans="1:8" x14ac:dyDescent="0.25">
      <c r="A124" s="278">
        <v>18</v>
      </c>
      <c r="B124" s="257" t="s">
        <v>82</v>
      </c>
      <c r="C124" s="258"/>
      <c r="D124" s="258"/>
      <c r="E124" s="258"/>
      <c r="F124" s="258"/>
      <c r="G124" s="260"/>
      <c r="H124" s="260"/>
    </row>
    <row r="125" spans="1:8" x14ac:dyDescent="0.25">
      <c r="A125" s="278" t="s">
        <v>294</v>
      </c>
      <c r="B125" s="259" t="s">
        <v>82</v>
      </c>
      <c r="C125" s="258">
        <v>120</v>
      </c>
      <c r="D125" s="258">
        <v>110</v>
      </c>
      <c r="E125" s="258">
        <v>120</v>
      </c>
      <c r="F125" s="258">
        <v>110</v>
      </c>
      <c r="G125" s="260" t="s">
        <v>8</v>
      </c>
      <c r="H125" s="260" t="s">
        <v>8</v>
      </c>
    </row>
    <row r="126" spans="1:8" x14ac:dyDescent="0.25">
      <c r="A126" s="278"/>
      <c r="B126" s="259"/>
      <c r="C126" s="258"/>
      <c r="D126" s="258"/>
      <c r="E126" s="258"/>
      <c r="F126" s="258"/>
      <c r="G126" s="260"/>
      <c r="H126" s="260"/>
    </row>
    <row r="127" spans="1:8" x14ac:dyDescent="0.25">
      <c r="A127" s="278">
        <v>20</v>
      </c>
      <c r="B127" s="257" t="s">
        <v>144</v>
      </c>
      <c r="C127" s="258"/>
      <c r="D127" s="258"/>
      <c r="E127" s="258"/>
      <c r="F127" s="258"/>
      <c r="G127" s="260"/>
      <c r="H127" s="260"/>
    </row>
    <row r="128" spans="1:8" x14ac:dyDescent="0.25">
      <c r="A128" s="278" t="s">
        <v>295</v>
      </c>
      <c r="B128" s="264" t="s">
        <v>144</v>
      </c>
      <c r="C128" s="258">
        <v>1510</v>
      </c>
      <c r="D128" s="258">
        <v>1460</v>
      </c>
      <c r="E128" s="258">
        <v>1550</v>
      </c>
      <c r="F128" s="258">
        <v>1500</v>
      </c>
      <c r="G128" s="260">
        <v>-40</v>
      </c>
      <c r="H128" s="260">
        <v>-40</v>
      </c>
    </row>
    <row r="129" spans="1:8" x14ac:dyDescent="0.25">
      <c r="A129" s="278"/>
      <c r="B129" s="264"/>
      <c r="C129" s="258"/>
      <c r="D129" s="258"/>
      <c r="E129" s="258"/>
      <c r="F129" s="258"/>
      <c r="G129" s="260"/>
      <c r="H129" s="260"/>
    </row>
    <row r="130" spans="1:8" x14ac:dyDescent="0.25">
      <c r="A130" s="278">
        <v>35</v>
      </c>
      <c r="B130" s="257" t="s">
        <v>296</v>
      </c>
      <c r="C130" s="258"/>
      <c r="D130" s="258"/>
      <c r="E130" s="258"/>
      <c r="F130" s="258"/>
      <c r="G130" s="260"/>
      <c r="H130" s="260"/>
    </row>
    <row r="131" spans="1:8" x14ac:dyDescent="0.25">
      <c r="A131" s="278">
        <v>35</v>
      </c>
      <c r="B131" s="279" t="s">
        <v>296</v>
      </c>
      <c r="C131" s="258">
        <v>180</v>
      </c>
      <c r="D131" s="258">
        <v>170</v>
      </c>
      <c r="E131" s="258">
        <v>170</v>
      </c>
      <c r="F131" s="258">
        <v>170</v>
      </c>
      <c r="G131" s="258" t="s">
        <v>8</v>
      </c>
      <c r="H131" s="258" t="s">
        <v>8</v>
      </c>
    </row>
    <row r="132" spans="1:8" x14ac:dyDescent="0.25">
      <c r="A132" s="278"/>
      <c r="B132" s="264"/>
      <c r="C132" s="258"/>
      <c r="D132" s="258"/>
      <c r="E132" s="258"/>
      <c r="F132" s="258"/>
      <c r="G132" s="260"/>
      <c r="H132" s="260"/>
    </row>
    <row r="133" spans="1:8" x14ac:dyDescent="0.25">
      <c r="A133" s="278">
        <v>21</v>
      </c>
      <c r="B133" s="257" t="s">
        <v>83</v>
      </c>
      <c r="C133" s="258"/>
      <c r="D133" s="258"/>
      <c r="E133" s="258"/>
      <c r="F133" s="258"/>
      <c r="G133" s="260"/>
      <c r="H133" s="260"/>
    </row>
    <row r="134" spans="1:8" x14ac:dyDescent="0.25">
      <c r="A134" s="278" t="s">
        <v>298</v>
      </c>
      <c r="B134" s="259" t="s">
        <v>83</v>
      </c>
      <c r="C134" s="258">
        <v>5810</v>
      </c>
      <c r="D134" s="258">
        <v>5560</v>
      </c>
      <c r="E134" s="258">
        <v>5840</v>
      </c>
      <c r="F134" s="258">
        <v>5590</v>
      </c>
      <c r="G134" s="260">
        <v>-30</v>
      </c>
      <c r="H134" s="260">
        <v>-30</v>
      </c>
    </row>
    <row r="135" spans="1:8" x14ac:dyDescent="0.25">
      <c r="A135" s="278"/>
      <c r="B135" s="259"/>
      <c r="C135" s="258"/>
      <c r="D135" s="258"/>
      <c r="E135" s="258"/>
      <c r="F135" s="258"/>
      <c r="G135" s="260"/>
      <c r="H135" s="260"/>
    </row>
    <row r="136" spans="1:8" x14ac:dyDescent="0.25">
      <c r="A136" s="278">
        <v>23</v>
      </c>
      <c r="B136" s="257" t="s">
        <v>84</v>
      </c>
      <c r="C136" s="258"/>
      <c r="D136" s="258"/>
      <c r="E136" s="258"/>
      <c r="F136" s="258"/>
      <c r="G136" s="260"/>
      <c r="H136" s="260"/>
    </row>
    <row r="137" spans="1:8" x14ac:dyDescent="0.25">
      <c r="A137" s="278" t="s">
        <v>299</v>
      </c>
      <c r="B137" s="259" t="s">
        <v>188</v>
      </c>
      <c r="C137" s="258">
        <v>2090</v>
      </c>
      <c r="D137" s="258">
        <v>2030</v>
      </c>
      <c r="E137" s="258">
        <v>2130</v>
      </c>
      <c r="F137" s="258">
        <v>2070</v>
      </c>
      <c r="G137" s="260">
        <v>-40</v>
      </c>
      <c r="H137" s="260">
        <v>-40</v>
      </c>
    </row>
    <row r="138" spans="1:8" x14ac:dyDescent="0.25">
      <c r="A138" s="278" t="s">
        <v>300</v>
      </c>
      <c r="B138" s="259" t="s">
        <v>85</v>
      </c>
      <c r="C138" s="258">
        <v>6420</v>
      </c>
      <c r="D138" s="258">
        <v>5870</v>
      </c>
      <c r="E138" s="258">
        <v>6510</v>
      </c>
      <c r="F138" s="258">
        <v>5950</v>
      </c>
      <c r="G138" s="260">
        <v>-90</v>
      </c>
      <c r="H138" s="260">
        <v>-80</v>
      </c>
    </row>
    <row r="139" spans="1:8" x14ac:dyDescent="0.25">
      <c r="A139" s="278" t="s">
        <v>301</v>
      </c>
      <c r="B139" s="259" t="s">
        <v>86</v>
      </c>
      <c r="C139" s="258">
        <v>2610</v>
      </c>
      <c r="D139" s="258">
        <v>2440</v>
      </c>
      <c r="E139" s="258">
        <v>2610</v>
      </c>
      <c r="F139" s="258">
        <v>2450</v>
      </c>
      <c r="G139" s="260">
        <v>-10</v>
      </c>
      <c r="H139" s="260">
        <v>-10</v>
      </c>
    </row>
    <row r="140" spans="1:8" x14ac:dyDescent="0.25">
      <c r="A140" s="278" t="s">
        <v>302</v>
      </c>
      <c r="B140" s="259" t="s">
        <v>87</v>
      </c>
      <c r="C140" s="258">
        <v>280</v>
      </c>
      <c r="D140" s="258">
        <v>270</v>
      </c>
      <c r="E140" s="258">
        <v>280</v>
      </c>
      <c r="F140" s="258">
        <v>270</v>
      </c>
      <c r="G140" s="260" t="s">
        <v>8</v>
      </c>
      <c r="H140" s="260" t="s">
        <v>8</v>
      </c>
    </row>
    <row r="141" spans="1:8" x14ac:dyDescent="0.25">
      <c r="A141" s="278" t="s">
        <v>303</v>
      </c>
      <c r="B141" s="259" t="s">
        <v>88</v>
      </c>
      <c r="C141" s="258">
        <v>3760</v>
      </c>
      <c r="D141" s="258">
        <v>3660</v>
      </c>
      <c r="E141" s="258">
        <v>3810</v>
      </c>
      <c r="F141" s="258">
        <v>3720</v>
      </c>
      <c r="G141" s="260">
        <v>-50</v>
      </c>
      <c r="H141" s="260">
        <v>-50</v>
      </c>
    </row>
    <row r="142" spans="1:8" x14ac:dyDescent="0.25">
      <c r="A142" s="278" t="s">
        <v>304</v>
      </c>
      <c r="B142" s="259" t="s">
        <v>89</v>
      </c>
      <c r="C142" s="258">
        <v>1180</v>
      </c>
      <c r="D142" s="258">
        <v>1130</v>
      </c>
      <c r="E142" s="258">
        <v>1210</v>
      </c>
      <c r="F142" s="258">
        <v>1160</v>
      </c>
      <c r="G142" s="260">
        <v>-30</v>
      </c>
      <c r="H142" s="260">
        <v>-30</v>
      </c>
    </row>
    <row r="143" spans="1:8" x14ac:dyDescent="0.25">
      <c r="A143" s="278" t="s">
        <v>305</v>
      </c>
      <c r="B143" s="259" t="s">
        <v>90</v>
      </c>
      <c r="C143" s="258">
        <v>290</v>
      </c>
      <c r="D143" s="258">
        <v>280</v>
      </c>
      <c r="E143" s="258">
        <v>300</v>
      </c>
      <c r="F143" s="258">
        <v>290</v>
      </c>
      <c r="G143" s="260">
        <v>-10</v>
      </c>
      <c r="H143" s="260" t="s">
        <v>8</v>
      </c>
    </row>
    <row r="144" spans="1:8" x14ac:dyDescent="0.25">
      <c r="A144" s="278" t="s">
        <v>306</v>
      </c>
      <c r="B144" s="259" t="s">
        <v>91</v>
      </c>
      <c r="C144" s="258">
        <v>150</v>
      </c>
      <c r="D144" s="258">
        <v>140</v>
      </c>
      <c r="E144" s="258">
        <v>150</v>
      </c>
      <c r="F144" s="258">
        <v>140</v>
      </c>
      <c r="G144" s="260">
        <v>0</v>
      </c>
      <c r="H144" s="260">
        <v>0</v>
      </c>
    </row>
    <row r="145" spans="1:10" x14ac:dyDescent="0.25">
      <c r="A145" s="278" t="s">
        <v>307</v>
      </c>
      <c r="B145" s="259" t="s">
        <v>92</v>
      </c>
      <c r="C145" s="258">
        <v>2420</v>
      </c>
      <c r="D145" s="258">
        <v>2330</v>
      </c>
      <c r="E145" s="258">
        <v>2430</v>
      </c>
      <c r="F145" s="258">
        <v>2350</v>
      </c>
      <c r="G145" s="260">
        <v>-10</v>
      </c>
      <c r="H145" s="260">
        <v>-20</v>
      </c>
    </row>
    <row r="146" spans="1:10" x14ac:dyDescent="0.25">
      <c r="A146" s="278"/>
      <c r="B146" s="259"/>
      <c r="C146" s="258"/>
      <c r="D146" s="258"/>
      <c r="E146" s="258"/>
      <c r="F146" s="258"/>
      <c r="G146" s="260"/>
      <c r="H146" s="260"/>
    </row>
    <row r="147" spans="1:10" x14ac:dyDescent="0.25">
      <c r="A147" s="278">
        <v>32</v>
      </c>
      <c r="B147" s="263" t="s">
        <v>146</v>
      </c>
      <c r="C147" s="258"/>
      <c r="D147" s="258"/>
      <c r="E147" s="258"/>
      <c r="F147" s="258"/>
      <c r="G147" s="260"/>
      <c r="H147" s="260"/>
      <c r="J147" s="259"/>
    </row>
    <row r="148" spans="1:10" x14ac:dyDescent="0.25">
      <c r="A148" s="278" t="s">
        <v>308</v>
      </c>
      <c r="B148" s="265" t="s">
        <v>147</v>
      </c>
      <c r="C148" s="258">
        <v>3940</v>
      </c>
      <c r="D148" s="258">
        <v>3200</v>
      </c>
      <c r="E148" s="258">
        <v>4030</v>
      </c>
      <c r="F148" s="258">
        <v>3270</v>
      </c>
      <c r="G148" s="260">
        <v>-90</v>
      </c>
      <c r="H148" s="260">
        <v>-70</v>
      </c>
      <c r="J148" s="259"/>
    </row>
    <row r="149" spans="1:10" x14ac:dyDescent="0.25">
      <c r="A149" s="278" t="s">
        <v>370</v>
      </c>
      <c r="B149" s="259" t="s">
        <v>433</v>
      </c>
      <c r="C149" s="258">
        <v>190</v>
      </c>
      <c r="D149" s="258">
        <v>180</v>
      </c>
      <c r="E149" s="258">
        <v>190</v>
      </c>
      <c r="F149" s="258">
        <v>180</v>
      </c>
      <c r="G149" s="260" t="s">
        <v>8</v>
      </c>
      <c r="H149" s="260" t="s">
        <v>8</v>
      </c>
      <c r="J149" s="259"/>
    </row>
    <row r="150" spans="1:10" x14ac:dyDescent="0.25">
      <c r="A150" s="278"/>
      <c r="B150" s="265"/>
      <c r="C150" s="258"/>
      <c r="D150" s="258"/>
      <c r="E150" s="258"/>
      <c r="F150" s="258"/>
      <c r="G150" s="260"/>
      <c r="H150" s="260"/>
      <c r="J150" s="259"/>
    </row>
    <row r="151" spans="1:10" x14ac:dyDescent="0.25">
      <c r="A151" s="278">
        <v>24</v>
      </c>
      <c r="B151" s="257" t="s">
        <v>148</v>
      </c>
      <c r="C151" s="258"/>
      <c r="D151" s="258"/>
      <c r="E151" s="258"/>
      <c r="F151" s="258"/>
      <c r="G151" s="260"/>
      <c r="H151" s="260"/>
      <c r="J151" s="259"/>
    </row>
    <row r="152" spans="1:10" x14ac:dyDescent="0.25">
      <c r="A152" s="278" t="s">
        <v>309</v>
      </c>
      <c r="B152" s="259" t="s">
        <v>434</v>
      </c>
      <c r="C152" s="258">
        <v>13220</v>
      </c>
      <c r="D152" s="258">
        <v>12290</v>
      </c>
      <c r="E152" s="258">
        <v>13090</v>
      </c>
      <c r="F152" s="258">
        <v>12200</v>
      </c>
      <c r="G152" s="260">
        <v>130</v>
      </c>
      <c r="H152" s="260">
        <v>90</v>
      </c>
      <c r="J152" s="259"/>
    </row>
    <row r="153" spans="1:10" x14ac:dyDescent="0.25">
      <c r="A153" s="278" t="s">
        <v>310</v>
      </c>
      <c r="B153" s="259" t="s">
        <v>94</v>
      </c>
      <c r="C153" s="258">
        <v>83940</v>
      </c>
      <c r="D153" s="258">
        <v>75080</v>
      </c>
      <c r="E153" s="258">
        <v>86540</v>
      </c>
      <c r="F153" s="258">
        <v>77750</v>
      </c>
      <c r="G153" s="260">
        <v>-2600</v>
      </c>
      <c r="H153" s="260">
        <v>-2670</v>
      </c>
      <c r="J153" s="259"/>
    </row>
    <row r="154" spans="1:10" x14ac:dyDescent="0.25">
      <c r="A154" s="278" t="s">
        <v>311</v>
      </c>
      <c r="B154" s="259" t="s">
        <v>312</v>
      </c>
      <c r="C154" s="258">
        <v>14980</v>
      </c>
      <c r="D154" s="258">
        <v>13370</v>
      </c>
      <c r="E154" s="258">
        <v>15360</v>
      </c>
      <c r="F154" s="258">
        <v>13720</v>
      </c>
      <c r="G154" s="260">
        <v>-380</v>
      </c>
      <c r="H154" s="260">
        <v>-360</v>
      </c>
    </row>
    <row r="155" spans="1:10" x14ac:dyDescent="0.25">
      <c r="A155" s="278" t="s">
        <v>313</v>
      </c>
      <c r="B155" s="259" t="s">
        <v>190</v>
      </c>
      <c r="C155" s="258">
        <v>9100</v>
      </c>
      <c r="D155" s="258">
        <v>8000</v>
      </c>
      <c r="E155" s="258">
        <v>9250</v>
      </c>
      <c r="F155" s="258">
        <v>8160</v>
      </c>
      <c r="G155" s="260">
        <v>-150</v>
      </c>
      <c r="H155" s="260">
        <v>-160</v>
      </c>
    </row>
    <row r="156" spans="1:10" x14ac:dyDescent="0.25">
      <c r="A156" s="278" t="s">
        <v>314</v>
      </c>
      <c r="B156" s="259" t="s">
        <v>95</v>
      </c>
      <c r="C156" s="258">
        <v>3830</v>
      </c>
      <c r="D156" s="258">
        <v>3580</v>
      </c>
      <c r="E156" s="258">
        <v>3850</v>
      </c>
      <c r="F156" s="258">
        <v>3600</v>
      </c>
      <c r="G156" s="260">
        <v>-20</v>
      </c>
      <c r="H156" s="260">
        <v>-20</v>
      </c>
    </row>
    <row r="157" spans="1:10" x14ac:dyDescent="0.25">
      <c r="A157" s="278"/>
      <c r="B157" s="259"/>
      <c r="C157" s="258"/>
      <c r="D157" s="258"/>
      <c r="E157" s="258"/>
      <c r="F157" s="258"/>
      <c r="G157" s="260"/>
      <c r="H157" s="260"/>
    </row>
    <row r="158" spans="1:10" x14ac:dyDescent="0.25">
      <c r="A158" s="267">
        <v>26</v>
      </c>
      <c r="B158" s="266" t="s">
        <v>153</v>
      </c>
      <c r="C158" s="258"/>
      <c r="D158" s="258"/>
      <c r="E158" s="258"/>
      <c r="F158" s="258"/>
      <c r="G158" s="260"/>
      <c r="H158" s="260"/>
    </row>
    <row r="159" spans="1:10" x14ac:dyDescent="0.25">
      <c r="A159" s="267" t="s">
        <v>315</v>
      </c>
      <c r="B159" s="259" t="s">
        <v>154</v>
      </c>
      <c r="C159" s="258">
        <v>5600</v>
      </c>
      <c r="D159" s="258">
        <v>5350</v>
      </c>
      <c r="E159" s="258">
        <v>5570</v>
      </c>
      <c r="F159" s="258">
        <v>5320</v>
      </c>
      <c r="G159" s="260">
        <v>30</v>
      </c>
      <c r="H159" s="260">
        <v>30</v>
      </c>
    </row>
    <row r="160" spans="1:10" x14ac:dyDescent="0.25">
      <c r="A160" s="267" t="s">
        <v>317</v>
      </c>
      <c r="B160" s="259" t="s">
        <v>107</v>
      </c>
      <c r="C160" s="258">
        <v>60</v>
      </c>
      <c r="D160" s="258">
        <v>60</v>
      </c>
      <c r="E160" s="258">
        <v>60</v>
      </c>
      <c r="F160" s="258">
        <v>60</v>
      </c>
      <c r="G160" s="260">
        <v>0</v>
      </c>
      <c r="H160" s="260">
        <v>0</v>
      </c>
    </row>
    <row r="161" spans="1:256" x14ac:dyDescent="0.25">
      <c r="A161" s="267" t="s">
        <v>318</v>
      </c>
      <c r="B161" s="259" t="s">
        <v>96</v>
      </c>
      <c r="C161" s="258">
        <v>1840</v>
      </c>
      <c r="D161" s="258">
        <v>1730</v>
      </c>
      <c r="E161" s="258">
        <v>1840</v>
      </c>
      <c r="F161" s="258">
        <v>1730</v>
      </c>
      <c r="G161" s="260">
        <v>0</v>
      </c>
      <c r="H161" s="260" t="s">
        <v>8</v>
      </c>
    </row>
    <row r="162" spans="1:256" x14ac:dyDescent="0.25">
      <c r="A162" s="267" t="s">
        <v>319</v>
      </c>
      <c r="B162" s="259" t="s">
        <v>156</v>
      </c>
      <c r="C162" s="258">
        <v>320</v>
      </c>
      <c r="D162" s="258">
        <v>300</v>
      </c>
      <c r="E162" s="258">
        <v>320</v>
      </c>
      <c r="F162" s="258">
        <v>300</v>
      </c>
      <c r="G162" s="260" t="s">
        <v>8</v>
      </c>
      <c r="H162" s="260" t="s">
        <v>8</v>
      </c>
    </row>
    <row r="163" spans="1:256" x14ac:dyDescent="0.25">
      <c r="A163" s="267" t="s">
        <v>320</v>
      </c>
      <c r="B163" s="259" t="s">
        <v>97</v>
      </c>
      <c r="C163" s="258">
        <v>210</v>
      </c>
      <c r="D163" s="258">
        <v>200</v>
      </c>
      <c r="E163" s="258">
        <v>220</v>
      </c>
      <c r="F163" s="258">
        <v>200</v>
      </c>
      <c r="G163" s="260">
        <v>-10</v>
      </c>
      <c r="H163" s="260">
        <v>-10</v>
      </c>
    </row>
    <row r="164" spans="1:256" x14ac:dyDescent="0.25">
      <c r="A164" s="267" t="s">
        <v>321</v>
      </c>
      <c r="B164" s="259" t="s">
        <v>98</v>
      </c>
      <c r="C164" s="258">
        <v>940</v>
      </c>
      <c r="D164" s="258">
        <v>900</v>
      </c>
      <c r="E164" s="258">
        <v>1120</v>
      </c>
      <c r="F164" s="258">
        <v>1040</v>
      </c>
      <c r="G164" s="260">
        <v>-170</v>
      </c>
      <c r="H164" s="260">
        <v>-150</v>
      </c>
    </row>
    <row r="165" spans="1:256" x14ac:dyDescent="0.25">
      <c r="A165" s="267" t="s">
        <v>322</v>
      </c>
      <c r="B165" s="259" t="s">
        <v>99</v>
      </c>
      <c r="C165" s="258">
        <v>150</v>
      </c>
      <c r="D165" s="258">
        <v>140</v>
      </c>
      <c r="E165" s="258">
        <v>150</v>
      </c>
      <c r="F165" s="258">
        <v>140</v>
      </c>
      <c r="G165" s="260" t="s">
        <v>8</v>
      </c>
      <c r="H165" s="260" t="s">
        <v>8</v>
      </c>
    </row>
    <row r="166" spans="1:256" x14ac:dyDescent="0.25">
      <c r="A166" s="267" t="s">
        <v>323</v>
      </c>
      <c r="B166" s="259" t="s">
        <v>100</v>
      </c>
      <c r="C166" s="258">
        <v>160</v>
      </c>
      <c r="D166" s="258">
        <v>150</v>
      </c>
      <c r="E166" s="258">
        <v>160</v>
      </c>
      <c r="F166" s="258">
        <v>150</v>
      </c>
      <c r="G166" s="260">
        <v>0</v>
      </c>
      <c r="H166" s="260" t="s">
        <v>8</v>
      </c>
    </row>
    <row r="167" spans="1:256" x14ac:dyDescent="0.25">
      <c r="A167" s="267" t="s">
        <v>324</v>
      </c>
      <c r="B167" s="259" t="s">
        <v>101</v>
      </c>
      <c r="C167" s="258">
        <v>1340</v>
      </c>
      <c r="D167" s="258">
        <v>1240</v>
      </c>
      <c r="E167" s="258">
        <v>1360</v>
      </c>
      <c r="F167" s="258">
        <v>1260</v>
      </c>
      <c r="G167" s="260">
        <v>-20</v>
      </c>
      <c r="H167" s="260">
        <v>-20</v>
      </c>
    </row>
    <row r="168" spans="1:256" x14ac:dyDescent="0.25">
      <c r="A168" s="267" t="s">
        <v>325</v>
      </c>
      <c r="B168" s="259" t="s">
        <v>102</v>
      </c>
      <c r="C168" s="258">
        <v>1640</v>
      </c>
      <c r="D168" s="258">
        <v>1460</v>
      </c>
      <c r="E168" s="258">
        <v>1660</v>
      </c>
      <c r="F168" s="258">
        <v>1470</v>
      </c>
      <c r="G168" s="260">
        <v>-10</v>
      </c>
      <c r="H168" s="260">
        <v>-10</v>
      </c>
    </row>
    <row r="169" spans="1:256" x14ac:dyDescent="0.25">
      <c r="A169" s="267" t="s">
        <v>326</v>
      </c>
      <c r="B169" s="259" t="s">
        <v>158</v>
      </c>
      <c r="C169" s="258">
        <v>4130</v>
      </c>
      <c r="D169" s="258">
        <v>4030</v>
      </c>
      <c r="E169" s="258">
        <v>4120</v>
      </c>
      <c r="F169" s="258">
        <v>4010</v>
      </c>
      <c r="G169" s="260">
        <v>20</v>
      </c>
      <c r="H169" s="260">
        <v>10</v>
      </c>
    </row>
    <row r="170" spans="1:256" x14ac:dyDescent="0.25">
      <c r="A170" s="267" t="s">
        <v>327</v>
      </c>
      <c r="B170" s="259" t="s">
        <v>103</v>
      </c>
      <c r="C170" s="258">
        <v>250</v>
      </c>
      <c r="D170" s="258">
        <v>240</v>
      </c>
      <c r="E170" s="258">
        <v>260</v>
      </c>
      <c r="F170" s="258">
        <v>240</v>
      </c>
      <c r="G170" s="260">
        <v>-10</v>
      </c>
      <c r="H170" s="260">
        <v>-10</v>
      </c>
    </row>
    <row r="171" spans="1:256" x14ac:dyDescent="0.25">
      <c r="A171" s="267" t="s">
        <v>328</v>
      </c>
      <c r="B171" s="259" t="s">
        <v>104</v>
      </c>
      <c r="C171" s="258">
        <v>40</v>
      </c>
      <c r="D171" s="258">
        <v>30</v>
      </c>
      <c r="E171" s="258">
        <v>40</v>
      </c>
      <c r="F171" s="258">
        <v>40</v>
      </c>
      <c r="G171" s="260" t="s">
        <v>8</v>
      </c>
      <c r="H171" s="260" t="s">
        <v>8</v>
      </c>
      <c r="I171" s="267"/>
      <c r="J171" s="259"/>
      <c r="K171" s="267"/>
      <c r="L171" s="259"/>
      <c r="M171" s="267"/>
      <c r="N171" s="259"/>
      <c r="O171" s="267"/>
      <c r="P171" s="259"/>
      <c r="Q171" s="267"/>
      <c r="R171" s="259"/>
      <c r="S171" s="267"/>
      <c r="T171" s="259"/>
      <c r="U171" s="267"/>
      <c r="V171" s="259"/>
      <c r="W171" s="267"/>
      <c r="X171" s="259"/>
      <c r="Y171" s="267"/>
      <c r="Z171" s="259"/>
      <c r="AA171" s="267"/>
      <c r="AB171" s="259"/>
      <c r="AC171" s="267"/>
      <c r="AD171" s="259"/>
      <c r="AE171" s="267"/>
      <c r="AF171" s="259"/>
      <c r="AG171" s="267"/>
      <c r="AH171" s="259"/>
      <c r="AI171" s="267"/>
      <c r="AJ171" s="259"/>
      <c r="AK171" s="267"/>
      <c r="AL171" s="259"/>
      <c r="AM171" s="267"/>
      <c r="AN171" s="259"/>
      <c r="AO171" s="267"/>
      <c r="AP171" s="259"/>
      <c r="AQ171" s="267"/>
      <c r="AR171" s="259"/>
      <c r="AS171" s="267"/>
      <c r="AT171" s="259"/>
      <c r="AU171" s="267"/>
      <c r="AV171" s="259"/>
      <c r="AW171" s="267"/>
      <c r="AX171" s="259"/>
      <c r="AY171" s="267"/>
      <c r="AZ171" s="259"/>
      <c r="BA171" s="267"/>
      <c r="BB171" s="259"/>
      <c r="BC171" s="267"/>
      <c r="BD171" s="259"/>
      <c r="BE171" s="267"/>
      <c r="BF171" s="259"/>
      <c r="BG171" s="267"/>
      <c r="BH171" s="259"/>
      <c r="BI171" s="267"/>
      <c r="BJ171" s="259"/>
      <c r="BK171" s="267"/>
      <c r="BL171" s="259"/>
      <c r="BM171" s="267"/>
      <c r="BN171" s="259"/>
      <c r="BO171" s="267"/>
      <c r="BP171" s="259"/>
      <c r="BQ171" s="267"/>
      <c r="BR171" s="259"/>
      <c r="BS171" s="267"/>
      <c r="BT171" s="259"/>
      <c r="BU171" s="267"/>
      <c r="BV171" s="259"/>
      <c r="BW171" s="267"/>
      <c r="BX171" s="259"/>
      <c r="BY171" s="267"/>
      <c r="BZ171" s="259"/>
      <c r="CA171" s="267"/>
      <c r="CB171" s="259"/>
      <c r="CC171" s="267"/>
      <c r="CD171" s="259"/>
      <c r="CE171" s="267"/>
      <c r="CF171" s="259"/>
      <c r="CG171" s="267"/>
      <c r="CH171" s="259"/>
      <c r="CI171" s="267"/>
      <c r="CJ171" s="259"/>
      <c r="CK171" s="267"/>
      <c r="CL171" s="259"/>
      <c r="CM171" s="267"/>
      <c r="CN171" s="259"/>
      <c r="CO171" s="267"/>
      <c r="CP171" s="259"/>
      <c r="CQ171" s="267"/>
      <c r="CR171" s="259"/>
      <c r="CS171" s="267"/>
      <c r="CT171" s="259"/>
      <c r="CU171" s="267"/>
      <c r="CV171" s="259"/>
      <c r="CW171" s="267"/>
      <c r="CX171" s="259"/>
      <c r="CY171" s="267"/>
      <c r="CZ171" s="259"/>
      <c r="DA171" s="267"/>
      <c r="DB171" s="259"/>
      <c r="DC171" s="267"/>
      <c r="DD171" s="259"/>
      <c r="DE171" s="267"/>
      <c r="DF171" s="259"/>
      <c r="DG171" s="267"/>
      <c r="DH171" s="259"/>
      <c r="DI171" s="267"/>
      <c r="DJ171" s="259"/>
      <c r="DK171" s="267"/>
      <c r="DL171" s="259"/>
      <c r="DM171" s="267"/>
      <c r="DN171" s="259"/>
      <c r="DO171" s="267"/>
      <c r="DP171" s="259"/>
      <c r="DQ171" s="267"/>
      <c r="DR171" s="259"/>
      <c r="DS171" s="267"/>
      <c r="DT171" s="259"/>
      <c r="DU171" s="267"/>
      <c r="DV171" s="259"/>
      <c r="DW171" s="267"/>
      <c r="DX171" s="259"/>
      <c r="DY171" s="267"/>
      <c r="DZ171" s="259"/>
      <c r="EA171" s="267"/>
      <c r="EB171" s="259"/>
      <c r="EC171" s="267"/>
      <c r="ED171" s="259"/>
      <c r="EE171" s="267"/>
      <c r="EF171" s="259"/>
      <c r="EG171" s="267"/>
      <c r="EH171" s="259"/>
      <c r="EI171" s="267"/>
      <c r="EJ171" s="259"/>
      <c r="EK171" s="267"/>
      <c r="EL171" s="259"/>
      <c r="EM171" s="267"/>
      <c r="EN171" s="259"/>
      <c r="EO171" s="267"/>
      <c r="EP171" s="259"/>
      <c r="EQ171" s="267"/>
      <c r="ER171" s="259"/>
      <c r="ES171" s="267"/>
      <c r="ET171" s="259"/>
      <c r="EU171" s="267"/>
      <c r="EV171" s="259"/>
      <c r="EW171" s="267"/>
      <c r="EX171" s="259"/>
      <c r="EY171" s="267"/>
      <c r="EZ171" s="259"/>
      <c r="FA171" s="267"/>
      <c r="FB171" s="259"/>
      <c r="FC171" s="267"/>
      <c r="FD171" s="259"/>
      <c r="FE171" s="267"/>
      <c r="FF171" s="259"/>
      <c r="FG171" s="267"/>
      <c r="FH171" s="259"/>
      <c r="FI171" s="267"/>
      <c r="FJ171" s="259"/>
      <c r="FK171" s="267"/>
      <c r="FL171" s="259"/>
      <c r="FM171" s="267"/>
      <c r="FN171" s="259"/>
      <c r="FO171" s="267"/>
      <c r="FP171" s="259"/>
      <c r="FQ171" s="267"/>
      <c r="FR171" s="259"/>
      <c r="FS171" s="267"/>
      <c r="FT171" s="259"/>
      <c r="FU171" s="267"/>
      <c r="FV171" s="259"/>
      <c r="FW171" s="267"/>
      <c r="FX171" s="259"/>
      <c r="FY171" s="267"/>
      <c r="FZ171" s="259"/>
      <c r="GA171" s="267"/>
      <c r="GB171" s="259"/>
      <c r="GC171" s="267"/>
      <c r="GD171" s="259"/>
      <c r="GE171" s="267"/>
      <c r="GF171" s="259"/>
      <c r="GG171" s="267"/>
      <c r="GH171" s="259"/>
      <c r="GI171" s="267"/>
      <c r="GJ171" s="259"/>
      <c r="GK171" s="267"/>
      <c r="GL171" s="259"/>
      <c r="GM171" s="267"/>
      <c r="GN171" s="259"/>
      <c r="GO171" s="267"/>
      <c r="GP171" s="259"/>
      <c r="GQ171" s="267"/>
      <c r="GR171" s="259"/>
      <c r="GS171" s="267"/>
      <c r="GT171" s="259"/>
      <c r="GU171" s="267"/>
      <c r="GV171" s="259"/>
      <c r="GW171" s="267"/>
      <c r="GX171" s="259"/>
      <c r="GY171" s="267"/>
      <c r="GZ171" s="259"/>
      <c r="HA171" s="267"/>
      <c r="HB171" s="259"/>
      <c r="HC171" s="267"/>
      <c r="HD171" s="259"/>
      <c r="HE171" s="267"/>
      <c r="HF171" s="259"/>
      <c r="HG171" s="267"/>
      <c r="HH171" s="259"/>
      <c r="HI171" s="267"/>
      <c r="HJ171" s="259"/>
      <c r="HK171" s="267"/>
      <c r="HL171" s="259"/>
      <c r="HM171" s="267"/>
      <c r="HN171" s="259"/>
      <c r="HO171" s="267"/>
      <c r="HP171" s="259"/>
      <c r="HQ171" s="267"/>
      <c r="HR171" s="259"/>
      <c r="HS171" s="267"/>
      <c r="HT171" s="259"/>
      <c r="HU171" s="267"/>
      <c r="HV171" s="259"/>
      <c r="HW171" s="267"/>
      <c r="HX171" s="259"/>
      <c r="HY171" s="267"/>
      <c r="HZ171" s="259"/>
      <c r="IA171" s="267"/>
      <c r="IB171" s="259"/>
      <c r="IC171" s="267"/>
      <c r="ID171" s="259"/>
      <c r="IE171" s="267"/>
      <c r="IF171" s="259"/>
      <c r="IG171" s="267"/>
      <c r="IH171" s="259"/>
      <c r="II171" s="267"/>
      <c r="IJ171" s="259"/>
      <c r="IK171" s="267"/>
      <c r="IL171" s="259"/>
      <c r="IM171" s="267"/>
      <c r="IN171" s="259"/>
      <c r="IO171" s="267"/>
      <c r="IP171" s="259"/>
      <c r="IQ171" s="267"/>
      <c r="IR171" s="259"/>
      <c r="IS171" s="267"/>
      <c r="IT171" s="259"/>
      <c r="IU171" s="267"/>
      <c r="IV171" s="259"/>
    </row>
    <row r="172" spans="1:256" x14ac:dyDescent="0.25">
      <c r="A172" s="267" t="s">
        <v>329</v>
      </c>
      <c r="B172" s="259" t="s">
        <v>105</v>
      </c>
      <c r="C172" s="258">
        <v>170</v>
      </c>
      <c r="D172" s="258">
        <v>160</v>
      </c>
      <c r="E172" s="258">
        <v>170</v>
      </c>
      <c r="F172" s="258">
        <v>160</v>
      </c>
      <c r="G172" s="260" t="s">
        <v>8</v>
      </c>
      <c r="H172" s="260" t="s">
        <v>8</v>
      </c>
      <c r="I172" s="267"/>
      <c r="J172" s="259"/>
      <c r="K172" s="267"/>
      <c r="L172" s="259"/>
      <c r="M172" s="267"/>
      <c r="N172" s="259"/>
      <c r="O172" s="267"/>
      <c r="P172" s="259"/>
      <c r="Q172" s="267"/>
      <c r="R172" s="259"/>
      <c r="S172" s="267"/>
      <c r="T172" s="259"/>
      <c r="U172" s="267"/>
      <c r="V172" s="259"/>
      <c r="W172" s="267"/>
      <c r="X172" s="259"/>
      <c r="Y172" s="267"/>
      <c r="Z172" s="259"/>
      <c r="AA172" s="267"/>
      <c r="AB172" s="259"/>
      <c r="AC172" s="267"/>
      <c r="AD172" s="259"/>
      <c r="AE172" s="267"/>
      <c r="AF172" s="259"/>
      <c r="AG172" s="267"/>
      <c r="AH172" s="259"/>
      <c r="AI172" s="267"/>
      <c r="AJ172" s="259"/>
      <c r="AK172" s="267"/>
      <c r="AL172" s="259"/>
      <c r="AM172" s="267"/>
      <c r="AN172" s="259"/>
      <c r="AO172" s="267"/>
      <c r="AP172" s="259"/>
      <c r="AQ172" s="267"/>
      <c r="AR172" s="259"/>
      <c r="AS172" s="267"/>
      <c r="AT172" s="259"/>
      <c r="AU172" s="267"/>
      <c r="AV172" s="259"/>
      <c r="AW172" s="267"/>
      <c r="AX172" s="259"/>
      <c r="AY172" s="267"/>
      <c r="AZ172" s="259"/>
      <c r="BA172" s="267"/>
      <c r="BB172" s="259"/>
      <c r="BC172" s="267"/>
      <c r="BD172" s="259"/>
      <c r="BE172" s="267"/>
      <c r="BF172" s="259"/>
      <c r="BG172" s="267"/>
      <c r="BH172" s="259"/>
      <c r="BI172" s="267"/>
      <c r="BJ172" s="259"/>
      <c r="BK172" s="267"/>
      <c r="BL172" s="259"/>
      <c r="BM172" s="267"/>
      <c r="BN172" s="259"/>
      <c r="BO172" s="267"/>
      <c r="BP172" s="259"/>
      <c r="BQ172" s="267"/>
      <c r="BR172" s="259"/>
      <c r="BS172" s="267"/>
      <c r="BT172" s="259"/>
      <c r="BU172" s="267"/>
      <c r="BV172" s="259"/>
      <c r="BW172" s="267"/>
      <c r="BX172" s="259"/>
      <c r="BY172" s="267"/>
      <c r="BZ172" s="259"/>
      <c r="CA172" s="267"/>
      <c r="CB172" s="259"/>
      <c r="CC172" s="267"/>
      <c r="CD172" s="259"/>
      <c r="CE172" s="267"/>
      <c r="CF172" s="259"/>
      <c r="CG172" s="267"/>
      <c r="CH172" s="259"/>
      <c r="CI172" s="267"/>
      <c r="CJ172" s="259"/>
      <c r="CK172" s="267"/>
      <c r="CL172" s="259"/>
      <c r="CM172" s="267"/>
      <c r="CN172" s="259"/>
      <c r="CO172" s="267"/>
      <c r="CP172" s="259"/>
      <c r="CQ172" s="267"/>
      <c r="CR172" s="259"/>
      <c r="CS172" s="267"/>
      <c r="CT172" s="259"/>
      <c r="CU172" s="267"/>
      <c r="CV172" s="259"/>
      <c r="CW172" s="267"/>
      <c r="CX172" s="259"/>
      <c r="CY172" s="267"/>
      <c r="CZ172" s="259"/>
      <c r="DA172" s="267"/>
      <c r="DB172" s="259"/>
      <c r="DC172" s="267"/>
      <c r="DD172" s="259"/>
      <c r="DE172" s="267"/>
      <c r="DF172" s="259"/>
      <c r="DG172" s="267"/>
      <c r="DH172" s="259"/>
      <c r="DI172" s="267"/>
      <c r="DJ172" s="259"/>
      <c r="DK172" s="267"/>
      <c r="DL172" s="259"/>
      <c r="DM172" s="267"/>
      <c r="DN172" s="259"/>
      <c r="DO172" s="267"/>
      <c r="DP172" s="259"/>
      <c r="DQ172" s="267"/>
      <c r="DR172" s="259"/>
      <c r="DS172" s="267"/>
      <c r="DT172" s="259"/>
      <c r="DU172" s="267"/>
      <c r="DV172" s="259"/>
      <c r="DW172" s="267"/>
      <c r="DX172" s="259"/>
      <c r="DY172" s="267"/>
      <c r="DZ172" s="259"/>
      <c r="EA172" s="267"/>
      <c r="EB172" s="259"/>
      <c r="EC172" s="267"/>
      <c r="ED172" s="259"/>
      <c r="EE172" s="267"/>
      <c r="EF172" s="259"/>
      <c r="EG172" s="267"/>
      <c r="EH172" s="259"/>
      <c r="EI172" s="267"/>
      <c r="EJ172" s="259"/>
      <c r="EK172" s="267"/>
      <c r="EL172" s="259"/>
      <c r="EM172" s="267"/>
      <c r="EN172" s="259"/>
      <c r="EO172" s="267"/>
      <c r="EP172" s="259"/>
      <c r="EQ172" s="267"/>
      <c r="ER172" s="259"/>
      <c r="ES172" s="267"/>
      <c r="ET172" s="259"/>
      <c r="EU172" s="267"/>
      <c r="EV172" s="259"/>
      <c r="EW172" s="267"/>
      <c r="EX172" s="259"/>
      <c r="EY172" s="267"/>
      <c r="EZ172" s="259"/>
      <c r="FA172" s="267"/>
      <c r="FB172" s="259"/>
      <c r="FC172" s="267"/>
      <c r="FD172" s="259"/>
      <c r="FE172" s="267"/>
      <c r="FF172" s="259"/>
      <c r="FG172" s="267"/>
      <c r="FH172" s="259"/>
      <c r="FI172" s="267"/>
      <c r="FJ172" s="259"/>
      <c r="FK172" s="267"/>
      <c r="FL172" s="259"/>
      <c r="FM172" s="267"/>
      <c r="FN172" s="259"/>
      <c r="FO172" s="267"/>
      <c r="FP172" s="259"/>
      <c r="FQ172" s="267"/>
      <c r="FR172" s="259"/>
      <c r="FS172" s="267"/>
      <c r="FT172" s="259"/>
      <c r="FU172" s="267"/>
      <c r="FV172" s="259"/>
      <c r="FW172" s="267"/>
      <c r="FX172" s="259"/>
      <c r="FY172" s="267"/>
      <c r="FZ172" s="259"/>
      <c r="GA172" s="267"/>
      <c r="GB172" s="259"/>
      <c r="GC172" s="267"/>
      <c r="GD172" s="259"/>
      <c r="GE172" s="267"/>
      <c r="GF172" s="259"/>
      <c r="GG172" s="267"/>
      <c r="GH172" s="259"/>
      <c r="GI172" s="267"/>
      <c r="GJ172" s="259"/>
      <c r="GK172" s="267"/>
      <c r="GL172" s="259"/>
      <c r="GM172" s="267"/>
      <c r="GN172" s="259"/>
      <c r="GO172" s="267"/>
      <c r="GP172" s="259"/>
      <c r="GQ172" s="267"/>
      <c r="GR172" s="259"/>
      <c r="GS172" s="267"/>
      <c r="GT172" s="259"/>
      <c r="GU172" s="267"/>
      <c r="GV172" s="259"/>
      <c r="GW172" s="267"/>
      <c r="GX172" s="259"/>
      <c r="GY172" s="267"/>
      <c r="GZ172" s="259"/>
      <c r="HA172" s="267"/>
      <c r="HB172" s="259"/>
      <c r="HC172" s="267"/>
      <c r="HD172" s="259"/>
      <c r="HE172" s="267"/>
      <c r="HF172" s="259"/>
      <c r="HG172" s="267"/>
      <c r="HH172" s="259"/>
      <c r="HI172" s="267"/>
      <c r="HJ172" s="259"/>
      <c r="HK172" s="267"/>
      <c r="HL172" s="259"/>
      <c r="HM172" s="267"/>
      <c r="HN172" s="259"/>
      <c r="HO172" s="267"/>
      <c r="HP172" s="259"/>
      <c r="HQ172" s="267"/>
      <c r="HR172" s="259"/>
      <c r="HS172" s="267"/>
      <c r="HT172" s="259"/>
      <c r="HU172" s="267"/>
      <c r="HV172" s="259"/>
      <c r="HW172" s="267"/>
      <c r="HX172" s="259"/>
      <c r="HY172" s="267"/>
      <c r="HZ172" s="259"/>
      <c r="IA172" s="267"/>
      <c r="IB172" s="259"/>
      <c r="IC172" s="267"/>
      <c r="ID172" s="259"/>
      <c r="IE172" s="267"/>
      <c r="IF172" s="259"/>
      <c r="IG172" s="267"/>
      <c r="IH172" s="259"/>
      <c r="II172" s="267"/>
      <c r="IJ172" s="259"/>
      <c r="IK172" s="267"/>
      <c r="IL172" s="259"/>
      <c r="IM172" s="267"/>
      <c r="IN172" s="259"/>
      <c r="IO172" s="267"/>
      <c r="IP172" s="259"/>
      <c r="IQ172" s="267"/>
      <c r="IR172" s="259"/>
      <c r="IS172" s="267"/>
      <c r="IT172" s="259"/>
      <c r="IU172" s="267"/>
      <c r="IV172" s="259"/>
    </row>
    <row r="173" spans="1:256" x14ac:dyDescent="0.25">
      <c r="A173" s="267" t="s">
        <v>330</v>
      </c>
      <c r="B173" s="259" t="s">
        <v>106</v>
      </c>
      <c r="C173" s="258">
        <v>420</v>
      </c>
      <c r="D173" s="258">
        <v>410</v>
      </c>
      <c r="E173" s="258">
        <v>410</v>
      </c>
      <c r="F173" s="258">
        <v>410</v>
      </c>
      <c r="G173" s="260" t="s">
        <v>8</v>
      </c>
      <c r="H173" s="260" t="s">
        <v>8</v>
      </c>
    </row>
    <row r="174" spans="1:256" x14ac:dyDescent="0.25">
      <c r="A174" s="267" t="s">
        <v>331</v>
      </c>
      <c r="B174" s="259" t="s">
        <v>159</v>
      </c>
      <c r="C174" s="258">
        <v>50</v>
      </c>
      <c r="D174" s="258">
        <v>50</v>
      </c>
      <c r="E174" s="258">
        <v>50</v>
      </c>
      <c r="F174" s="258">
        <v>50</v>
      </c>
      <c r="G174" s="260" t="s">
        <v>8</v>
      </c>
      <c r="H174" s="260" t="s">
        <v>8</v>
      </c>
    </row>
    <row r="175" spans="1:256" x14ac:dyDescent="0.25">
      <c r="A175" s="267" t="s">
        <v>332</v>
      </c>
      <c r="B175" s="259" t="s">
        <v>108</v>
      </c>
      <c r="C175" s="258">
        <v>180</v>
      </c>
      <c r="D175" s="258">
        <v>170</v>
      </c>
      <c r="E175" s="258">
        <v>180</v>
      </c>
      <c r="F175" s="258">
        <v>170</v>
      </c>
      <c r="G175" s="260" t="s">
        <v>8</v>
      </c>
      <c r="H175" s="260" t="s">
        <v>8</v>
      </c>
    </row>
    <row r="176" spans="1:256" x14ac:dyDescent="0.25">
      <c r="A176" s="267" t="s">
        <v>334</v>
      </c>
      <c r="B176" s="259" t="s">
        <v>435</v>
      </c>
      <c r="C176" s="258">
        <v>200</v>
      </c>
      <c r="D176" s="258">
        <v>70</v>
      </c>
      <c r="E176" s="258">
        <v>190</v>
      </c>
      <c r="F176" s="258">
        <v>70</v>
      </c>
      <c r="G176" s="260">
        <v>10</v>
      </c>
      <c r="H176" s="260" t="s">
        <v>8</v>
      </c>
    </row>
    <row r="177" spans="1:13" x14ac:dyDescent="0.25">
      <c r="B177" s="259"/>
      <c r="C177" s="258"/>
      <c r="D177" s="258"/>
      <c r="E177" s="258"/>
      <c r="F177" s="258"/>
      <c r="G177" s="260"/>
      <c r="H177" s="260"/>
    </row>
    <row r="178" spans="1:13" s="268" customFormat="1" x14ac:dyDescent="0.25">
      <c r="A178" s="267">
        <v>27</v>
      </c>
      <c r="B178" s="266" t="s">
        <v>109</v>
      </c>
      <c r="C178" s="258"/>
      <c r="D178" s="258"/>
      <c r="E178" s="258"/>
      <c r="F178" s="258"/>
      <c r="G178" s="260"/>
      <c r="H178" s="260"/>
    </row>
    <row r="179" spans="1:13" x14ac:dyDescent="0.25">
      <c r="A179" s="267" t="s">
        <v>335</v>
      </c>
      <c r="B179" s="259" t="s">
        <v>110</v>
      </c>
      <c r="C179" s="258">
        <v>5730</v>
      </c>
      <c r="D179" s="258">
        <v>5450</v>
      </c>
      <c r="E179" s="258">
        <v>5800</v>
      </c>
      <c r="F179" s="258">
        <v>5510</v>
      </c>
      <c r="G179" s="260">
        <v>-70</v>
      </c>
      <c r="H179" s="260">
        <v>-60</v>
      </c>
    </row>
    <row r="180" spans="1:13" x14ac:dyDescent="0.25">
      <c r="A180" s="267" t="s">
        <v>336</v>
      </c>
      <c r="B180" s="259" t="s">
        <v>111</v>
      </c>
      <c r="C180" s="258">
        <v>100</v>
      </c>
      <c r="D180" s="258">
        <v>100</v>
      </c>
      <c r="E180" s="258">
        <v>100</v>
      </c>
      <c r="F180" s="258">
        <v>100</v>
      </c>
      <c r="G180" s="260" t="s">
        <v>8</v>
      </c>
      <c r="H180" s="260" t="s">
        <v>8</v>
      </c>
    </row>
    <row r="181" spans="1:13" s="268" customFormat="1" ht="12.75" customHeight="1" x14ac:dyDescent="0.25">
      <c r="A181" s="267"/>
      <c r="B181" s="259"/>
      <c r="C181" s="258"/>
      <c r="D181" s="258"/>
      <c r="E181" s="258"/>
      <c r="F181" s="258"/>
      <c r="G181" s="260"/>
      <c r="H181" s="260"/>
      <c r="I181" s="269"/>
      <c r="J181" s="269"/>
      <c r="K181" s="269"/>
      <c r="L181" s="269"/>
      <c r="M181" s="269"/>
    </row>
    <row r="182" spans="1:13" ht="12.75" customHeight="1" x14ac:dyDescent="0.25">
      <c r="A182" s="280"/>
      <c r="B182" s="270" t="s">
        <v>162</v>
      </c>
      <c r="C182" s="256">
        <v>505940</v>
      </c>
      <c r="D182" s="256">
        <v>470210</v>
      </c>
      <c r="E182" s="256">
        <v>514010</v>
      </c>
      <c r="F182" s="256">
        <v>478380</v>
      </c>
      <c r="G182" s="271">
        <v>-8070</v>
      </c>
      <c r="H182" s="271">
        <v>-8170</v>
      </c>
      <c r="I182" s="272"/>
      <c r="J182" s="272"/>
    </row>
    <row r="183" spans="1:13" x14ac:dyDescent="0.25">
      <c r="B183" s="250"/>
      <c r="C183" s="251"/>
      <c r="D183" s="251"/>
      <c r="E183" s="251"/>
      <c r="F183" s="251"/>
      <c r="G183" s="251"/>
      <c r="H183" s="251"/>
      <c r="I183" s="272"/>
      <c r="J183" s="272"/>
    </row>
    <row r="184" spans="1:13" x14ac:dyDescent="0.25">
      <c r="H184" s="273" t="s">
        <v>163</v>
      </c>
      <c r="I184" s="272"/>
      <c r="J184" s="272"/>
    </row>
    <row r="185" spans="1:13" ht="12.75" customHeight="1" x14ac:dyDescent="0.25">
      <c r="A185" s="280"/>
      <c r="B185" s="877" t="s">
        <v>164</v>
      </c>
      <c r="C185" s="877"/>
      <c r="D185" s="877"/>
      <c r="E185" s="877"/>
      <c r="F185" s="877"/>
      <c r="G185" s="877"/>
      <c r="H185" s="877"/>
    </row>
    <row r="186" spans="1:13" x14ac:dyDescent="0.25">
      <c r="B186" s="285" t="s">
        <v>436</v>
      </c>
      <c r="C186" s="286"/>
      <c r="D186" s="286"/>
      <c r="E186" s="286"/>
      <c r="F186" s="286"/>
      <c r="G186" s="286"/>
      <c r="H186" s="286"/>
    </row>
    <row r="187" spans="1:13" x14ac:dyDescent="0.25">
      <c r="B187" s="372" t="s">
        <v>437</v>
      </c>
    </row>
    <row r="188" spans="1:13" x14ac:dyDescent="0.25">
      <c r="B188" s="252" t="s">
        <v>438</v>
      </c>
    </row>
    <row r="189" spans="1:13" x14ac:dyDescent="0.25">
      <c r="B189" s="262" t="s">
        <v>439</v>
      </c>
      <c r="C189" s="287"/>
      <c r="D189" s="287"/>
      <c r="E189" s="287"/>
      <c r="F189" s="287"/>
      <c r="G189" s="287"/>
      <c r="H189" s="287"/>
    </row>
    <row r="190" spans="1:13" x14ac:dyDescent="0.25">
      <c r="B190" s="876" t="s">
        <v>440</v>
      </c>
      <c r="C190" s="857"/>
      <c r="D190" s="857"/>
      <c r="E190" s="857"/>
      <c r="F190" s="857"/>
      <c r="G190" s="857"/>
      <c r="H190" s="857"/>
    </row>
    <row r="191" spans="1:13" x14ac:dyDescent="0.25">
      <c r="B191" s="262" t="s">
        <v>441</v>
      </c>
      <c r="C191" s="287"/>
      <c r="D191" s="287"/>
      <c r="E191" s="287"/>
      <c r="F191" s="287"/>
      <c r="G191" s="287"/>
      <c r="H191" s="287"/>
    </row>
    <row r="193" spans="2:3" x14ac:dyDescent="0.25">
      <c r="B193" s="141"/>
    </row>
    <row r="194" spans="2:3" x14ac:dyDescent="0.25">
      <c r="B194" s="141"/>
    </row>
    <row r="195" spans="2:3" x14ac:dyDescent="0.25">
      <c r="B195" s="262"/>
    </row>
    <row r="196" spans="2:3" x14ac:dyDescent="0.25">
      <c r="B196" s="262"/>
    </row>
    <row r="197" spans="2:3" x14ac:dyDescent="0.25">
      <c r="C197" s="259"/>
    </row>
    <row r="198" spans="2:3" x14ac:dyDescent="0.25">
      <c r="B198" s="275"/>
      <c r="C198" s="259"/>
    </row>
  </sheetData>
  <mergeCells count="6">
    <mergeCell ref="B190:H190"/>
    <mergeCell ref="B3:H4"/>
    <mergeCell ref="C6:D6"/>
    <mergeCell ref="E6:F6"/>
    <mergeCell ref="G6:H6"/>
    <mergeCell ref="B185:H185"/>
  </mergeCells>
  <hyperlinks>
    <hyperlink ref="B5" display="http://www.statistics.gov.uk/downloads/theme_labour/Table6AllDepts.xls"/>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7424A"/>
    <pageSetUpPr fitToPage="1"/>
  </sheetPr>
  <dimension ref="A2:IV197"/>
  <sheetViews>
    <sheetView topLeftCell="B40" workbookViewId="0">
      <selection activeCell="G10" sqref="G10"/>
    </sheetView>
  </sheetViews>
  <sheetFormatPr defaultColWidth="8.85546875" defaultRowHeight="15" x14ac:dyDescent="0.25"/>
  <cols>
    <col min="1" max="1" width="0" style="308" hidden="1" customWidth="1"/>
    <col min="2" max="2" width="56" style="310" customWidth="1"/>
    <col min="3" max="3" width="12.42578125" style="141" customWidth="1"/>
    <col min="4" max="4" width="14.42578125" style="141" customWidth="1"/>
    <col min="5" max="5" width="11.7109375" style="141" customWidth="1"/>
    <col min="6" max="6" width="12.28515625" style="141" customWidth="1"/>
    <col min="7" max="7" width="13.85546875" style="141" customWidth="1"/>
    <col min="8" max="8" width="12.28515625" style="141" customWidth="1"/>
    <col min="257" max="257" width="0" hidden="1" customWidth="1"/>
    <col min="258" max="258" width="56" bestFit="1" customWidth="1"/>
    <col min="259" max="259" width="12.42578125" customWidth="1"/>
    <col min="260" max="260" width="14.42578125" customWidth="1"/>
    <col min="261" max="261" width="11.7109375" customWidth="1"/>
    <col min="262" max="262" width="12.28515625" customWidth="1"/>
    <col min="263" max="263" width="13.85546875" customWidth="1"/>
    <col min="264" max="264" width="12.28515625" customWidth="1"/>
    <col min="513" max="513" width="0" hidden="1" customWidth="1"/>
    <col min="514" max="514" width="56" bestFit="1" customWidth="1"/>
    <col min="515" max="515" width="12.42578125" customWidth="1"/>
    <col min="516" max="516" width="14.42578125" customWidth="1"/>
    <col min="517" max="517" width="11.7109375" customWidth="1"/>
    <col min="518" max="518" width="12.28515625" customWidth="1"/>
    <col min="519" max="519" width="13.85546875" customWidth="1"/>
    <col min="520" max="520" width="12.28515625" customWidth="1"/>
    <col min="769" max="769" width="0" hidden="1" customWidth="1"/>
    <col min="770" max="770" width="56" bestFit="1" customWidth="1"/>
    <col min="771" max="771" width="12.42578125" customWidth="1"/>
    <col min="772" max="772" width="14.42578125" customWidth="1"/>
    <col min="773" max="773" width="11.7109375" customWidth="1"/>
    <col min="774" max="774" width="12.28515625" customWidth="1"/>
    <col min="775" max="775" width="13.85546875" customWidth="1"/>
    <col min="776" max="776" width="12.28515625" customWidth="1"/>
    <col min="1025" max="1025" width="0" hidden="1" customWidth="1"/>
    <col min="1026" max="1026" width="56" bestFit="1" customWidth="1"/>
    <col min="1027" max="1027" width="12.42578125" customWidth="1"/>
    <col min="1028" max="1028" width="14.42578125" customWidth="1"/>
    <col min="1029" max="1029" width="11.7109375" customWidth="1"/>
    <col min="1030" max="1030" width="12.28515625" customWidth="1"/>
    <col min="1031" max="1031" width="13.85546875" customWidth="1"/>
    <col min="1032" max="1032" width="12.28515625" customWidth="1"/>
    <col min="1281" max="1281" width="0" hidden="1" customWidth="1"/>
    <col min="1282" max="1282" width="56" bestFit="1" customWidth="1"/>
    <col min="1283" max="1283" width="12.42578125" customWidth="1"/>
    <col min="1284" max="1284" width="14.42578125" customWidth="1"/>
    <col min="1285" max="1285" width="11.7109375" customWidth="1"/>
    <col min="1286" max="1286" width="12.28515625" customWidth="1"/>
    <col min="1287" max="1287" width="13.85546875" customWidth="1"/>
    <col min="1288" max="1288" width="12.28515625" customWidth="1"/>
    <col min="1537" max="1537" width="0" hidden="1" customWidth="1"/>
    <col min="1538" max="1538" width="56" bestFit="1" customWidth="1"/>
    <col min="1539" max="1539" width="12.42578125" customWidth="1"/>
    <col min="1540" max="1540" width="14.42578125" customWidth="1"/>
    <col min="1541" max="1541" width="11.7109375" customWidth="1"/>
    <col min="1542" max="1542" width="12.28515625" customWidth="1"/>
    <col min="1543" max="1543" width="13.85546875" customWidth="1"/>
    <col min="1544" max="1544" width="12.28515625" customWidth="1"/>
    <col min="1793" max="1793" width="0" hidden="1" customWidth="1"/>
    <col min="1794" max="1794" width="56" bestFit="1" customWidth="1"/>
    <col min="1795" max="1795" width="12.42578125" customWidth="1"/>
    <col min="1796" max="1796" width="14.42578125" customWidth="1"/>
    <col min="1797" max="1797" width="11.7109375" customWidth="1"/>
    <col min="1798" max="1798" width="12.28515625" customWidth="1"/>
    <col min="1799" max="1799" width="13.85546875" customWidth="1"/>
    <col min="1800" max="1800" width="12.28515625" customWidth="1"/>
    <col min="2049" max="2049" width="0" hidden="1" customWidth="1"/>
    <col min="2050" max="2050" width="56" bestFit="1" customWidth="1"/>
    <col min="2051" max="2051" width="12.42578125" customWidth="1"/>
    <col min="2052" max="2052" width="14.42578125" customWidth="1"/>
    <col min="2053" max="2053" width="11.7109375" customWidth="1"/>
    <col min="2054" max="2054" width="12.28515625" customWidth="1"/>
    <col min="2055" max="2055" width="13.85546875" customWidth="1"/>
    <col min="2056" max="2056" width="12.28515625" customWidth="1"/>
    <col min="2305" max="2305" width="0" hidden="1" customWidth="1"/>
    <col min="2306" max="2306" width="56" bestFit="1" customWidth="1"/>
    <col min="2307" max="2307" width="12.42578125" customWidth="1"/>
    <col min="2308" max="2308" width="14.42578125" customWidth="1"/>
    <col min="2309" max="2309" width="11.7109375" customWidth="1"/>
    <col min="2310" max="2310" width="12.28515625" customWidth="1"/>
    <col min="2311" max="2311" width="13.85546875" customWidth="1"/>
    <col min="2312" max="2312" width="12.28515625" customWidth="1"/>
    <col min="2561" max="2561" width="0" hidden="1" customWidth="1"/>
    <col min="2562" max="2562" width="56" bestFit="1" customWidth="1"/>
    <col min="2563" max="2563" width="12.42578125" customWidth="1"/>
    <col min="2564" max="2564" width="14.42578125" customWidth="1"/>
    <col min="2565" max="2565" width="11.7109375" customWidth="1"/>
    <col min="2566" max="2566" width="12.28515625" customWidth="1"/>
    <col min="2567" max="2567" width="13.85546875" customWidth="1"/>
    <col min="2568" max="2568" width="12.28515625" customWidth="1"/>
    <col min="2817" max="2817" width="0" hidden="1" customWidth="1"/>
    <col min="2818" max="2818" width="56" bestFit="1" customWidth="1"/>
    <col min="2819" max="2819" width="12.42578125" customWidth="1"/>
    <col min="2820" max="2820" width="14.42578125" customWidth="1"/>
    <col min="2821" max="2821" width="11.7109375" customWidth="1"/>
    <col min="2822" max="2822" width="12.28515625" customWidth="1"/>
    <col min="2823" max="2823" width="13.85546875" customWidth="1"/>
    <col min="2824" max="2824" width="12.28515625" customWidth="1"/>
    <col min="3073" max="3073" width="0" hidden="1" customWidth="1"/>
    <col min="3074" max="3074" width="56" bestFit="1" customWidth="1"/>
    <col min="3075" max="3075" width="12.42578125" customWidth="1"/>
    <col min="3076" max="3076" width="14.42578125" customWidth="1"/>
    <col min="3077" max="3077" width="11.7109375" customWidth="1"/>
    <col min="3078" max="3078" width="12.28515625" customWidth="1"/>
    <col min="3079" max="3079" width="13.85546875" customWidth="1"/>
    <col min="3080" max="3080" width="12.28515625" customWidth="1"/>
    <col min="3329" max="3329" width="0" hidden="1" customWidth="1"/>
    <col min="3330" max="3330" width="56" bestFit="1" customWidth="1"/>
    <col min="3331" max="3331" width="12.42578125" customWidth="1"/>
    <col min="3332" max="3332" width="14.42578125" customWidth="1"/>
    <col min="3333" max="3333" width="11.7109375" customWidth="1"/>
    <col min="3334" max="3334" width="12.28515625" customWidth="1"/>
    <col min="3335" max="3335" width="13.85546875" customWidth="1"/>
    <col min="3336" max="3336" width="12.28515625" customWidth="1"/>
    <col min="3585" max="3585" width="0" hidden="1" customWidth="1"/>
    <col min="3586" max="3586" width="56" bestFit="1" customWidth="1"/>
    <col min="3587" max="3587" width="12.42578125" customWidth="1"/>
    <col min="3588" max="3588" width="14.42578125" customWidth="1"/>
    <col min="3589" max="3589" width="11.7109375" customWidth="1"/>
    <col min="3590" max="3590" width="12.28515625" customWidth="1"/>
    <col min="3591" max="3591" width="13.85546875" customWidth="1"/>
    <col min="3592" max="3592" width="12.28515625" customWidth="1"/>
    <col min="3841" max="3841" width="0" hidden="1" customWidth="1"/>
    <col min="3842" max="3842" width="56" bestFit="1" customWidth="1"/>
    <col min="3843" max="3843" width="12.42578125" customWidth="1"/>
    <col min="3844" max="3844" width="14.42578125" customWidth="1"/>
    <col min="3845" max="3845" width="11.7109375" customWidth="1"/>
    <col min="3846" max="3846" width="12.28515625" customWidth="1"/>
    <col min="3847" max="3847" width="13.85546875" customWidth="1"/>
    <col min="3848" max="3848" width="12.28515625" customWidth="1"/>
    <col min="4097" max="4097" width="0" hidden="1" customWidth="1"/>
    <col min="4098" max="4098" width="56" bestFit="1" customWidth="1"/>
    <col min="4099" max="4099" width="12.42578125" customWidth="1"/>
    <col min="4100" max="4100" width="14.42578125" customWidth="1"/>
    <col min="4101" max="4101" width="11.7109375" customWidth="1"/>
    <col min="4102" max="4102" width="12.28515625" customWidth="1"/>
    <col min="4103" max="4103" width="13.85546875" customWidth="1"/>
    <col min="4104" max="4104" width="12.28515625" customWidth="1"/>
    <col min="4353" max="4353" width="0" hidden="1" customWidth="1"/>
    <col min="4354" max="4354" width="56" bestFit="1" customWidth="1"/>
    <col min="4355" max="4355" width="12.42578125" customWidth="1"/>
    <col min="4356" max="4356" width="14.42578125" customWidth="1"/>
    <col min="4357" max="4357" width="11.7109375" customWidth="1"/>
    <col min="4358" max="4358" width="12.28515625" customWidth="1"/>
    <col min="4359" max="4359" width="13.85546875" customWidth="1"/>
    <col min="4360" max="4360" width="12.28515625" customWidth="1"/>
    <col min="4609" max="4609" width="0" hidden="1" customWidth="1"/>
    <col min="4610" max="4610" width="56" bestFit="1" customWidth="1"/>
    <col min="4611" max="4611" width="12.42578125" customWidth="1"/>
    <col min="4612" max="4612" width="14.42578125" customWidth="1"/>
    <col min="4613" max="4613" width="11.7109375" customWidth="1"/>
    <col min="4614" max="4614" width="12.28515625" customWidth="1"/>
    <col min="4615" max="4615" width="13.85546875" customWidth="1"/>
    <col min="4616" max="4616" width="12.28515625" customWidth="1"/>
    <col min="4865" max="4865" width="0" hidden="1" customWidth="1"/>
    <col min="4866" max="4866" width="56" bestFit="1" customWidth="1"/>
    <col min="4867" max="4867" width="12.42578125" customWidth="1"/>
    <col min="4868" max="4868" width="14.42578125" customWidth="1"/>
    <col min="4869" max="4869" width="11.7109375" customWidth="1"/>
    <col min="4870" max="4870" width="12.28515625" customWidth="1"/>
    <col min="4871" max="4871" width="13.85546875" customWidth="1"/>
    <col min="4872" max="4872" width="12.28515625" customWidth="1"/>
    <col min="5121" max="5121" width="0" hidden="1" customWidth="1"/>
    <col min="5122" max="5122" width="56" bestFit="1" customWidth="1"/>
    <col min="5123" max="5123" width="12.42578125" customWidth="1"/>
    <col min="5124" max="5124" width="14.42578125" customWidth="1"/>
    <col min="5125" max="5125" width="11.7109375" customWidth="1"/>
    <col min="5126" max="5126" width="12.28515625" customWidth="1"/>
    <col min="5127" max="5127" width="13.85546875" customWidth="1"/>
    <col min="5128" max="5128" width="12.28515625" customWidth="1"/>
    <col min="5377" max="5377" width="0" hidden="1" customWidth="1"/>
    <col min="5378" max="5378" width="56" bestFit="1" customWidth="1"/>
    <col min="5379" max="5379" width="12.42578125" customWidth="1"/>
    <col min="5380" max="5380" width="14.42578125" customWidth="1"/>
    <col min="5381" max="5381" width="11.7109375" customWidth="1"/>
    <col min="5382" max="5382" width="12.28515625" customWidth="1"/>
    <col min="5383" max="5383" width="13.85546875" customWidth="1"/>
    <col min="5384" max="5384" width="12.28515625" customWidth="1"/>
    <col min="5633" max="5633" width="0" hidden="1" customWidth="1"/>
    <col min="5634" max="5634" width="56" bestFit="1" customWidth="1"/>
    <col min="5635" max="5635" width="12.42578125" customWidth="1"/>
    <col min="5636" max="5636" width="14.42578125" customWidth="1"/>
    <col min="5637" max="5637" width="11.7109375" customWidth="1"/>
    <col min="5638" max="5638" width="12.28515625" customWidth="1"/>
    <col min="5639" max="5639" width="13.85546875" customWidth="1"/>
    <col min="5640" max="5640" width="12.28515625" customWidth="1"/>
    <col min="5889" max="5889" width="0" hidden="1" customWidth="1"/>
    <col min="5890" max="5890" width="56" bestFit="1" customWidth="1"/>
    <col min="5891" max="5891" width="12.42578125" customWidth="1"/>
    <col min="5892" max="5892" width="14.42578125" customWidth="1"/>
    <col min="5893" max="5893" width="11.7109375" customWidth="1"/>
    <col min="5894" max="5894" width="12.28515625" customWidth="1"/>
    <col min="5895" max="5895" width="13.85546875" customWidth="1"/>
    <col min="5896" max="5896" width="12.28515625" customWidth="1"/>
    <col min="6145" max="6145" width="0" hidden="1" customWidth="1"/>
    <col min="6146" max="6146" width="56" bestFit="1" customWidth="1"/>
    <col min="6147" max="6147" width="12.42578125" customWidth="1"/>
    <col min="6148" max="6148" width="14.42578125" customWidth="1"/>
    <col min="6149" max="6149" width="11.7109375" customWidth="1"/>
    <col min="6150" max="6150" width="12.28515625" customWidth="1"/>
    <col min="6151" max="6151" width="13.85546875" customWidth="1"/>
    <col min="6152" max="6152" width="12.28515625" customWidth="1"/>
    <col min="6401" max="6401" width="0" hidden="1" customWidth="1"/>
    <col min="6402" max="6402" width="56" bestFit="1" customWidth="1"/>
    <col min="6403" max="6403" width="12.42578125" customWidth="1"/>
    <col min="6404" max="6404" width="14.42578125" customWidth="1"/>
    <col min="6405" max="6405" width="11.7109375" customWidth="1"/>
    <col min="6406" max="6406" width="12.28515625" customWidth="1"/>
    <col min="6407" max="6407" width="13.85546875" customWidth="1"/>
    <col min="6408" max="6408" width="12.28515625" customWidth="1"/>
    <col min="6657" max="6657" width="0" hidden="1" customWidth="1"/>
    <col min="6658" max="6658" width="56" bestFit="1" customWidth="1"/>
    <col min="6659" max="6659" width="12.42578125" customWidth="1"/>
    <col min="6660" max="6660" width="14.42578125" customWidth="1"/>
    <col min="6661" max="6661" width="11.7109375" customWidth="1"/>
    <col min="6662" max="6662" width="12.28515625" customWidth="1"/>
    <col min="6663" max="6663" width="13.85546875" customWidth="1"/>
    <col min="6664" max="6664" width="12.28515625" customWidth="1"/>
    <col min="6913" max="6913" width="0" hidden="1" customWidth="1"/>
    <col min="6914" max="6914" width="56" bestFit="1" customWidth="1"/>
    <col min="6915" max="6915" width="12.42578125" customWidth="1"/>
    <col min="6916" max="6916" width="14.42578125" customWidth="1"/>
    <col min="6917" max="6917" width="11.7109375" customWidth="1"/>
    <col min="6918" max="6918" width="12.28515625" customWidth="1"/>
    <col min="6919" max="6919" width="13.85546875" customWidth="1"/>
    <col min="6920" max="6920" width="12.28515625" customWidth="1"/>
    <col min="7169" max="7169" width="0" hidden="1" customWidth="1"/>
    <col min="7170" max="7170" width="56" bestFit="1" customWidth="1"/>
    <col min="7171" max="7171" width="12.42578125" customWidth="1"/>
    <col min="7172" max="7172" width="14.42578125" customWidth="1"/>
    <col min="7173" max="7173" width="11.7109375" customWidth="1"/>
    <col min="7174" max="7174" width="12.28515625" customWidth="1"/>
    <col min="7175" max="7175" width="13.85546875" customWidth="1"/>
    <col min="7176" max="7176" width="12.28515625" customWidth="1"/>
    <col min="7425" max="7425" width="0" hidden="1" customWidth="1"/>
    <col min="7426" max="7426" width="56" bestFit="1" customWidth="1"/>
    <col min="7427" max="7427" width="12.42578125" customWidth="1"/>
    <col min="7428" max="7428" width="14.42578125" customWidth="1"/>
    <col min="7429" max="7429" width="11.7109375" customWidth="1"/>
    <col min="7430" max="7430" width="12.28515625" customWidth="1"/>
    <col min="7431" max="7431" width="13.85546875" customWidth="1"/>
    <col min="7432" max="7432" width="12.28515625" customWidth="1"/>
    <col min="7681" max="7681" width="0" hidden="1" customWidth="1"/>
    <col min="7682" max="7682" width="56" bestFit="1" customWidth="1"/>
    <col min="7683" max="7683" width="12.42578125" customWidth="1"/>
    <col min="7684" max="7684" width="14.42578125" customWidth="1"/>
    <col min="7685" max="7685" width="11.7109375" customWidth="1"/>
    <col min="7686" max="7686" width="12.28515625" customWidth="1"/>
    <col min="7687" max="7687" width="13.85546875" customWidth="1"/>
    <col min="7688" max="7688" width="12.28515625" customWidth="1"/>
    <col min="7937" max="7937" width="0" hidden="1" customWidth="1"/>
    <col min="7938" max="7938" width="56" bestFit="1" customWidth="1"/>
    <col min="7939" max="7939" width="12.42578125" customWidth="1"/>
    <col min="7940" max="7940" width="14.42578125" customWidth="1"/>
    <col min="7941" max="7941" width="11.7109375" customWidth="1"/>
    <col min="7942" max="7942" width="12.28515625" customWidth="1"/>
    <col min="7943" max="7943" width="13.85546875" customWidth="1"/>
    <col min="7944" max="7944" width="12.28515625" customWidth="1"/>
    <col min="8193" max="8193" width="0" hidden="1" customWidth="1"/>
    <col min="8194" max="8194" width="56" bestFit="1" customWidth="1"/>
    <col min="8195" max="8195" width="12.42578125" customWidth="1"/>
    <col min="8196" max="8196" width="14.42578125" customWidth="1"/>
    <col min="8197" max="8197" width="11.7109375" customWidth="1"/>
    <col min="8198" max="8198" width="12.28515625" customWidth="1"/>
    <col min="8199" max="8199" width="13.85546875" customWidth="1"/>
    <col min="8200" max="8200" width="12.28515625" customWidth="1"/>
    <col min="8449" max="8449" width="0" hidden="1" customWidth="1"/>
    <col min="8450" max="8450" width="56" bestFit="1" customWidth="1"/>
    <col min="8451" max="8451" width="12.42578125" customWidth="1"/>
    <col min="8452" max="8452" width="14.42578125" customWidth="1"/>
    <col min="8453" max="8453" width="11.7109375" customWidth="1"/>
    <col min="8454" max="8454" width="12.28515625" customWidth="1"/>
    <col min="8455" max="8455" width="13.85546875" customWidth="1"/>
    <col min="8456" max="8456" width="12.28515625" customWidth="1"/>
    <col min="8705" max="8705" width="0" hidden="1" customWidth="1"/>
    <col min="8706" max="8706" width="56" bestFit="1" customWidth="1"/>
    <col min="8707" max="8707" width="12.42578125" customWidth="1"/>
    <col min="8708" max="8708" width="14.42578125" customWidth="1"/>
    <col min="8709" max="8709" width="11.7109375" customWidth="1"/>
    <col min="8710" max="8710" width="12.28515625" customWidth="1"/>
    <col min="8711" max="8711" width="13.85546875" customWidth="1"/>
    <col min="8712" max="8712" width="12.28515625" customWidth="1"/>
    <col min="8961" max="8961" width="0" hidden="1" customWidth="1"/>
    <col min="8962" max="8962" width="56" bestFit="1" customWidth="1"/>
    <col min="8963" max="8963" width="12.42578125" customWidth="1"/>
    <col min="8964" max="8964" width="14.42578125" customWidth="1"/>
    <col min="8965" max="8965" width="11.7109375" customWidth="1"/>
    <col min="8966" max="8966" width="12.28515625" customWidth="1"/>
    <col min="8967" max="8967" width="13.85546875" customWidth="1"/>
    <col min="8968" max="8968" width="12.28515625" customWidth="1"/>
    <col min="9217" max="9217" width="0" hidden="1" customWidth="1"/>
    <col min="9218" max="9218" width="56" bestFit="1" customWidth="1"/>
    <col min="9219" max="9219" width="12.42578125" customWidth="1"/>
    <col min="9220" max="9220" width="14.42578125" customWidth="1"/>
    <col min="9221" max="9221" width="11.7109375" customWidth="1"/>
    <col min="9222" max="9222" width="12.28515625" customWidth="1"/>
    <col min="9223" max="9223" width="13.85546875" customWidth="1"/>
    <col min="9224" max="9224" width="12.28515625" customWidth="1"/>
    <col min="9473" max="9473" width="0" hidden="1" customWidth="1"/>
    <col min="9474" max="9474" width="56" bestFit="1" customWidth="1"/>
    <col min="9475" max="9475" width="12.42578125" customWidth="1"/>
    <col min="9476" max="9476" width="14.42578125" customWidth="1"/>
    <col min="9477" max="9477" width="11.7109375" customWidth="1"/>
    <col min="9478" max="9478" width="12.28515625" customWidth="1"/>
    <col min="9479" max="9479" width="13.85546875" customWidth="1"/>
    <col min="9480" max="9480" width="12.28515625" customWidth="1"/>
    <col min="9729" max="9729" width="0" hidden="1" customWidth="1"/>
    <col min="9730" max="9730" width="56" bestFit="1" customWidth="1"/>
    <col min="9731" max="9731" width="12.42578125" customWidth="1"/>
    <col min="9732" max="9732" width="14.42578125" customWidth="1"/>
    <col min="9733" max="9733" width="11.7109375" customWidth="1"/>
    <col min="9734" max="9734" width="12.28515625" customWidth="1"/>
    <col min="9735" max="9735" width="13.85546875" customWidth="1"/>
    <col min="9736" max="9736" width="12.28515625" customWidth="1"/>
    <col min="9985" max="9985" width="0" hidden="1" customWidth="1"/>
    <col min="9986" max="9986" width="56" bestFit="1" customWidth="1"/>
    <col min="9987" max="9987" width="12.42578125" customWidth="1"/>
    <col min="9988" max="9988" width="14.42578125" customWidth="1"/>
    <col min="9989" max="9989" width="11.7109375" customWidth="1"/>
    <col min="9990" max="9990" width="12.28515625" customWidth="1"/>
    <col min="9991" max="9991" width="13.85546875" customWidth="1"/>
    <col min="9992" max="9992" width="12.28515625" customWidth="1"/>
    <col min="10241" max="10241" width="0" hidden="1" customWidth="1"/>
    <col min="10242" max="10242" width="56" bestFit="1" customWidth="1"/>
    <col min="10243" max="10243" width="12.42578125" customWidth="1"/>
    <col min="10244" max="10244" width="14.42578125" customWidth="1"/>
    <col min="10245" max="10245" width="11.7109375" customWidth="1"/>
    <col min="10246" max="10246" width="12.28515625" customWidth="1"/>
    <col min="10247" max="10247" width="13.85546875" customWidth="1"/>
    <col min="10248" max="10248" width="12.28515625" customWidth="1"/>
    <col min="10497" max="10497" width="0" hidden="1" customWidth="1"/>
    <col min="10498" max="10498" width="56" bestFit="1" customWidth="1"/>
    <col min="10499" max="10499" width="12.42578125" customWidth="1"/>
    <col min="10500" max="10500" width="14.42578125" customWidth="1"/>
    <col min="10501" max="10501" width="11.7109375" customWidth="1"/>
    <col min="10502" max="10502" width="12.28515625" customWidth="1"/>
    <col min="10503" max="10503" width="13.85546875" customWidth="1"/>
    <col min="10504" max="10504" width="12.28515625" customWidth="1"/>
    <col min="10753" max="10753" width="0" hidden="1" customWidth="1"/>
    <col min="10754" max="10754" width="56" bestFit="1" customWidth="1"/>
    <col min="10755" max="10755" width="12.42578125" customWidth="1"/>
    <col min="10756" max="10756" width="14.42578125" customWidth="1"/>
    <col min="10757" max="10757" width="11.7109375" customWidth="1"/>
    <col min="10758" max="10758" width="12.28515625" customWidth="1"/>
    <col min="10759" max="10759" width="13.85546875" customWidth="1"/>
    <col min="10760" max="10760" width="12.28515625" customWidth="1"/>
    <col min="11009" max="11009" width="0" hidden="1" customWidth="1"/>
    <col min="11010" max="11010" width="56" bestFit="1" customWidth="1"/>
    <col min="11011" max="11011" width="12.42578125" customWidth="1"/>
    <col min="11012" max="11012" width="14.42578125" customWidth="1"/>
    <col min="11013" max="11013" width="11.7109375" customWidth="1"/>
    <col min="11014" max="11014" width="12.28515625" customWidth="1"/>
    <col min="11015" max="11015" width="13.85546875" customWidth="1"/>
    <col min="11016" max="11016" width="12.28515625" customWidth="1"/>
    <col min="11265" max="11265" width="0" hidden="1" customWidth="1"/>
    <col min="11266" max="11266" width="56" bestFit="1" customWidth="1"/>
    <col min="11267" max="11267" width="12.42578125" customWidth="1"/>
    <col min="11268" max="11268" width="14.42578125" customWidth="1"/>
    <col min="11269" max="11269" width="11.7109375" customWidth="1"/>
    <col min="11270" max="11270" width="12.28515625" customWidth="1"/>
    <col min="11271" max="11271" width="13.85546875" customWidth="1"/>
    <col min="11272" max="11272" width="12.28515625" customWidth="1"/>
    <col min="11521" max="11521" width="0" hidden="1" customWidth="1"/>
    <col min="11522" max="11522" width="56" bestFit="1" customWidth="1"/>
    <col min="11523" max="11523" width="12.42578125" customWidth="1"/>
    <col min="11524" max="11524" width="14.42578125" customWidth="1"/>
    <col min="11525" max="11525" width="11.7109375" customWidth="1"/>
    <col min="11526" max="11526" width="12.28515625" customWidth="1"/>
    <col min="11527" max="11527" width="13.85546875" customWidth="1"/>
    <col min="11528" max="11528" width="12.28515625" customWidth="1"/>
    <col min="11777" max="11777" width="0" hidden="1" customWidth="1"/>
    <col min="11778" max="11778" width="56" bestFit="1" customWidth="1"/>
    <col min="11779" max="11779" width="12.42578125" customWidth="1"/>
    <col min="11780" max="11780" width="14.42578125" customWidth="1"/>
    <col min="11781" max="11781" width="11.7109375" customWidth="1"/>
    <col min="11782" max="11782" width="12.28515625" customWidth="1"/>
    <col min="11783" max="11783" width="13.85546875" customWidth="1"/>
    <col min="11784" max="11784" width="12.28515625" customWidth="1"/>
    <col min="12033" max="12033" width="0" hidden="1" customWidth="1"/>
    <col min="12034" max="12034" width="56" bestFit="1" customWidth="1"/>
    <col min="12035" max="12035" width="12.42578125" customWidth="1"/>
    <col min="12036" max="12036" width="14.42578125" customWidth="1"/>
    <col min="12037" max="12037" width="11.7109375" customWidth="1"/>
    <col min="12038" max="12038" width="12.28515625" customWidth="1"/>
    <col min="12039" max="12039" width="13.85546875" customWidth="1"/>
    <col min="12040" max="12040" width="12.28515625" customWidth="1"/>
    <col min="12289" max="12289" width="0" hidden="1" customWidth="1"/>
    <col min="12290" max="12290" width="56" bestFit="1" customWidth="1"/>
    <col min="12291" max="12291" width="12.42578125" customWidth="1"/>
    <col min="12292" max="12292" width="14.42578125" customWidth="1"/>
    <col min="12293" max="12293" width="11.7109375" customWidth="1"/>
    <col min="12294" max="12294" width="12.28515625" customWidth="1"/>
    <col min="12295" max="12295" width="13.85546875" customWidth="1"/>
    <col min="12296" max="12296" width="12.28515625" customWidth="1"/>
    <col min="12545" max="12545" width="0" hidden="1" customWidth="1"/>
    <col min="12546" max="12546" width="56" bestFit="1" customWidth="1"/>
    <col min="12547" max="12547" width="12.42578125" customWidth="1"/>
    <col min="12548" max="12548" width="14.42578125" customWidth="1"/>
    <col min="12549" max="12549" width="11.7109375" customWidth="1"/>
    <col min="12550" max="12550" width="12.28515625" customWidth="1"/>
    <col min="12551" max="12551" width="13.85546875" customWidth="1"/>
    <col min="12552" max="12552" width="12.28515625" customWidth="1"/>
    <col min="12801" max="12801" width="0" hidden="1" customWidth="1"/>
    <col min="12802" max="12802" width="56" bestFit="1" customWidth="1"/>
    <col min="12803" max="12803" width="12.42578125" customWidth="1"/>
    <col min="12804" max="12804" width="14.42578125" customWidth="1"/>
    <col min="12805" max="12805" width="11.7109375" customWidth="1"/>
    <col min="12806" max="12806" width="12.28515625" customWidth="1"/>
    <col min="12807" max="12807" width="13.85546875" customWidth="1"/>
    <col min="12808" max="12808" width="12.28515625" customWidth="1"/>
    <col min="13057" max="13057" width="0" hidden="1" customWidth="1"/>
    <col min="13058" max="13058" width="56" bestFit="1" customWidth="1"/>
    <col min="13059" max="13059" width="12.42578125" customWidth="1"/>
    <col min="13060" max="13060" width="14.42578125" customWidth="1"/>
    <col min="13061" max="13061" width="11.7109375" customWidth="1"/>
    <col min="13062" max="13062" width="12.28515625" customWidth="1"/>
    <col min="13063" max="13063" width="13.85546875" customWidth="1"/>
    <col min="13064" max="13064" width="12.28515625" customWidth="1"/>
    <col min="13313" max="13313" width="0" hidden="1" customWidth="1"/>
    <col min="13314" max="13314" width="56" bestFit="1" customWidth="1"/>
    <col min="13315" max="13315" width="12.42578125" customWidth="1"/>
    <col min="13316" max="13316" width="14.42578125" customWidth="1"/>
    <col min="13317" max="13317" width="11.7109375" customWidth="1"/>
    <col min="13318" max="13318" width="12.28515625" customWidth="1"/>
    <col min="13319" max="13319" width="13.85546875" customWidth="1"/>
    <col min="13320" max="13320" width="12.28515625" customWidth="1"/>
    <col min="13569" max="13569" width="0" hidden="1" customWidth="1"/>
    <col min="13570" max="13570" width="56" bestFit="1" customWidth="1"/>
    <col min="13571" max="13571" width="12.42578125" customWidth="1"/>
    <col min="13572" max="13572" width="14.42578125" customWidth="1"/>
    <col min="13573" max="13573" width="11.7109375" customWidth="1"/>
    <col min="13574" max="13574" width="12.28515625" customWidth="1"/>
    <col min="13575" max="13575" width="13.85546875" customWidth="1"/>
    <col min="13576" max="13576" width="12.28515625" customWidth="1"/>
    <col min="13825" max="13825" width="0" hidden="1" customWidth="1"/>
    <col min="13826" max="13826" width="56" bestFit="1" customWidth="1"/>
    <col min="13827" max="13827" width="12.42578125" customWidth="1"/>
    <col min="13828" max="13828" width="14.42578125" customWidth="1"/>
    <col min="13829" max="13829" width="11.7109375" customWidth="1"/>
    <col min="13830" max="13830" width="12.28515625" customWidth="1"/>
    <col min="13831" max="13831" width="13.85546875" customWidth="1"/>
    <col min="13832" max="13832" width="12.28515625" customWidth="1"/>
    <col min="14081" max="14081" width="0" hidden="1" customWidth="1"/>
    <col min="14082" max="14082" width="56" bestFit="1" customWidth="1"/>
    <col min="14083" max="14083" width="12.42578125" customWidth="1"/>
    <col min="14084" max="14084" width="14.42578125" customWidth="1"/>
    <col min="14085" max="14085" width="11.7109375" customWidth="1"/>
    <col min="14086" max="14086" width="12.28515625" customWidth="1"/>
    <col min="14087" max="14087" width="13.85546875" customWidth="1"/>
    <col min="14088" max="14088" width="12.28515625" customWidth="1"/>
    <col min="14337" max="14337" width="0" hidden="1" customWidth="1"/>
    <col min="14338" max="14338" width="56" bestFit="1" customWidth="1"/>
    <col min="14339" max="14339" width="12.42578125" customWidth="1"/>
    <col min="14340" max="14340" width="14.42578125" customWidth="1"/>
    <col min="14341" max="14341" width="11.7109375" customWidth="1"/>
    <col min="14342" max="14342" width="12.28515625" customWidth="1"/>
    <col min="14343" max="14343" width="13.85546875" customWidth="1"/>
    <col min="14344" max="14344" width="12.28515625" customWidth="1"/>
    <col min="14593" max="14593" width="0" hidden="1" customWidth="1"/>
    <col min="14594" max="14594" width="56" bestFit="1" customWidth="1"/>
    <col min="14595" max="14595" width="12.42578125" customWidth="1"/>
    <col min="14596" max="14596" width="14.42578125" customWidth="1"/>
    <col min="14597" max="14597" width="11.7109375" customWidth="1"/>
    <col min="14598" max="14598" width="12.28515625" customWidth="1"/>
    <col min="14599" max="14599" width="13.85546875" customWidth="1"/>
    <col min="14600" max="14600" width="12.28515625" customWidth="1"/>
    <col min="14849" max="14849" width="0" hidden="1" customWidth="1"/>
    <col min="14850" max="14850" width="56" bestFit="1" customWidth="1"/>
    <col min="14851" max="14851" width="12.42578125" customWidth="1"/>
    <col min="14852" max="14852" width="14.42578125" customWidth="1"/>
    <col min="14853" max="14853" width="11.7109375" customWidth="1"/>
    <col min="14854" max="14854" width="12.28515625" customWidth="1"/>
    <col min="14855" max="14855" width="13.85546875" customWidth="1"/>
    <col min="14856" max="14856" width="12.28515625" customWidth="1"/>
    <col min="15105" max="15105" width="0" hidden="1" customWidth="1"/>
    <col min="15106" max="15106" width="56" bestFit="1" customWidth="1"/>
    <col min="15107" max="15107" width="12.42578125" customWidth="1"/>
    <col min="15108" max="15108" width="14.42578125" customWidth="1"/>
    <col min="15109" max="15109" width="11.7109375" customWidth="1"/>
    <col min="15110" max="15110" width="12.28515625" customWidth="1"/>
    <col min="15111" max="15111" width="13.85546875" customWidth="1"/>
    <col min="15112" max="15112" width="12.28515625" customWidth="1"/>
    <col min="15361" max="15361" width="0" hidden="1" customWidth="1"/>
    <col min="15362" max="15362" width="56" bestFit="1" customWidth="1"/>
    <col min="15363" max="15363" width="12.42578125" customWidth="1"/>
    <col min="15364" max="15364" width="14.42578125" customWidth="1"/>
    <col min="15365" max="15365" width="11.7109375" customWidth="1"/>
    <col min="15366" max="15366" width="12.28515625" customWidth="1"/>
    <col min="15367" max="15367" width="13.85546875" customWidth="1"/>
    <col min="15368" max="15368" width="12.28515625" customWidth="1"/>
    <col min="15617" max="15617" width="0" hidden="1" customWidth="1"/>
    <col min="15618" max="15618" width="56" bestFit="1" customWidth="1"/>
    <col min="15619" max="15619" width="12.42578125" customWidth="1"/>
    <col min="15620" max="15620" width="14.42578125" customWidth="1"/>
    <col min="15621" max="15621" width="11.7109375" customWidth="1"/>
    <col min="15622" max="15622" width="12.28515625" customWidth="1"/>
    <col min="15623" max="15623" width="13.85546875" customWidth="1"/>
    <col min="15624" max="15624" width="12.28515625" customWidth="1"/>
    <col min="15873" max="15873" width="0" hidden="1" customWidth="1"/>
    <col min="15874" max="15874" width="56" bestFit="1" customWidth="1"/>
    <col min="15875" max="15875" width="12.42578125" customWidth="1"/>
    <col min="15876" max="15876" width="14.42578125" customWidth="1"/>
    <col min="15877" max="15877" width="11.7109375" customWidth="1"/>
    <col min="15878" max="15878" width="12.28515625" customWidth="1"/>
    <col min="15879" max="15879" width="13.85546875" customWidth="1"/>
    <col min="15880" max="15880" width="12.28515625" customWidth="1"/>
    <col min="16129" max="16129" width="0" hidden="1" customWidth="1"/>
    <col min="16130" max="16130" width="56" bestFit="1" customWidth="1"/>
    <col min="16131" max="16131" width="12.42578125" customWidth="1"/>
    <col min="16132" max="16132" width="14.42578125" customWidth="1"/>
    <col min="16133" max="16133" width="11.7109375" customWidth="1"/>
    <col min="16134" max="16134" width="12.28515625" customWidth="1"/>
    <col min="16135" max="16135" width="13.85546875" customWidth="1"/>
    <col min="16136" max="16136" width="12.28515625" customWidth="1"/>
  </cols>
  <sheetData>
    <row r="2" spans="1:8" x14ac:dyDescent="0.25">
      <c r="B2" s="847" t="s">
        <v>515</v>
      </c>
      <c r="C2" s="847"/>
      <c r="D2" s="847"/>
      <c r="E2" s="847"/>
      <c r="F2" s="847"/>
      <c r="G2" s="847"/>
      <c r="H2" s="847"/>
    </row>
    <row r="3" spans="1:8" x14ac:dyDescent="0.25">
      <c r="B3" s="847"/>
      <c r="C3" s="847"/>
      <c r="D3" s="847"/>
      <c r="E3" s="847"/>
      <c r="F3" s="847"/>
      <c r="G3" s="847"/>
      <c r="H3" s="847"/>
    </row>
    <row r="4" spans="1:8" x14ac:dyDescent="0.25">
      <c r="B4" s="309"/>
      <c r="C4" s="251"/>
      <c r="D4" s="251"/>
      <c r="E4" s="251"/>
      <c r="F4" s="251"/>
      <c r="G4" s="251"/>
      <c r="H4" s="251"/>
    </row>
    <row r="5" spans="1:8" x14ac:dyDescent="0.25">
      <c r="C5" s="870" t="s">
        <v>516</v>
      </c>
      <c r="D5" s="871"/>
      <c r="E5" s="872" t="s">
        <v>517</v>
      </c>
      <c r="F5" s="872"/>
      <c r="G5" s="873" t="s">
        <v>116</v>
      </c>
      <c r="H5" s="872"/>
    </row>
    <row r="6" spans="1:8" s="255" customFormat="1" ht="26.25" x14ac:dyDescent="0.25">
      <c r="A6" s="311"/>
      <c r="B6" s="312"/>
      <c r="C6" s="254" t="s">
        <v>0</v>
      </c>
      <c r="D6" s="254" t="s">
        <v>1</v>
      </c>
      <c r="E6" s="254" t="s">
        <v>0</v>
      </c>
      <c r="F6" s="254" t="s">
        <v>1</v>
      </c>
      <c r="G6" s="254" t="s">
        <v>0</v>
      </c>
      <c r="H6" s="254" t="s">
        <v>1</v>
      </c>
    </row>
    <row r="7" spans="1:8" x14ac:dyDescent="0.25">
      <c r="C7" s="256"/>
      <c r="D7" s="256"/>
      <c r="E7" s="256"/>
      <c r="F7" s="256"/>
      <c r="G7" s="256"/>
      <c r="H7" s="256"/>
    </row>
    <row r="8" spans="1:8" x14ac:dyDescent="0.25">
      <c r="A8" s="313">
        <v>1</v>
      </c>
      <c r="B8" s="314" t="s">
        <v>117</v>
      </c>
      <c r="C8" s="258"/>
      <c r="D8" s="258"/>
      <c r="E8" s="258"/>
      <c r="F8" s="258"/>
      <c r="G8" s="258"/>
      <c r="H8" s="258"/>
    </row>
    <row r="9" spans="1:8" x14ac:dyDescent="0.25">
      <c r="A9" s="313" t="s">
        <v>204</v>
      </c>
      <c r="B9" s="315" t="s">
        <v>2</v>
      </c>
      <c r="C9" s="258">
        <v>8280</v>
      </c>
      <c r="D9" s="258">
        <v>7660</v>
      </c>
      <c r="E9" s="258">
        <v>8340</v>
      </c>
      <c r="F9" s="258">
        <v>7730</v>
      </c>
      <c r="G9" s="260">
        <v>-60</v>
      </c>
      <c r="H9" s="260">
        <v>-70</v>
      </c>
    </row>
    <row r="10" spans="1:8" x14ac:dyDescent="0.25">
      <c r="A10" s="313" t="s">
        <v>205</v>
      </c>
      <c r="B10" s="315" t="s">
        <v>3</v>
      </c>
      <c r="C10" s="258">
        <v>40</v>
      </c>
      <c r="D10" s="258">
        <v>40</v>
      </c>
      <c r="E10" s="258">
        <v>40</v>
      </c>
      <c r="F10" s="258">
        <v>40</v>
      </c>
      <c r="G10" s="260" t="s">
        <v>8</v>
      </c>
      <c r="H10" s="260" t="s">
        <v>8</v>
      </c>
    </row>
    <row r="11" spans="1:8" x14ac:dyDescent="0.25">
      <c r="A11" s="313" t="s">
        <v>206</v>
      </c>
      <c r="B11" s="315" t="s">
        <v>4</v>
      </c>
      <c r="C11" s="258">
        <v>40</v>
      </c>
      <c r="D11" s="258">
        <v>40</v>
      </c>
      <c r="E11" s="258">
        <v>40</v>
      </c>
      <c r="F11" s="258">
        <v>40</v>
      </c>
      <c r="G11" s="260" t="s">
        <v>8</v>
      </c>
      <c r="H11" s="260" t="s">
        <v>8</v>
      </c>
    </row>
    <row r="12" spans="1:8" x14ac:dyDescent="0.25">
      <c r="A12" s="313" t="s">
        <v>207</v>
      </c>
      <c r="B12" s="315" t="s">
        <v>6</v>
      </c>
      <c r="C12" s="258">
        <v>310</v>
      </c>
      <c r="D12" s="258">
        <v>300</v>
      </c>
      <c r="E12" s="258">
        <v>310</v>
      </c>
      <c r="F12" s="258">
        <v>310</v>
      </c>
      <c r="G12" s="260">
        <v>-10</v>
      </c>
      <c r="H12" s="260">
        <v>-10</v>
      </c>
    </row>
    <row r="13" spans="1:8" x14ac:dyDescent="0.25">
      <c r="A13" s="313" t="s">
        <v>208</v>
      </c>
      <c r="B13" s="315" t="s">
        <v>7</v>
      </c>
      <c r="C13" s="258">
        <v>900</v>
      </c>
      <c r="D13" s="258">
        <v>850</v>
      </c>
      <c r="E13" s="258">
        <v>900</v>
      </c>
      <c r="F13" s="258">
        <v>850</v>
      </c>
      <c r="G13" s="260" t="s">
        <v>8</v>
      </c>
      <c r="H13" s="260" t="s">
        <v>8</v>
      </c>
    </row>
    <row r="14" spans="1:8" x14ac:dyDescent="0.25">
      <c r="A14" s="313" t="s">
        <v>349</v>
      </c>
      <c r="B14" s="315" t="s">
        <v>414</v>
      </c>
      <c r="C14" s="258">
        <v>50</v>
      </c>
      <c r="D14" s="258">
        <v>50</v>
      </c>
      <c r="E14" s="258">
        <v>50</v>
      </c>
      <c r="F14" s="258">
        <v>50</v>
      </c>
      <c r="G14" s="260">
        <v>10</v>
      </c>
      <c r="H14" s="260">
        <v>10</v>
      </c>
    </row>
    <row r="15" spans="1:8" x14ac:dyDescent="0.25">
      <c r="A15" s="313"/>
      <c r="B15" s="315"/>
      <c r="C15" s="258"/>
      <c r="D15" s="258"/>
      <c r="E15" s="258"/>
      <c r="F15" s="258"/>
      <c r="G15" s="260"/>
      <c r="H15" s="260"/>
    </row>
    <row r="16" spans="1:8" x14ac:dyDescent="0.25">
      <c r="A16" s="313">
        <v>22</v>
      </c>
      <c r="B16" s="314" t="s">
        <v>176</v>
      </c>
      <c r="C16" s="258"/>
      <c r="D16" s="258"/>
      <c r="E16" s="258"/>
      <c r="F16" s="258"/>
      <c r="G16" s="260"/>
      <c r="H16" s="260"/>
    </row>
    <row r="17" spans="1:8" x14ac:dyDescent="0.25">
      <c r="A17" s="313" t="s">
        <v>209</v>
      </c>
      <c r="B17" s="315" t="s">
        <v>429</v>
      </c>
      <c r="C17" s="258">
        <v>3520</v>
      </c>
      <c r="D17" s="258">
        <v>3400</v>
      </c>
      <c r="E17" s="258">
        <v>3550</v>
      </c>
      <c r="F17" s="258">
        <v>3420</v>
      </c>
      <c r="G17" s="260">
        <v>-30</v>
      </c>
      <c r="H17" s="260">
        <v>-30</v>
      </c>
    </row>
    <row r="18" spans="1:8" x14ac:dyDescent="0.25">
      <c r="A18" s="313" t="s">
        <v>210</v>
      </c>
      <c r="B18" s="315" t="s">
        <v>9</v>
      </c>
      <c r="C18" s="258">
        <v>900</v>
      </c>
      <c r="D18" s="258">
        <v>850</v>
      </c>
      <c r="E18" s="258">
        <v>920</v>
      </c>
      <c r="F18" s="258">
        <v>860</v>
      </c>
      <c r="G18" s="260">
        <v>-20</v>
      </c>
      <c r="H18" s="260">
        <v>-20</v>
      </c>
    </row>
    <row r="19" spans="1:8" x14ac:dyDescent="0.25">
      <c r="A19" s="313" t="s">
        <v>211</v>
      </c>
      <c r="B19" s="315" t="s">
        <v>10</v>
      </c>
      <c r="C19" s="258">
        <v>1130</v>
      </c>
      <c r="D19" s="258">
        <v>1030</v>
      </c>
      <c r="E19" s="258">
        <v>1150</v>
      </c>
      <c r="F19" s="258">
        <v>1050</v>
      </c>
      <c r="G19" s="260">
        <v>-20</v>
      </c>
      <c r="H19" s="260">
        <v>-20</v>
      </c>
    </row>
    <row r="20" spans="1:8" x14ac:dyDescent="0.25">
      <c r="A20" s="313" t="s">
        <v>212</v>
      </c>
      <c r="B20" s="315" t="s">
        <v>11</v>
      </c>
      <c r="C20" s="258">
        <v>2580</v>
      </c>
      <c r="D20" s="258">
        <v>2450</v>
      </c>
      <c r="E20" s="258">
        <v>2600</v>
      </c>
      <c r="F20" s="258">
        <v>2470</v>
      </c>
      <c r="G20" s="260">
        <v>-10</v>
      </c>
      <c r="H20" s="260">
        <v>-20</v>
      </c>
    </row>
    <row r="21" spans="1:8" x14ac:dyDescent="0.25">
      <c r="A21" s="313" t="s">
        <v>213</v>
      </c>
      <c r="B21" s="315" t="s">
        <v>12</v>
      </c>
      <c r="C21" s="258">
        <v>590</v>
      </c>
      <c r="D21" s="258">
        <v>570</v>
      </c>
      <c r="E21" s="258">
        <v>640</v>
      </c>
      <c r="F21" s="258">
        <v>620</v>
      </c>
      <c r="G21" s="260">
        <v>-50</v>
      </c>
      <c r="H21" s="260">
        <v>-50</v>
      </c>
    </row>
    <row r="22" spans="1:8" x14ac:dyDescent="0.25">
      <c r="A22" s="313" t="s">
        <v>214</v>
      </c>
      <c r="B22" s="315" t="s">
        <v>13</v>
      </c>
      <c r="C22" s="258">
        <v>440</v>
      </c>
      <c r="D22" s="258">
        <v>440</v>
      </c>
      <c r="E22" s="258">
        <v>430</v>
      </c>
      <c r="F22" s="258">
        <v>430</v>
      </c>
      <c r="G22" s="260">
        <v>10</v>
      </c>
      <c r="H22" s="260">
        <v>10</v>
      </c>
    </row>
    <row r="23" spans="1:8" x14ac:dyDescent="0.25">
      <c r="A23" s="313" t="s">
        <v>215</v>
      </c>
      <c r="B23" s="315" t="s">
        <v>14</v>
      </c>
      <c r="C23" s="258">
        <v>50</v>
      </c>
      <c r="D23" s="258">
        <v>50</v>
      </c>
      <c r="E23" s="258">
        <v>50</v>
      </c>
      <c r="F23" s="258">
        <v>50</v>
      </c>
      <c r="G23" s="260" t="s">
        <v>8</v>
      </c>
      <c r="H23" s="260" t="s">
        <v>8</v>
      </c>
    </row>
    <row r="24" spans="1:8" x14ac:dyDescent="0.25">
      <c r="A24" s="313" t="s">
        <v>216</v>
      </c>
      <c r="B24" s="315" t="s">
        <v>15</v>
      </c>
      <c r="C24" s="258">
        <v>70</v>
      </c>
      <c r="D24" s="258">
        <v>70</v>
      </c>
      <c r="E24" s="258">
        <v>70</v>
      </c>
      <c r="F24" s="258">
        <v>70</v>
      </c>
      <c r="G24" s="260">
        <v>0</v>
      </c>
      <c r="H24" s="260" t="s">
        <v>8</v>
      </c>
    </row>
    <row r="25" spans="1:8" x14ac:dyDescent="0.25">
      <c r="A25" s="313" t="s">
        <v>217</v>
      </c>
      <c r="B25" s="315" t="s">
        <v>16</v>
      </c>
      <c r="C25" s="258">
        <v>910</v>
      </c>
      <c r="D25" s="258">
        <v>850</v>
      </c>
      <c r="E25" s="258">
        <v>900</v>
      </c>
      <c r="F25" s="258">
        <v>850</v>
      </c>
      <c r="G25" s="260">
        <v>10</v>
      </c>
      <c r="H25" s="260">
        <v>10</v>
      </c>
    </row>
    <row r="26" spans="1:8" x14ac:dyDescent="0.25">
      <c r="A26" s="313" t="s">
        <v>352</v>
      </c>
      <c r="B26" s="315" t="s">
        <v>410</v>
      </c>
      <c r="C26" s="258">
        <v>1650</v>
      </c>
      <c r="D26" s="258">
        <v>1610</v>
      </c>
      <c r="E26" s="258">
        <v>1640</v>
      </c>
      <c r="F26" s="258">
        <v>1600</v>
      </c>
      <c r="G26" s="260">
        <v>10</v>
      </c>
      <c r="H26" s="260">
        <v>10</v>
      </c>
    </row>
    <row r="27" spans="1:8" x14ac:dyDescent="0.25">
      <c r="A27" s="313"/>
      <c r="B27" s="315"/>
      <c r="C27" s="258"/>
      <c r="D27" s="258"/>
      <c r="E27" s="258"/>
      <c r="F27" s="258"/>
      <c r="G27" s="260"/>
      <c r="H27" s="260"/>
    </row>
    <row r="28" spans="1:8" x14ac:dyDescent="0.25">
      <c r="A28" s="313">
        <v>2</v>
      </c>
      <c r="B28" s="314" t="s">
        <v>17</v>
      </c>
      <c r="C28" s="258"/>
      <c r="D28" s="261"/>
      <c r="E28" s="258"/>
      <c r="F28" s="261"/>
      <c r="G28" s="260"/>
      <c r="H28" s="260"/>
    </row>
    <row r="29" spans="1:8" x14ac:dyDescent="0.25">
      <c r="A29" s="313" t="s">
        <v>218</v>
      </c>
      <c r="B29" s="315" t="s">
        <v>518</v>
      </c>
      <c r="C29" s="258">
        <v>1560</v>
      </c>
      <c r="D29" s="258">
        <v>1520</v>
      </c>
      <c r="E29" s="258">
        <v>1500</v>
      </c>
      <c r="F29" s="258">
        <v>1460</v>
      </c>
      <c r="G29" s="260">
        <v>60</v>
      </c>
      <c r="H29" s="260">
        <v>60</v>
      </c>
    </row>
    <row r="30" spans="1:8" x14ac:dyDescent="0.25">
      <c r="A30" s="313"/>
      <c r="B30" s="315"/>
      <c r="C30" s="258"/>
      <c r="D30" s="258"/>
      <c r="E30" s="258"/>
      <c r="F30" s="258"/>
      <c r="G30" s="260"/>
      <c r="H30" s="260"/>
    </row>
    <row r="31" spans="1:8" x14ac:dyDescent="0.25">
      <c r="A31" s="313">
        <v>28</v>
      </c>
      <c r="B31" s="314" t="s">
        <v>18</v>
      </c>
      <c r="C31" s="258"/>
      <c r="D31" s="258"/>
      <c r="E31" s="258"/>
      <c r="F31" s="258"/>
      <c r="G31" s="260"/>
      <c r="H31" s="260"/>
    </row>
    <row r="32" spans="1:8" x14ac:dyDescent="0.25">
      <c r="A32" s="313" t="s">
        <v>220</v>
      </c>
      <c r="B32" s="315" t="s">
        <v>19</v>
      </c>
      <c r="C32" s="258">
        <v>540</v>
      </c>
      <c r="D32" s="258">
        <v>520</v>
      </c>
      <c r="E32" s="258">
        <v>560</v>
      </c>
      <c r="F32" s="258">
        <v>540</v>
      </c>
      <c r="G32" s="260">
        <v>-20</v>
      </c>
      <c r="H32" s="260">
        <v>-20</v>
      </c>
    </row>
    <row r="33" spans="1:8" x14ac:dyDescent="0.25">
      <c r="A33" s="313" t="s">
        <v>221</v>
      </c>
      <c r="B33" s="315" t="s">
        <v>20</v>
      </c>
      <c r="C33" s="258">
        <v>220</v>
      </c>
      <c r="D33" s="258">
        <v>200</v>
      </c>
      <c r="E33" s="258">
        <v>230</v>
      </c>
      <c r="F33" s="258">
        <v>210</v>
      </c>
      <c r="G33" s="260">
        <v>-10</v>
      </c>
      <c r="H33" s="260">
        <v>-10</v>
      </c>
    </row>
    <row r="34" spans="1:8" x14ac:dyDescent="0.25">
      <c r="A34" s="313" t="s">
        <v>222</v>
      </c>
      <c r="B34" s="315" t="s">
        <v>125</v>
      </c>
      <c r="C34" s="258">
        <v>100</v>
      </c>
      <c r="D34" s="258">
        <v>100</v>
      </c>
      <c r="E34" s="258">
        <v>110</v>
      </c>
      <c r="F34" s="258">
        <v>100</v>
      </c>
      <c r="G34" s="260">
        <v>-10</v>
      </c>
      <c r="H34" s="260">
        <v>-10</v>
      </c>
    </row>
    <row r="35" spans="1:8" x14ac:dyDescent="0.25">
      <c r="A35" s="313" t="s">
        <v>355</v>
      </c>
      <c r="B35" s="315" t="s">
        <v>411</v>
      </c>
      <c r="C35" s="258">
        <v>370</v>
      </c>
      <c r="D35" s="258">
        <v>360</v>
      </c>
      <c r="E35" s="258">
        <v>370</v>
      </c>
      <c r="F35" s="258">
        <v>360</v>
      </c>
      <c r="G35" s="260">
        <v>-10</v>
      </c>
      <c r="H35" s="260">
        <v>-10</v>
      </c>
    </row>
    <row r="36" spans="1:8" x14ac:dyDescent="0.25">
      <c r="A36" s="313"/>
      <c r="B36" s="316"/>
      <c r="C36" s="258"/>
      <c r="D36" s="258"/>
      <c r="E36" s="258"/>
      <c r="F36" s="258"/>
      <c r="G36" s="260"/>
      <c r="H36" s="260"/>
    </row>
    <row r="37" spans="1:8" x14ac:dyDescent="0.25">
      <c r="A37" s="313">
        <v>4</v>
      </c>
      <c r="B37" s="314" t="s">
        <v>31</v>
      </c>
      <c r="C37" s="258"/>
      <c r="D37" s="258"/>
      <c r="E37" s="258"/>
      <c r="F37" s="258"/>
      <c r="G37" s="260"/>
      <c r="H37" s="260"/>
    </row>
    <row r="38" spans="1:8" x14ac:dyDescent="0.25">
      <c r="A38" s="313" t="s">
        <v>223</v>
      </c>
      <c r="B38" s="315" t="s">
        <v>32</v>
      </c>
      <c r="C38" s="258">
        <v>430</v>
      </c>
      <c r="D38" s="258">
        <v>400</v>
      </c>
      <c r="E38" s="258">
        <v>450</v>
      </c>
      <c r="F38" s="258">
        <v>420</v>
      </c>
      <c r="G38" s="260">
        <v>-20</v>
      </c>
      <c r="H38" s="260">
        <v>-20</v>
      </c>
    </row>
    <row r="39" spans="1:8" x14ac:dyDescent="0.25">
      <c r="A39" s="313"/>
      <c r="B39" s="315"/>
      <c r="C39" s="258"/>
      <c r="D39" s="258"/>
      <c r="E39" s="258"/>
      <c r="F39" s="258"/>
      <c r="G39" s="260"/>
      <c r="H39" s="260"/>
    </row>
    <row r="40" spans="1:8" x14ac:dyDescent="0.25">
      <c r="A40" s="313">
        <v>30</v>
      </c>
      <c r="B40" s="263" t="s">
        <v>224</v>
      </c>
      <c r="C40" s="258"/>
      <c r="D40" s="258"/>
      <c r="E40" s="258"/>
      <c r="F40" s="258"/>
      <c r="G40" s="260"/>
      <c r="H40" s="260"/>
    </row>
    <row r="41" spans="1:8" x14ac:dyDescent="0.25">
      <c r="A41" s="313" t="s">
        <v>225</v>
      </c>
      <c r="B41" s="315" t="s">
        <v>226</v>
      </c>
      <c r="C41" s="258">
        <v>2780</v>
      </c>
      <c r="D41" s="258">
        <v>2660</v>
      </c>
      <c r="E41" s="258">
        <v>2870</v>
      </c>
      <c r="F41" s="258">
        <v>2740</v>
      </c>
      <c r="G41" s="260">
        <v>-90</v>
      </c>
      <c r="H41" s="260">
        <v>-90</v>
      </c>
    </row>
    <row r="42" spans="1:8" x14ac:dyDescent="0.25">
      <c r="A42" s="313"/>
      <c r="B42" s="315"/>
      <c r="C42" s="258"/>
      <c r="D42" s="258"/>
      <c r="E42" s="258"/>
      <c r="F42" s="258"/>
      <c r="G42" s="260"/>
      <c r="H42" s="260"/>
    </row>
    <row r="43" spans="1:8" x14ac:dyDescent="0.25">
      <c r="A43" s="313">
        <v>19</v>
      </c>
      <c r="B43" s="314" t="s">
        <v>35</v>
      </c>
      <c r="C43" s="258"/>
      <c r="D43" s="258"/>
      <c r="E43" s="258"/>
      <c r="F43" s="258"/>
      <c r="G43" s="260"/>
      <c r="H43" s="260"/>
    </row>
    <row r="44" spans="1:8" x14ac:dyDescent="0.25">
      <c r="A44" s="313" t="s">
        <v>227</v>
      </c>
      <c r="B44" s="315" t="s">
        <v>179</v>
      </c>
      <c r="C44" s="258">
        <v>2330</v>
      </c>
      <c r="D44" s="258">
        <v>2250</v>
      </c>
      <c r="E44" s="258">
        <v>2560</v>
      </c>
      <c r="F44" s="258">
        <v>2470</v>
      </c>
      <c r="G44" s="260">
        <v>-230</v>
      </c>
      <c r="H44" s="260">
        <v>-220</v>
      </c>
    </row>
    <row r="45" spans="1:8" x14ac:dyDescent="0.25">
      <c r="A45" s="313" t="s">
        <v>228</v>
      </c>
      <c r="B45" s="315" t="s">
        <v>36</v>
      </c>
      <c r="C45" s="258">
        <v>190</v>
      </c>
      <c r="D45" s="258">
        <v>180</v>
      </c>
      <c r="E45" s="258">
        <v>200</v>
      </c>
      <c r="F45" s="258">
        <v>190</v>
      </c>
      <c r="G45" s="260">
        <v>-10</v>
      </c>
      <c r="H45" s="260">
        <v>-10</v>
      </c>
    </row>
    <row r="46" spans="1:8" x14ac:dyDescent="0.25">
      <c r="A46" s="313" t="s">
        <v>229</v>
      </c>
      <c r="B46" s="315" t="s">
        <v>37</v>
      </c>
      <c r="C46" s="258">
        <v>1130</v>
      </c>
      <c r="D46" s="258">
        <v>1100</v>
      </c>
      <c r="E46" s="258">
        <v>1150</v>
      </c>
      <c r="F46" s="258">
        <v>1120</v>
      </c>
      <c r="G46" s="260">
        <v>-20</v>
      </c>
      <c r="H46" s="260">
        <v>-20</v>
      </c>
    </row>
    <row r="47" spans="1:8" x14ac:dyDescent="0.25">
      <c r="A47" s="313" t="s">
        <v>230</v>
      </c>
      <c r="B47" s="315" t="s">
        <v>38</v>
      </c>
      <c r="C47" s="258">
        <v>700</v>
      </c>
      <c r="D47" s="258">
        <v>630</v>
      </c>
      <c r="E47" s="258">
        <v>790</v>
      </c>
      <c r="F47" s="258">
        <v>690</v>
      </c>
      <c r="G47" s="260">
        <v>-80</v>
      </c>
      <c r="H47" s="260">
        <v>-60</v>
      </c>
    </row>
    <row r="48" spans="1:8" x14ac:dyDescent="0.25">
      <c r="A48" s="313" t="s">
        <v>231</v>
      </c>
      <c r="B48" s="315" t="s">
        <v>39</v>
      </c>
      <c r="C48" s="258">
        <v>40</v>
      </c>
      <c r="D48" s="258">
        <v>40</v>
      </c>
      <c r="E48" s="258">
        <v>50</v>
      </c>
      <c r="F48" s="258">
        <v>50</v>
      </c>
      <c r="G48" s="260" t="s">
        <v>8</v>
      </c>
      <c r="H48" s="260" t="s">
        <v>8</v>
      </c>
    </row>
    <row r="49" spans="1:8" x14ac:dyDescent="0.25">
      <c r="A49" s="313"/>
      <c r="B49" s="315"/>
      <c r="C49" s="258"/>
      <c r="D49" s="258"/>
      <c r="E49" s="258"/>
      <c r="F49" s="258"/>
      <c r="G49" s="260"/>
      <c r="H49" s="260"/>
    </row>
    <row r="50" spans="1:8" x14ac:dyDescent="0.25">
      <c r="A50" s="313">
        <v>6</v>
      </c>
      <c r="B50" s="314" t="s">
        <v>40</v>
      </c>
      <c r="C50" s="258"/>
      <c r="D50" s="258"/>
      <c r="E50" s="258"/>
      <c r="F50" s="258"/>
      <c r="G50" s="260"/>
      <c r="H50" s="260"/>
    </row>
    <row r="51" spans="1:8" x14ac:dyDescent="0.25">
      <c r="A51" s="313" t="s">
        <v>232</v>
      </c>
      <c r="B51" s="315" t="s">
        <v>180</v>
      </c>
      <c r="C51" s="258">
        <v>460</v>
      </c>
      <c r="D51" s="258">
        <v>450</v>
      </c>
      <c r="E51" s="258">
        <v>480</v>
      </c>
      <c r="F51" s="258">
        <v>460</v>
      </c>
      <c r="G51" s="260">
        <v>-20</v>
      </c>
      <c r="H51" s="260">
        <v>-10</v>
      </c>
    </row>
    <row r="52" spans="1:8" x14ac:dyDescent="0.25">
      <c r="A52" s="313" t="s">
        <v>233</v>
      </c>
      <c r="B52" s="315" t="s">
        <v>42</v>
      </c>
      <c r="C52" s="258">
        <v>120</v>
      </c>
      <c r="D52" s="258">
        <v>120</v>
      </c>
      <c r="E52" s="258">
        <v>120</v>
      </c>
      <c r="F52" s="258">
        <v>120</v>
      </c>
      <c r="G52" s="260">
        <v>10</v>
      </c>
      <c r="H52" s="260" t="s">
        <v>8</v>
      </c>
    </row>
    <row r="53" spans="1:8" x14ac:dyDescent="0.25">
      <c r="A53" s="313"/>
      <c r="B53" s="315"/>
      <c r="C53" s="258"/>
      <c r="D53" s="258"/>
      <c r="E53" s="258"/>
      <c r="F53" s="258"/>
      <c r="G53" s="260"/>
      <c r="H53" s="260"/>
    </row>
    <row r="54" spans="1:8" x14ac:dyDescent="0.25">
      <c r="A54" s="313">
        <v>7</v>
      </c>
      <c r="B54" s="314" t="s">
        <v>43</v>
      </c>
      <c r="C54" s="258"/>
      <c r="D54" s="258"/>
      <c r="E54" s="258"/>
      <c r="F54" s="258"/>
      <c r="G54" s="260"/>
      <c r="H54" s="260"/>
    </row>
    <row r="55" spans="1:8" x14ac:dyDescent="0.25">
      <c r="A55" s="313" t="s">
        <v>234</v>
      </c>
      <c r="B55" s="315" t="s">
        <v>44</v>
      </c>
      <c r="C55" s="258">
        <v>64710</v>
      </c>
      <c r="D55" s="258">
        <v>62720</v>
      </c>
      <c r="E55" s="258">
        <v>65620</v>
      </c>
      <c r="F55" s="258">
        <v>63620</v>
      </c>
      <c r="G55" s="260">
        <v>-910</v>
      </c>
      <c r="H55" s="260">
        <v>-900</v>
      </c>
    </row>
    <row r="56" spans="1:8" x14ac:dyDescent="0.25">
      <c r="A56" s="313" t="s">
        <v>236</v>
      </c>
      <c r="B56" s="315" t="s">
        <v>129</v>
      </c>
      <c r="C56" s="258">
        <v>3000</v>
      </c>
      <c r="D56" s="258">
        <v>2960</v>
      </c>
      <c r="E56" s="258">
        <v>3150</v>
      </c>
      <c r="F56" s="258">
        <v>3100</v>
      </c>
      <c r="G56" s="260">
        <v>-150</v>
      </c>
      <c r="H56" s="260">
        <v>-140</v>
      </c>
    </row>
    <row r="57" spans="1:8" x14ac:dyDescent="0.25">
      <c r="A57" s="313" t="s">
        <v>237</v>
      </c>
      <c r="B57" s="315" t="s">
        <v>45</v>
      </c>
      <c r="C57" s="258">
        <v>3750</v>
      </c>
      <c r="D57" s="258">
        <v>3640</v>
      </c>
      <c r="E57" s="258">
        <v>3780</v>
      </c>
      <c r="F57" s="258">
        <v>3670</v>
      </c>
      <c r="G57" s="260">
        <v>-30</v>
      </c>
      <c r="H57" s="260">
        <v>-30</v>
      </c>
    </row>
    <row r="58" spans="1:8" x14ac:dyDescent="0.25">
      <c r="A58" s="313" t="s">
        <v>238</v>
      </c>
      <c r="B58" s="315" t="s">
        <v>130</v>
      </c>
      <c r="C58" s="258">
        <v>1860</v>
      </c>
      <c r="D58" s="258">
        <v>1800</v>
      </c>
      <c r="E58" s="258">
        <v>1860</v>
      </c>
      <c r="F58" s="258">
        <v>1790</v>
      </c>
      <c r="G58" s="260">
        <v>0</v>
      </c>
      <c r="H58" s="260">
        <v>10</v>
      </c>
    </row>
    <row r="59" spans="1:8" x14ac:dyDescent="0.25">
      <c r="A59" s="313" t="s">
        <v>239</v>
      </c>
      <c r="B59" s="315" t="s">
        <v>46</v>
      </c>
      <c r="C59" s="258">
        <v>1000</v>
      </c>
      <c r="D59" s="258">
        <v>960</v>
      </c>
      <c r="E59" s="258">
        <v>990</v>
      </c>
      <c r="F59" s="258">
        <v>950</v>
      </c>
      <c r="G59" s="260">
        <v>10</v>
      </c>
      <c r="H59" s="260">
        <v>10</v>
      </c>
    </row>
    <row r="60" spans="1:8" x14ac:dyDescent="0.25">
      <c r="A60" s="313"/>
      <c r="B60" s="315"/>
      <c r="C60" s="258"/>
      <c r="D60" s="258"/>
      <c r="E60" s="258"/>
      <c r="F60" s="258"/>
      <c r="G60" s="260"/>
      <c r="H60" s="260"/>
    </row>
    <row r="61" spans="1:8" x14ac:dyDescent="0.25">
      <c r="A61" s="308">
        <v>34</v>
      </c>
      <c r="B61" s="263" t="s">
        <v>47</v>
      </c>
    </row>
    <row r="62" spans="1:8" x14ac:dyDescent="0.25">
      <c r="B62" s="315" t="s">
        <v>181</v>
      </c>
      <c r="C62" s="258">
        <v>1170</v>
      </c>
      <c r="D62" s="258">
        <v>1150</v>
      </c>
      <c r="E62" s="258">
        <v>1150</v>
      </c>
      <c r="F62" s="258">
        <v>1130</v>
      </c>
      <c r="G62" s="260">
        <v>30</v>
      </c>
      <c r="H62" s="260">
        <v>20</v>
      </c>
    </row>
    <row r="64" spans="1:8" x14ac:dyDescent="0.25">
      <c r="A64" s="313">
        <v>9</v>
      </c>
      <c r="B64" s="314" t="s">
        <v>49</v>
      </c>
      <c r="C64" s="258"/>
      <c r="D64" s="258"/>
      <c r="E64" s="258"/>
      <c r="F64" s="258"/>
      <c r="G64" s="260"/>
      <c r="H64" s="260"/>
    </row>
    <row r="65" spans="1:8" x14ac:dyDescent="0.25">
      <c r="A65" s="313" t="s">
        <v>240</v>
      </c>
      <c r="B65" s="315" t="s">
        <v>182</v>
      </c>
      <c r="C65" s="258">
        <v>2620</v>
      </c>
      <c r="D65" s="258">
        <v>2530</v>
      </c>
      <c r="E65" s="258">
        <v>2670</v>
      </c>
      <c r="F65" s="258">
        <v>2570</v>
      </c>
      <c r="G65" s="260">
        <v>-50</v>
      </c>
      <c r="H65" s="260">
        <v>-50</v>
      </c>
    </row>
    <row r="66" spans="1:8" x14ac:dyDescent="0.25">
      <c r="A66" s="313" t="s">
        <v>242</v>
      </c>
      <c r="B66" s="315" t="s">
        <v>50</v>
      </c>
      <c r="C66" s="258">
        <v>530</v>
      </c>
      <c r="D66" s="258">
        <v>510</v>
      </c>
      <c r="E66" s="258">
        <v>550</v>
      </c>
      <c r="F66" s="258">
        <v>520</v>
      </c>
      <c r="G66" s="260">
        <v>-20</v>
      </c>
      <c r="H66" s="260">
        <v>-20</v>
      </c>
    </row>
    <row r="67" spans="1:8" x14ac:dyDescent="0.25">
      <c r="A67" s="313" t="s">
        <v>243</v>
      </c>
      <c r="B67" s="315" t="s">
        <v>361</v>
      </c>
      <c r="C67" s="258">
        <v>900</v>
      </c>
      <c r="D67" s="258">
        <v>850</v>
      </c>
      <c r="E67" s="258">
        <v>880</v>
      </c>
      <c r="F67" s="258">
        <v>830</v>
      </c>
      <c r="G67" s="260">
        <v>20</v>
      </c>
      <c r="H67" s="260">
        <v>20</v>
      </c>
    </row>
    <row r="68" spans="1:8" x14ac:dyDescent="0.25">
      <c r="A68" s="313" t="s">
        <v>247</v>
      </c>
      <c r="B68" s="315" t="s">
        <v>135</v>
      </c>
      <c r="C68" s="258">
        <v>230</v>
      </c>
      <c r="D68" s="258">
        <v>220</v>
      </c>
      <c r="E68" s="258">
        <v>230</v>
      </c>
      <c r="F68" s="258">
        <v>220</v>
      </c>
      <c r="G68" s="260">
        <v>0</v>
      </c>
      <c r="H68" s="260">
        <v>0</v>
      </c>
    </row>
    <row r="69" spans="1:8" x14ac:dyDescent="0.25">
      <c r="A69" s="313" t="s">
        <v>248</v>
      </c>
      <c r="B69" s="315" t="s">
        <v>52</v>
      </c>
      <c r="C69" s="258">
        <v>2720</v>
      </c>
      <c r="D69" s="258">
        <v>2520</v>
      </c>
      <c r="E69" s="258">
        <v>2750</v>
      </c>
      <c r="F69" s="258">
        <v>2550</v>
      </c>
      <c r="G69" s="260">
        <v>-20</v>
      </c>
      <c r="H69" s="260">
        <v>-30</v>
      </c>
    </row>
    <row r="70" spans="1:8" x14ac:dyDescent="0.25">
      <c r="A70" s="313" t="s">
        <v>249</v>
      </c>
      <c r="B70" s="315" t="s">
        <v>53</v>
      </c>
      <c r="C70" s="258">
        <v>1590</v>
      </c>
      <c r="D70" s="258">
        <v>1500</v>
      </c>
      <c r="E70" s="258">
        <v>1590</v>
      </c>
      <c r="F70" s="258">
        <v>1490</v>
      </c>
      <c r="G70" s="260" t="s">
        <v>8</v>
      </c>
      <c r="H70" s="260" t="s">
        <v>8</v>
      </c>
    </row>
    <row r="71" spans="1:8" x14ac:dyDescent="0.25">
      <c r="A71" s="313" t="s">
        <v>250</v>
      </c>
      <c r="B71" s="315" t="s">
        <v>54</v>
      </c>
      <c r="C71" s="258">
        <v>1230</v>
      </c>
      <c r="D71" s="258">
        <v>1130</v>
      </c>
      <c r="E71" s="258">
        <v>1240</v>
      </c>
      <c r="F71" s="258">
        <v>1150</v>
      </c>
      <c r="G71" s="260">
        <v>-20</v>
      </c>
      <c r="H71" s="260">
        <v>-20</v>
      </c>
    </row>
    <row r="72" spans="1:8" x14ac:dyDescent="0.25">
      <c r="A72" s="313" t="s">
        <v>251</v>
      </c>
      <c r="B72" s="315" t="s">
        <v>55</v>
      </c>
      <c r="C72" s="258">
        <v>160</v>
      </c>
      <c r="D72" s="258">
        <v>150</v>
      </c>
      <c r="E72" s="258">
        <v>160</v>
      </c>
      <c r="F72" s="258">
        <v>150</v>
      </c>
      <c r="G72" s="260" t="s">
        <v>8</v>
      </c>
      <c r="H72" s="260" t="s">
        <v>8</v>
      </c>
    </row>
    <row r="73" spans="1:8" x14ac:dyDescent="0.25">
      <c r="A73" s="313"/>
      <c r="B73" s="315"/>
      <c r="C73" s="258"/>
      <c r="D73" s="258"/>
      <c r="E73" s="258"/>
      <c r="F73" s="258"/>
      <c r="G73" s="260"/>
      <c r="H73" s="260"/>
    </row>
    <row r="74" spans="1:8" x14ac:dyDescent="0.25">
      <c r="A74" s="313">
        <v>10</v>
      </c>
      <c r="B74" s="314" t="s">
        <v>56</v>
      </c>
      <c r="C74" s="258"/>
      <c r="D74" s="258"/>
      <c r="E74" s="258"/>
      <c r="F74" s="258"/>
      <c r="G74" s="260"/>
      <c r="H74" s="260"/>
    </row>
    <row r="75" spans="1:8" x14ac:dyDescent="0.25">
      <c r="A75" s="313" t="s">
        <v>252</v>
      </c>
      <c r="B75" s="315" t="s">
        <v>57</v>
      </c>
      <c r="C75" s="258">
        <v>200</v>
      </c>
      <c r="D75" s="258">
        <v>200</v>
      </c>
      <c r="E75" s="258">
        <v>200</v>
      </c>
      <c r="F75" s="258">
        <v>200</v>
      </c>
      <c r="G75" s="260" t="s">
        <v>8</v>
      </c>
      <c r="H75" s="260">
        <v>0</v>
      </c>
    </row>
    <row r="76" spans="1:8" x14ac:dyDescent="0.25">
      <c r="A76" s="313"/>
      <c r="B76" s="315"/>
      <c r="C76" s="258"/>
      <c r="D76" s="258"/>
      <c r="E76" s="258"/>
      <c r="F76" s="258"/>
      <c r="G76" s="260"/>
      <c r="H76" s="260"/>
    </row>
    <row r="77" spans="1:8" x14ac:dyDescent="0.25">
      <c r="A77" s="313">
        <v>12</v>
      </c>
      <c r="B77" s="314" t="s">
        <v>58</v>
      </c>
      <c r="C77" s="258"/>
      <c r="D77" s="258"/>
      <c r="E77" s="258"/>
      <c r="F77" s="258"/>
      <c r="G77" s="260"/>
      <c r="H77" s="260"/>
    </row>
    <row r="78" spans="1:8" x14ac:dyDescent="0.25">
      <c r="A78" s="313" t="s">
        <v>253</v>
      </c>
      <c r="B78" s="315" t="s">
        <v>59</v>
      </c>
      <c r="C78" s="258">
        <v>5720</v>
      </c>
      <c r="D78" s="258">
        <v>5660</v>
      </c>
      <c r="E78" s="258">
        <v>5830</v>
      </c>
      <c r="F78" s="258">
        <v>5770</v>
      </c>
      <c r="G78" s="260">
        <v>-110</v>
      </c>
      <c r="H78" s="260">
        <v>-120</v>
      </c>
    </row>
    <row r="79" spans="1:8" x14ac:dyDescent="0.25">
      <c r="A79" s="313" t="s">
        <v>254</v>
      </c>
      <c r="B79" s="315" t="s">
        <v>60</v>
      </c>
      <c r="C79" s="258">
        <v>70</v>
      </c>
      <c r="D79" s="258">
        <v>70</v>
      </c>
      <c r="E79" s="258">
        <v>70</v>
      </c>
      <c r="F79" s="258">
        <v>70</v>
      </c>
      <c r="G79" s="260" t="s">
        <v>8</v>
      </c>
      <c r="H79" s="260" t="s">
        <v>8</v>
      </c>
    </row>
    <row r="80" spans="1:8" x14ac:dyDescent="0.25">
      <c r="A80" s="313"/>
      <c r="B80" s="315"/>
      <c r="C80" s="258"/>
      <c r="D80" s="258"/>
      <c r="E80" s="258"/>
      <c r="F80" s="258"/>
      <c r="G80" s="260"/>
      <c r="H80" s="260"/>
    </row>
    <row r="81" spans="1:8" x14ac:dyDescent="0.25">
      <c r="A81" s="313"/>
      <c r="B81" s="263" t="s">
        <v>34</v>
      </c>
      <c r="C81" s="258"/>
      <c r="D81" s="258"/>
      <c r="E81" s="258"/>
      <c r="F81" s="258"/>
      <c r="G81" s="260"/>
      <c r="H81" s="260"/>
    </row>
    <row r="82" spans="1:8" x14ac:dyDescent="0.25">
      <c r="A82" s="308">
        <v>33</v>
      </c>
      <c r="B82" s="315" t="s">
        <v>34</v>
      </c>
      <c r="C82" s="258">
        <v>120</v>
      </c>
      <c r="D82" s="258">
        <v>110</v>
      </c>
      <c r="E82" s="258">
        <v>110</v>
      </c>
      <c r="F82" s="258">
        <v>110</v>
      </c>
      <c r="G82" s="260">
        <v>10</v>
      </c>
      <c r="H82" s="260">
        <v>10</v>
      </c>
    </row>
    <row r="83" spans="1:8" x14ac:dyDescent="0.25">
      <c r="B83" s="315"/>
      <c r="C83" s="258"/>
      <c r="D83" s="258"/>
      <c r="E83" s="258"/>
      <c r="F83" s="258"/>
      <c r="G83" s="260"/>
      <c r="H83" s="260"/>
    </row>
    <row r="84" spans="1:8" x14ac:dyDescent="0.25">
      <c r="A84" s="313">
        <v>13</v>
      </c>
      <c r="B84" s="314" t="s">
        <v>61</v>
      </c>
      <c r="C84" s="258"/>
      <c r="D84" s="258"/>
      <c r="E84" s="258"/>
      <c r="F84" s="258"/>
      <c r="G84" s="260"/>
      <c r="H84" s="260"/>
    </row>
    <row r="85" spans="1:8" x14ac:dyDescent="0.25">
      <c r="A85" s="313" t="s">
        <v>255</v>
      </c>
      <c r="B85" s="315" t="s">
        <v>62</v>
      </c>
      <c r="C85" s="258">
        <v>2640</v>
      </c>
      <c r="D85" s="258">
        <v>2560</v>
      </c>
      <c r="E85" s="258">
        <v>2660</v>
      </c>
      <c r="F85" s="258">
        <v>2570</v>
      </c>
      <c r="G85" s="260">
        <v>-10</v>
      </c>
      <c r="H85" s="260">
        <v>-20</v>
      </c>
    </row>
    <row r="86" spans="1:8" x14ac:dyDescent="0.25">
      <c r="A86" s="313" t="s">
        <v>256</v>
      </c>
      <c r="B86" s="315" t="s">
        <v>63</v>
      </c>
      <c r="C86" s="258">
        <v>1390</v>
      </c>
      <c r="D86" s="258">
        <v>1340</v>
      </c>
      <c r="E86" s="258">
        <v>1400</v>
      </c>
      <c r="F86" s="258">
        <v>1360</v>
      </c>
      <c r="G86" s="260">
        <v>-10</v>
      </c>
      <c r="H86" s="260">
        <v>-20</v>
      </c>
    </row>
    <row r="87" spans="1:8" x14ac:dyDescent="0.25">
      <c r="A87" s="313" t="s">
        <v>260</v>
      </c>
      <c r="B87" s="315" t="s">
        <v>362</v>
      </c>
      <c r="C87" s="258">
        <v>1000</v>
      </c>
      <c r="D87" s="258">
        <v>930</v>
      </c>
      <c r="E87" s="258">
        <v>1020</v>
      </c>
      <c r="F87" s="258">
        <v>970</v>
      </c>
      <c r="G87" s="260">
        <v>-20</v>
      </c>
      <c r="H87" s="260">
        <v>-30</v>
      </c>
    </row>
    <row r="88" spans="1:8" x14ac:dyDescent="0.25">
      <c r="A88" s="313" t="s">
        <v>263</v>
      </c>
      <c r="B88" s="315" t="s">
        <v>136</v>
      </c>
      <c r="C88" s="258">
        <v>220</v>
      </c>
      <c r="D88" s="258">
        <v>190</v>
      </c>
      <c r="E88" s="258">
        <v>220</v>
      </c>
      <c r="F88" s="258">
        <v>190</v>
      </c>
      <c r="G88" s="260" t="s">
        <v>8</v>
      </c>
      <c r="H88" s="260" t="s">
        <v>8</v>
      </c>
    </row>
    <row r="89" spans="1:8" x14ac:dyDescent="0.25">
      <c r="A89" s="313"/>
      <c r="B89" s="315"/>
      <c r="C89" s="258"/>
      <c r="D89" s="258"/>
      <c r="E89" s="258"/>
      <c r="F89" s="258"/>
      <c r="G89" s="260"/>
      <c r="H89" s="260"/>
    </row>
    <row r="90" spans="1:8" x14ac:dyDescent="0.25">
      <c r="A90" s="313">
        <v>14</v>
      </c>
      <c r="B90" s="314" t="s">
        <v>23</v>
      </c>
      <c r="C90" s="258"/>
      <c r="D90" s="258"/>
      <c r="E90" s="258"/>
      <c r="F90" s="258"/>
      <c r="G90" s="260"/>
      <c r="H90" s="260"/>
    </row>
    <row r="91" spans="1:8" x14ac:dyDescent="0.25">
      <c r="A91" s="313" t="s">
        <v>264</v>
      </c>
      <c r="B91" s="315" t="s">
        <v>519</v>
      </c>
      <c r="C91" s="258">
        <v>74380</v>
      </c>
      <c r="D91" s="258">
        <v>66880</v>
      </c>
      <c r="E91" s="258">
        <v>74140</v>
      </c>
      <c r="F91" s="258">
        <v>66800</v>
      </c>
      <c r="G91" s="260">
        <v>240</v>
      </c>
      <c r="H91" s="260">
        <v>80</v>
      </c>
    </row>
    <row r="92" spans="1:8" x14ac:dyDescent="0.25">
      <c r="A92" s="313" t="s">
        <v>266</v>
      </c>
      <c r="B92" s="315" t="s">
        <v>24</v>
      </c>
      <c r="C92" s="258">
        <v>4070</v>
      </c>
      <c r="D92" s="258">
        <v>3730</v>
      </c>
      <c r="E92" s="258">
        <v>4070</v>
      </c>
      <c r="F92" s="258">
        <v>3740</v>
      </c>
      <c r="G92" s="260">
        <v>-10</v>
      </c>
      <c r="H92" s="260">
        <v>-10</v>
      </c>
    </row>
    <row r="93" spans="1:8" x14ac:dyDescent="0.25">
      <c r="A93" s="313"/>
      <c r="B93" s="315"/>
      <c r="C93" s="258"/>
      <c r="D93" s="258"/>
      <c r="E93" s="258"/>
      <c r="F93" s="258"/>
      <c r="G93" s="260"/>
      <c r="H93" s="260"/>
    </row>
    <row r="94" spans="1:8" x14ac:dyDescent="0.25">
      <c r="A94" s="313">
        <v>29</v>
      </c>
      <c r="B94" s="314" t="s">
        <v>22</v>
      </c>
      <c r="C94" s="258"/>
      <c r="D94" s="258"/>
      <c r="E94" s="258"/>
      <c r="F94" s="258"/>
      <c r="G94" s="260"/>
      <c r="H94" s="260"/>
    </row>
    <row r="95" spans="1:8" x14ac:dyDescent="0.25">
      <c r="A95" s="313" t="s">
        <v>268</v>
      </c>
      <c r="B95" s="315" t="s">
        <v>409</v>
      </c>
      <c r="C95" s="258">
        <v>1270</v>
      </c>
      <c r="D95" s="258">
        <v>1240</v>
      </c>
      <c r="E95" s="258">
        <v>1340</v>
      </c>
      <c r="F95" s="258">
        <v>1300</v>
      </c>
      <c r="G95" s="260">
        <v>-70</v>
      </c>
      <c r="H95" s="260">
        <v>-60</v>
      </c>
    </row>
    <row r="96" spans="1:8" x14ac:dyDescent="0.25">
      <c r="A96" s="313"/>
      <c r="B96" s="315"/>
      <c r="C96" s="258"/>
      <c r="D96" s="258"/>
      <c r="E96" s="258"/>
      <c r="F96" s="258"/>
      <c r="G96" s="260"/>
      <c r="H96" s="260"/>
    </row>
    <row r="97" spans="1:8" x14ac:dyDescent="0.25">
      <c r="A97" s="313">
        <v>3</v>
      </c>
      <c r="B97" s="314" t="s">
        <v>412</v>
      </c>
      <c r="C97" s="258"/>
      <c r="D97" s="258"/>
      <c r="E97" s="258"/>
      <c r="F97" s="258"/>
      <c r="G97" s="260"/>
      <c r="H97" s="260"/>
    </row>
    <row r="98" spans="1:8" x14ac:dyDescent="0.25">
      <c r="A98" s="313" t="s">
        <v>270</v>
      </c>
      <c r="B98" s="315" t="s">
        <v>26</v>
      </c>
      <c r="C98" s="258">
        <v>100</v>
      </c>
      <c r="D98" s="258">
        <v>100</v>
      </c>
      <c r="E98" s="258">
        <v>100</v>
      </c>
      <c r="F98" s="258">
        <v>90</v>
      </c>
      <c r="G98" s="260" t="s">
        <v>8</v>
      </c>
      <c r="H98" s="260" t="s">
        <v>8</v>
      </c>
    </row>
    <row r="99" spans="1:8" x14ac:dyDescent="0.25">
      <c r="A99" s="313" t="s">
        <v>271</v>
      </c>
      <c r="B99" s="315" t="s">
        <v>27</v>
      </c>
      <c r="C99" s="258">
        <v>130</v>
      </c>
      <c r="D99" s="258">
        <v>130</v>
      </c>
      <c r="E99" s="258">
        <v>140</v>
      </c>
      <c r="F99" s="258">
        <v>130</v>
      </c>
      <c r="G99" s="260" t="s">
        <v>8</v>
      </c>
      <c r="H99" s="260" t="s">
        <v>8</v>
      </c>
    </row>
    <row r="100" spans="1:8" x14ac:dyDescent="0.25">
      <c r="A100" s="313" t="s">
        <v>272</v>
      </c>
      <c r="B100" s="315" t="s">
        <v>28</v>
      </c>
      <c r="C100" s="258">
        <v>150</v>
      </c>
      <c r="D100" s="258">
        <v>140</v>
      </c>
      <c r="E100" s="258">
        <v>150</v>
      </c>
      <c r="F100" s="258">
        <v>150</v>
      </c>
      <c r="G100" s="260">
        <v>-10</v>
      </c>
      <c r="H100" s="260">
        <v>-10</v>
      </c>
    </row>
    <row r="101" spans="1:8" x14ac:dyDescent="0.25">
      <c r="A101" s="313"/>
      <c r="B101" s="315"/>
      <c r="C101" s="258"/>
      <c r="D101" s="258"/>
      <c r="E101" s="258"/>
      <c r="F101" s="258"/>
      <c r="G101" s="260"/>
      <c r="H101" s="260"/>
    </row>
    <row r="102" spans="1:8" x14ac:dyDescent="0.25">
      <c r="A102" s="313">
        <v>15</v>
      </c>
      <c r="B102" s="314" t="s">
        <v>67</v>
      </c>
      <c r="C102" s="258"/>
      <c r="D102" s="258"/>
      <c r="E102" s="258"/>
      <c r="F102" s="258"/>
      <c r="G102" s="260"/>
      <c r="H102" s="260"/>
    </row>
    <row r="103" spans="1:8" x14ac:dyDescent="0.25">
      <c r="A103" s="313" t="s">
        <v>276</v>
      </c>
      <c r="B103" s="315" t="s">
        <v>186</v>
      </c>
      <c r="C103" s="258">
        <v>2880</v>
      </c>
      <c r="D103" s="258">
        <v>2780</v>
      </c>
      <c r="E103" s="258">
        <v>2950</v>
      </c>
      <c r="F103" s="258">
        <v>2850</v>
      </c>
      <c r="G103" s="260">
        <v>-70</v>
      </c>
      <c r="H103" s="260">
        <v>-70</v>
      </c>
    </row>
    <row r="104" spans="1:8" x14ac:dyDescent="0.25">
      <c r="A104" s="313" t="s">
        <v>278</v>
      </c>
      <c r="B104" s="315" t="s">
        <v>69</v>
      </c>
      <c r="C104" s="258">
        <v>670</v>
      </c>
      <c r="D104" s="258">
        <v>620</v>
      </c>
      <c r="E104" s="258">
        <v>670</v>
      </c>
      <c r="F104" s="258">
        <v>630</v>
      </c>
      <c r="G104" s="260">
        <v>0</v>
      </c>
      <c r="H104" s="260" t="s">
        <v>8</v>
      </c>
    </row>
    <row r="105" spans="1:8" x14ac:dyDescent="0.25">
      <c r="A105" s="313" t="s">
        <v>279</v>
      </c>
      <c r="B105" s="315" t="s">
        <v>70</v>
      </c>
      <c r="C105" s="258">
        <v>3940</v>
      </c>
      <c r="D105" s="258">
        <v>3500</v>
      </c>
      <c r="E105" s="258">
        <v>3850</v>
      </c>
      <c r="F105" s="258">
        <v>3480</v>
      </c>
      <c r="G105" s="260">
        <v>90</v>
      </c>
      <c r="H105" s="260">
        <v>20</v>
      </c>
    </row>
    <row r="106" spans="1:8" x14ac:dyDescent="0.25">
      <c r="A106" s="313" t="s">
        <v>280</v>
      </c>
      <c r="B106" s="315" t="s">
        <v>68</v>
      </c>
      <c r="C106" s="258">
        <v>21750</v>
      </c>
      <c r="D106" s="258">
        <v>20480</v>
      </c>
      <c r="E106" s="258">
        <v>22250</v>
      </c>
      <c r="F106" s="258">
        <v>20950</v>
      </c>
      <c r="G106" s="260">
        <v>-500</v>
      </c>
      <c r="H106" s="260">
        <v>-470</v>
      </c>
    </row>
    <row r="107" spans="1:8" x14ac:dyDescent="0.25">
      <c r="A107" s="313"/>
      <c r="B107" s="315"/>
      <c r="C107" s="258"/>
      <c r="D107" s="258"/>
      <c r="E107" s="258"/>
      <c r="F107" s="258"/>
      <c r="G107" s="260"/>
      <c r="H107" s="260"/>
    </row>
    <row r="108" spans="1:8" x14ac:dyDescent="0.25">
      <c r="A108" s="313">
        <v>17</v>
      </c>
      <c r="B108" s="314" t="s">
        <v>80</v>
      </c>
      <c r="C108" s="258"/>
      <c r="D108" s="258"/>
      <c r="E108" s="258"/>
      <c r="F108" s="258"/>
      <c r="G108" s="260"/>
      <c r="H108" s="260"/>
    </row>
    <row r="109" spans="1:8" x14ac:dyDescent="0.25">
      <c r="A109" s="313" t="s">
        <v>282</v>
      </c>
      <c r="B109" s="315" t="s">
        <v>81</v>
      </c>
      <c r="C109" s="258">
        <v>1610</v>
      </c>
      <c r="D109" s="258">
        <v>1570</v>
      </c>
      <c r="E109" s="258">
        <v>1620</v>
      </c>
      <c r="F109" s="258">
        <v>1580</v>
      </c>
      <c r="G109" s="260">
        <v>-10</v>
      </c>
      <c r="H109" s="260">
        <v>-10</v>
      </c>
    </row>
    <row r="110" spans="1:8" x14ac:dyDescent="0.25">
      <c r="A110" s="313"/>
      <c r="B110" s="315"/>
      <c r="C110" s="258"/>
      <c r="D110" s="258"/>
      <c r="E110" s="258"/>
      <c r="F110" s="258"/>
      <c r="G110" s="260"/>
      <c r="H110" s="260"/>
    </row>
    <row r="111" spans="1:8" x14ac:dyDescent="0.25">
      <c r="A111" s="313">
        <v>5</v>
      </c>
      <c r="B111" s="314" t="s">
        <v>71</v>
      </c>
      <c r="C111" s="258"/>
      <c r="D111" s="258"/>
      <c r="E111" s="258"/>
      <c r="F111" s="258"/>
      <c r="G111" s="260"/>
      <c r="H111" s="260"/>
    </row>
    <row r="112" spans="1:8" x14ac:dyDescent="0.25">
      <c r="A112" s="313" t="s">
        <v>283</v>
      </c>
      <c r="B112" s="315" t="s">
        <v>520</v>
      </c>
      <c r="C112" s="258">
        <v>4690</v>
      </c>
      <c r="D112" s="258">
        <v>4510</v>
      </c>
      <c r="E112" s="258">
        <v>4640</v>
      </c>
      <c r="F112" s="258">
        <v>4470</v>
      </c>
      <c r="G112" s="260">
        <v>50</v>
      </c>
      <c r="H112" s="260">
        <v>40</v>
      </c>
    </row>
    <row r="113" spans="1:8" x14ac:dyDescent="0.25">
      <c r="A113" s="313" t="s">
        <v>284</v>
      </c>
      <c r="B113" s="315" t="s">
        <v>72</v>
      </c>
      <c r="C113" s="258">
        <v>19540</v>
      </c>
      <c r="D113" s="258">
        <v>17430</v>
      </c>
      <c r="E113" s="258">
        <v>19830</v>
      </c>
      <c r="F113" s="258">
        <v>17730</v>
      </c>
      <c r="G113" s="260">
        <v>-290</v>
      </c>
      <c r="H113" s="260">
        <v>-300</v>
      </c>
    </row>
    <row r="114" spans="1:8" x14ac:dyDescent="0.25">
      <c r="A114" s="313" t="s">
        <v>285</v>
      </c>
      <c r="B114" s="315" t="s">
        <v>73</v>
      </c>
      <c r="C114" s="258">
        <v>5400</v>
      </c>
      <c r="D114" s="258">
        <v>4860</v>
      </c>
      <c r="E114" s="258">
        <v>5530</v>
      </c>
      <c r="F114" s="258">
        <v>4980</v>
      </c>
      <c r="G114" s="260">
        <v>-130</v>
      </c>
      <c r="H114" s="260">
        <v>-120</v>
      </c>
    </row>
    <row r="115" spans="1:8" x14ac:dyDescent="0.25">
      <c r="A115" s="313" t="s">
        <v>286</v>
      </c>
      <c r="B115" s="315" t="s">
        <v>74</v>
      </c>
      <c r="C115" s="258">
        <v>610</v>
      </c>
      <c r="D115" s="258">
        <v>580</v>
      </c>
      <c r="E115" s="258">
        <v>610</v>
      </c>
      <c r="F115" s="258">
        <v>580</v>
      </c>
      <c r="G115" s="260" t="s">
        <v>8</v>
      </c>
      <c r="H115" s="260" t="s">
        <v>8</v>
      </c>
    </row>
    <row r="116" spans="1:8" x14ac:dyDescent="0.25">
      <c r="A116" s="313" t="s">
        <v>287</v>
      </c>
      <c r="B116" s="317" t="s">
        <v>389</v>
      </c>
      <c r="C116" s="258">
        <v>460</v>
      </c>
      <c r="D116" s="258">
        <v>430</v>
      </c>
      <c r="E116" s="258">
        <v>470</v>
      </c>
      <c r="F116" s="258">
        <v>440</v>
      </c>
      <c r="G116" s="260">
        <v>-10</v>
      </c>
      <c r="H116" s="260" t="s">
        <v>8</v>
      </c>
    </row>
    <row r="117" spans="1:8" x14ac:dyDescent="0.25">
      <c r="A117" s="313" t="s">
        <v>289</v>
      </c>
      <c r="B117" s="315" t="s">
        <v>75</v>
      </c>
      <c r="C117" s="258">
        <v>3310</v>
      </c>
      <c r="D117" s="258">
        <v>3050</v>
      </c>
      <c r="E117" s="258">
        <v>3260</v>
      </c>
      <c r="F117" s="258">
        <v>3010</v>
      </c>
      <c r="G117" s="260">
        <v>50</v>
      </c>
      <c r="H117" s="260">
        <v>40</v>
      </c>
    </row>
    <row r="118" spans="1:8" x14ac:dyDescent="0.25">
      <c r="A118" s="313" t="s">
        <v>290</v>
      </c>
      <c r="B118" s="315" t="s">
        <v>76</v>
      </c>
      <c r="C118" s="258">
        <v>100</v>
      </c>
      <c r="D118" s="258">
        <v>100</v>
      </c>
      <c r="E118" s="258">
        <v>100</v>
      </c>
      <c r="F118" s="258">
        <v>90</v>
      </c>
      <c r="G118" s="260" t="s">
        <v>8</v>
      </c>
      <c r="H118" s="260" t="s">
        <v>8</v>
      </c>
    </row>
    <row r="119" spans="1:8" x14ac:dyDescent="0.25">
      <c r="A119" s="313" t="s">
        <v>291</v>
      </c>
      <c r="B119" s="315" t="s">
        <v>77</v>
      </c>
      <c r="C119" s="258">
        <v>60</v>
      </c>
      <c r="D119" s="258">
        <v>60</v>
      </c>
      <c r="E119" s="258">
        <v>60</v>
      </c>
      <c r="F119" s="258">
        <v>50</v>
      </c>
      <c r="G119" s="260" t="s">
        <v>8</v>
      </c>
      <c r="H119" s="260" t="s">
        <v>8</v>
      </c>
    </row>
    <row r="120" spans="1:8" x14ac:dyDescent="0.25">
      <c r="A120" s="313" t="s">
        <v>292</v>
      </c>
      <c r="B120" s="315" t="s">
        <v>78</v>
      </c>
      <c r="C120" s="258">
        <v>49210</v>
      </c>
      <c r="D120" s="258">
        <v>47150</v>
      </c>
      <c r="E120" s="258">
        <v>49430</v>
      </c>
      <c r="F120" s="258">
        <v>47400</v>
      </c>
      <c r="G120" s="260">
        <v>-220</v>
      </c>
      <c r="H120" s="260">
        <v>-250</v>
      </c>
    </row>
    <row r="121" spans="1:8" x14ac:dyDescent="0.25">
      <c r="A121" s="313" t="s">
        <v>293</v>
      </c>
      <c r="B121" s="315" t="s">
        <v>79</v>
      </c>
      <c r="C121" s="258">
        <v>40</v>
      </c>
      <c r="D121" s="258">
        <v>40</v>
      </c>
      <c r="E121" s="258">
        <v>40</v>
      </c>
      <c r="F121" s="258">
        <v>40</v>
      </c>
      <c r="G121" s="260" t="s">
        <v>8</v>
      </c>
      <c r="H121" s="260" t="s">
        <v>8</v>
      </c>
    </row>
    <row r="122" spans="1:8" x14ac:dyDescent="0.25">
      <c r="A122" s="313"/>
      <c r="B122" s="315"/>
      <c r="C122" s="258"/>
      <c r="D122" s="258"/>
      <c r="E122" s="258"/>
      <c r="F122" s="258"/>
      <c r="G122" s="260"/>
      <c r="H122" s="260"/>
    </row>
    <row r="123" spans="1:8" x14ac:dyDescent="0.25">
      <c r="A123" s="313">
        <v>18</v>
      </c>
      <c r="B123" s="314" t="s">
        <v>82</v>
      </c>
      <c r="C123" s="258"/>
      <c r="D123" s="258"/>
      <c r="E123" s="258"/>
      <c r="F123" s="258"/>
      <c r="G123" s="260"/>
      <c r="H123" s="260"/>
    </row>
    <row r="124" spans="1:8" x14ac:dyDescent="0.25">
      <c r="A124" s="313" t="s">
        <v>294</v>
      </c>
      <c r="B124" s="315" t="s">
        <v>82</v>
      </c>
      <c r="C124" s="258">
        <v>110</v>
      </c>
      <c r="D124" s="258">
        <v>100</v>
      </c>
      <c r="E124" s="258">
        <v>120</v>
      </c>
      <c r="F124" s="258">
        <v>110</v>
      </c>
      <c r="G124" s="260">
        <v>-10</v>
      </c>
      <c r="H124" s="260">
        <v>-10</v>
      </c>
    </row>
    <row r="125" spans="1:8" x14ac:dyDescent="0.25">
      <c r="A125" s="313"/>
      <c r="B125" s="315"/>
      <c r="C125" s="258"/>
      <c r="D125" s="258"/>
      <c r="E125" s="258"/>
      <c r="F125" s="258"/>
      <c r="G125" s="260"/>
      <c r="H125" s="260"/>
    </row>
    <row r="126" spans="1:8" x14ac:dyDescent="0.25">
      <c r="A126" s="313">
        <v>20</v>
      </c>
      <c r="B126" s="314" t="s">
        <v>144</v>
      </c>
      <c r="C126" s="258"/>
      <c r="D126" s="258"/>
      <c r="E126" s="258"/>
      <c r="F126" s="258"/>
      <c r="G126" s="260"/>
      <c r="H126" s="260"/>
    </row>
    <row r="127" spans="1:8" x14ac:dyDescent="0.25">
      <c r="A127" s="313" t="s">
        <v>295</v>
      </c>
      <c r="B127" s="318" t="s">
        <v>144</v>
      </c>
      <c r="C127" s="258">
        <v>1490</v>
      </c>
      <c r="D127" s="258">
        <v>1450</v>
      </c>
      <c r="E127" s="258">
        <v>1510</v>
      </c>
      <c r="F127" s="258">
        <v>1460</v>
      </c>
      <c r="G127" s="260">
        <v>-20</v>
      </c>
      <c r="H127" s="260">
        <v>-20</v>
      </c>
    </row>
    <row r="128" spans="1:8" x14ac:dyDescent="0.25">
      <c r="A128" s="313"/>
      <c r="B128" s="318"/>
      <c r="C128" s="258"/>
      <c r="D128" s="258"/>
      <c r="E128" s="258"/>
      <c r="F128" s="258"/>
      <c r="G128" s="260"/>
      <c r="H128" s="260"/>
    </row>
    <row r="129" spans="1:8" x14ac:dyDescent="0.25">
      <c r="A129" s="313">
        <v>35</v>
      </c>
      <c r="B129" s="314" t="s">
        <v>296</v>
      </c>
      <c r="C129" s="258"/>
      <c r="D129" s="258"/>
      <c r="E129" s="258"/>
      <c r="F129" s="258"/>
      <c r="G129" s="260"/>
      <c r="H129" s="260"/>
    </row>
    <row r="130" spans="1:8" x14ac:dyDescent="0.25">
      <c r="A130" s="313">
        <v>35</v>
      </c>
      <c r="B130" s="319" t="s">
        <v>296</v>
      </c>
      <c r="C130" s="258">
        <v>170</v>
      </c>
      <c r="D130" s="258">
        <v>170</v>
      </c>
      <c r="E130" s="258">
        <v>180</v>
      </c>
      <c r="F130" s="258">
        <v>170</v>
      </c>
      <c r="G130" s="258">
        <v>-10</v>
      </c>
      <c r="H130" s="258">
        <v>-10</v>
      </c>
    </row>
    <row r="131" spans="1:8" x14ac:dyDescent="0.25">
      <c r="A131" s="313"/>
      <c r="B131" s="318"/>
      <c r="C131" s="258"/>
      <c r="D131" s="258"/>
      <c r="E131" s="258"/>
      <c r="F131" s="258"/>
      <c r="G131" s="260"/>
      <c r="H131" s="260"/>
    </row>
    <row r="132" spans="1:8" x14ac:dyDescent="0.25">
      <c r="A132" s="313">
        <v>21</v>
      </c>
      <c r="B132" s="314" t="s">
        <v>83</v>
      </c>
      <c r="C132" s="258"/>
      <c r="D132" s="258"/>
      <c r="E132" s="258"/>
      <c r="F132" s="258"/>
      <c r="G132" s="260"/>
      <c r="H132" s="260"/>
    </row>
    <row r="133" spans="1:8" x14ac:dyDescent="0.25">
      <c r="A133" s="313" t="s">
        <v>298</v>
      </c>
      <c r="B133" s="315" t="s">
        <v>83</v>
      </c>
      <c r="C133" s="258">
        <v>5540</v>
      </c>
      <c r="D133" s="258">
        <v>5300</v>
      </c>
      <c r="E133" s="258">
        <v>5810</v>
      </c>
      <c r="F133" s="258">
        <v>5560</v>
      </c>
      <c r="G133" s="260">
        <v>-280</v>
      </c>
      <c r="H133" s="260">
        <v>-260</v>
      </c>
    </row>
    <row r="134" spans="1:8" x14ac:dyDescent="0.25">
      <c r="A134" s="313"/>
      <c r="B134" s="315"/>
      <c r="C134" s="258"/>
      <c r="D134" s="258"/>
      <c r="E134" s="258"/>
      <c r="F134" s="258"/>
      <c r="G134" s="260"/>
      <c r="H134" s="260"/>
    </row>
    <row r="135" spans="1:8" x14ac:dyDescent="0.25">
      <c r="A135" s="313">
        <v>23</v>
      </c>
      <c r="B135" s="314" t="s">
        <v>84</v>
      </c>
      <c r="C135" s="258"/>
      <c r="D135" s="258"/>
      <c r="E135" s="258"/>
      <c r="F135" s="258"/>
      <c r="G135" s="260"/>
      <c r="H135" s="260"/>
    </row>
    <row r="136" spans="1:8" x14ac:dyDescent="0.25">
      <c r="A136" s="313" t="s">
        <v>299</v>
      </c>
      <c r="B136" s="315" t="s">
        <v>521</v>
      </c>
      <c r="C136" s="258">
        <v>1910</v>
      </c>
      <c r="D136" s="258">
        <v>1860</v>
      </c>
      <c r="E136" s="258">
        <v>2090</v>
      </c>
      <c r="F136" s="258">
        <v>2030</v>
      </c>
      <c r="G136" s="260">
        <v>-180</v>
      </c>
      <c r="H136" s="260">
        <v>-180</v>
      </c>
    </row>
    <row r="137" spans="1:8" x14ac:dyDescent="0.25">
      <c r="A137" s="313" t="s">
        <v>300</v>
      </c>
      <c r="B137" s="315" t="s">
        <v>85</v>
      </c>
      <c r="C137" s="258">
        <v>6350</v>
      </c>
      <c r="D137" s="258">
        <v>5810</v>
      </c>
      <c r="E137" s="258">
        <v>6420</v>
      </c>
      <c r="F137" s="258">
        <v>5870</v>
      </c>
      <c r="G137" s="260">
        <v>-70</v>
      </c>
      <c r="H137" s="260">
        <v>-60</v>
      </c>
    </row>
    <row r="138" spans="1:8" x14ac:dyDescent="0.25">
      <c r="A138" s="313" t="s">
        <v>301</v>
      </c>
      <c r="B138" s="315" t="s">
        <v>86</v>
      </c>
      <c r="C138" s="258">
        <v>2600</v>
      </c>
      <c r="D138" s="258">
        <v>2430</v>
      </c>
      <c r="E138" s="258">
        <v>2610</v>
      </c>
      <c r="F138" s="258">
        <v>2440</v>
      </c>
      <c r="G138" s="260">
        <v>-10</v>
      </c>
      <c r="H138" s="260">
        <v>-10</v>
      </c>
    </row>
    <row r="139" spans="1:8" x14ac:dyDescent="0.25">
      <c r="A139" s="313" t="s">
        <v>302</v>
      </c>
      <c r="B139" s="315" t="s">
        <v>87</v>
      </c>
      <c r="C139" s="258">
        <v>290</v>
      </c>
      <c r="D139" s="258">
        <v>280</v>
      </c>
      <c r="E139" s="258">
        <v>280</v>
      </c>
      <c r="F139" s="258">
        <v>270</v>
      </c>
      <c r="G139" s="260">
        <v>10</v>
      </c>
      <c r="H139" s="260" t="s">
        <v>8</v>
      </c>
    </row>
    <row r="140" spans="1:8" x14ac:dyDescent="0.25">
      <c r="A140" s="313" t="s">
        <v>303</v>
      </c>
      <c r="B140" s="315" t="s">
        <v>88</v>
      </c>
      <c r="C140" s="258">
        <v>3630</v>
      </c>
      <c r="D140" s="258">
        <v>3550</v>
      </c>
      <c r="E140" s="258">
        <v>3770</v>
      </c>
      <c r="F140" s="258">
        <v>3680</v>
      </c>
      <c r="G140" s="260">
        <v>-140</v>
      </c>
      <c r="H140" s="260">
        <v>-130</v>
      </c>
    </row>
    <row r="141" spans="1:8" x14ac:dyDescent="0.25">
      <c r="A141" s="313" t="s">
        <v>304</v>
      </c>
      <c r="B141" s="315" t="s">
        <v>89</v>
      </c>
      <c r="C141" s="258">
        <v>1150</v>
      </c>
      <c r="D141" s="258">
        <v>1100</v>
      </c>
      <c r="E141" s="258">
        <v>1180</v>
      </c>
      <c r="F141" s="258">
        <v>1130</v>
      </c>
      <c r="G141" s="260">
        <v>-30</v>
      </c>
      <c r="H141" s="260">
        <v>-30</v>
      </c>
    </row>
    <row r="142" spans="1:8" x14ac:dyDescent="0.25">
      <c r="A142" s="313" t="s">
        <v>305</v>
      </c>
      <c r="B142" s="315" t="s">
        <v>90</v>
      </c>
      <c r="C142" s="258">
        <v>280</v>
      </c>
      <c r="D142" s="258">
        <v>270</v>
      </c>
      <c r="E142" s="258">
        <v>290</v>
      </c>
      <c r="F142" s="258">
        <v>280</v>
      </c>
      <c r="G142" s="260">
        <v>-10</v>
      </c>
      <c r="H142" s="260">
        <v>-10</v>
      </c>
    </row>
    <row r="143" spans="1:8" x14ac:dyDescent="0.25">
      <c r="A143" s="313" t="s">
        <v>306</v>
      </c>
      <c r="B143" s="315" t="s">
        <v>91</v>
      </c>
      <c r="C143" s="258">
        <v>150</v>
      </c>
      <c r="D143" s="258">
        <v>140</v>
      </c>
      <c r="E143" s="258">
        <v>150</v>
      </c>
      <c r="F143" s="258">
        <v>140</v>
      </c>
      <c r="G143" s="260" t="s">
        <v>8</v>
      </c>
      <c r="H143" s="260">
        <v>0</v>
      </c>
    </row>
    <row r="144" spans="1:8" x14ac:dyDescent="0.25">
      <c r="A144" s="313" t="s">
        <v>307</v>
      </c>
      <c r="B144" s="315" t="s">
        <v>92</v>
      </c>
      <c r="C144" s="258">
        <v>2310</v>
      </c>
      <c r="D144" s="258">
        <v>2230</v>
      </c>
      <c r="E144" s="258">
        <v>2420</v>
      </c>
      <c r="F144" s="258">
        <v>2330</v>
      </c>
      <c r="G144" s="260">
        <v>-110</v>
      </c>
      <c r="H144" s="260">
        <v>-100</v>
      </c>
    </row>
    <row r="145" spans="1:10" x14ac:dyDescent="0.25">
      <c r="A145" s="313"/>
      <c r="B145" s="315"/>
      <c r="C145" s="258"/>
      <c r="D145" s="258"/>
      <c r="E145" s="258"/>
      <c r="F145" s="258"/>
      <c r="G145" s="260"/>
      <c r="H145" s="260"/>
    </row>
    <row r="146" spans="1:10" x14ac:dyDescent="0.25">
      <c r="A146" s="313">
        <v>32</v>
      </c>
      <c r="B146" s="263" t="s">
        <v>146</v>
      </c>
      <c r="C146" s="258"/>
      <c r="D146" s="258"/>
      <c r="E146" s="258"/>
      <c r="F146" s="258"/>
      <c r="G146" s="260"/>
      <c r="H146" s="260"/>
      <c r="J146" s="315"/>
    </row>
    <row r="147" spans="1:10" x14ac:dyDescent="0.25">
      <c r="A147" s="313" t="s">
        <v>308</v>
      </c>
      <c r="B147" s="320" t="s">
        <v>147</v>
      </c>
      <c r="C147" s="258">
        <v>3970</v>
      </c>
      <c r="D147" s="258">
        <v>3250</v>
      </c>
      <c r="E147" s="258">
        <v>3940</v>
      </c>
      <c r="F147" s="258">
        <v>3200</v>
      </c>
      <c r="G147" s="260">
        <v>30</v>
      </c>
      <c r="H147" s="260">
        <v>50</v>
      </c>
      <c r="J147" s="315"/>
    </row>
    <row r="148" spans="1:10" x14ac:dyDescent="0.25">
      <c r="A148" s="313" t="s">
        <v>370</v>
      </c>
      <c r="B148" s="315" t="s">
        <v>522</v>
      </c>
      <c r="C148" s="258">
        <v>7870</v>
      </c>
      <c r="D148" s="258">
        <v>6100</v>
      </c>
      <c r="E148" s="258">
        <v>190</v>
      </c>
      <c r="F148" s="258">
        <v>180</v>
      </c>
      <c r="G148" s="260">
        <v>7680</v>
      </c>
      <c r="H148" s="260">
        <v>5920</v>
      </c>
      <c r="J148" s="315"/>
    </row>
    <row r="149" spans="1:10" x14ac:dyDescent="0.25">
      <c r="A149" s="313"/>
      <c r="B149" s="320"/>
      <c r="C149" s="258"/>
      <c r="D149" s="258"/>
      <c r="E149" s="258"/>
      <c r="F149" s="258"/>
      <c r="G149" s="260"/>
      <c r="H149" s="260"/>
      <c r="J149" s="315"/>
    </row>
    <row r="150" spans="1:10" x14ac:dyDescent="0.25">
      <c r="A150" s="313">
        <v>24</v>
      </c>
      <c r="B150" s="314" t="s">
        <v>148</v>
      </c>
      <c r="C150" s="258"/>
      <c r="D150" s="258"/>
      <c r="E150" s="258"/>
      <c r="F150" s="258"/>
      <c r="G150" s="260"/>
      <c r="H150" s="260"/>
      <c r="J150" s="315"/>
    </row>
    <row r="151" spans="1:10" x14ac:dyDescent="0.25">
      <c r="A151" s="313" t="s">
        <v>309</v>
      </c>
      <c r="B151" s="315" t="s">
        <v>523</v>
      </c>
      <c r="C151" s="258">
        <v>12840</v>
      </c>
      <c r="D151" s="258">
        <v>11890</v>
      </c>
      <c r="E151" s="258">
        <v>13220</v>
      </c>
      <c r="F151" s="258">
        <v>12290</v>
      </c>
      <c r="G151" s="260">
        <v>-390</v>
      </c>
      <c r="H151" s="260">
        <v>-400</v>
      </c>
      <c r="J151" s="315"/>
    </row>
    <row r="152" spans="1:10" x14ac:dyDescent="0.25">
      <c r="A152" s="313" t="s">
        <v>310</v>
      </c>
      <c r="B152" s="315" t="s">
        <v>94</v>
      </c>
      <c r="C152" s="258">
        <v>81850</v>
      </c>
      <c r="D152" s="258">
        <v>72940</v>
      </c>
      <c r="E152" s="258">
        <v>83940</v>
      </c>
      <c r="F152" s="258">
        <v>75080</v>
      </c>
      <c r="G152" s="260">
        <v>-2080</v>
      </c>
      <c r="H152" s="260">
        <v>-2140</v>
      </c>
      <c r="J152" s="315"/>
    </row>
    <row r="153" spans="1:10" x14ac:dyDescent="0.25">
      <c r="A153" s="313" t="s">
        <v>311</v>
      </c>
      <c r="B153" s="315" t="s">
        <v>312</v>
      </c>
      <c r="C153" s="258">
        <v>14760</v>
      </c>
      <c r="D153" s="258">
        <v>13140</v>
      </c>
      <c r="E153" s="258">
        <v>14980</v>
      </c>
      <c r="F153" s="258">
        <v>13370</v>
      </c>
      <c r="G153" s="260">
        <v>-220</v>
      </c>
      <c r="H153" s="260">
        <v>-230</v>
      </c>
    </row>
    <row r="154" spans="1:10" x14ac:dyDescent="0.25">
      <c r="A154" s="313" t="s">
        <v>313</v>
      </c>
      <c r="B154" s="315" t="s">
        <v>190</v>
      </c>
      <c r="C154" s="258">
        <v>9350</v>
      </c>
      <c r="D154" s="258">
        <v>8250</v>
      </c>
      <c r="E154" s="258">
        <v>9100</v>
      </c>
      <c r="F154" s="258">
        <v>8000</v>
      </c>
      <c r="G154" s="260">
        <v>250</v>
      </c>
      <c r="H154" s="260">
        <v>240</v>
      </c>
    </row>
    <row r="155" spans="1:10" x14ac:dyDescent="0.25">
      <c r="A155" s="313" t="s">
        <v>314</v>
      </c>
      <c r="B155" s="315" t="s">
        <v>95</v>
      </c>
      <c r="C155" s="258">
        <v>3600</v>
      </c>
      <c r="D155" s="258">
        <v>3370</v>
      </c>
      <c r="E155" s="258">
        <v>3830</v>
      </c>
      <c r="F155" s="258">
        <v>3580</v>
      </c>
      <c r="G155" s="260">
        <v>-230</v>
      </c>
      <c r="H155" s="260">
        <v>-200</v>
      </c>
    </row>
    <row r="156" spans="1:10" x14ac:dyDescent="0.25">
      <c r="A156" s="313"/>
      <c r="B156" s="315"/>
      <c r="C156" s="258"/>
      <c r="D156" s="258"/>
      <c r="E156" s="258"/>
      <c r="F156" s="258"/>
      <c r="G156" s="260"/>
      <c r="H156" s="260"/>
    </row>
    <row r="157" spans="1:10" x14ac:dyDescent="0.25">
      <c r="A157" s="308">
        <v>26</v>
      </c>
      <c r="B157" s="321" t="s">
        <v>153</v>
      </c>
      <c r="C157" s="258"/>
      <c r="D157" s="258"/>
      <c r="E157" s="258"/>
      <c r="F157" s="258"/>
      <c r="G157" s="260"/>
      <c r="H157" s="260"/>
    </row>
    <row r="158" spans="1:10" x14ac:dyDescent="0.25">
      <c r="A158" s="308" t="s">
        <v>315</v>
      </c>
      <c r="B158" s="315" t="s">
        <v>154</v>
      </c>
      <c r="C158" s="258">
        <v>5480</v>
      </c>
      <c r="D158" s="258">
        <v>5240</v>
      </c>
      <c r="E158" s="258">
        <v>5600</v>
      </c>
      <c r="F158" s="258">
        <v>5350</v>
      </c>
      <c r="G158" s="260">
        <v>-120</v>
      </c>
      <c r="H158" s="260">
        <v>-120</v>
      </c>
    </row>
    <row r="159" spans="1:10" x14ac:dyDescent="0.25">
      <c r="A159" s="308" t="s">
        <v>317</v>
      </c>
      <c r="B159" s="315" t="s">
        <v>107</v>
      </c>
      <c r="C159" s="258">
        <v>60</v>
      </c>
      <c r="D159" s="258">
        <v>60</v>
      </c>
      <c r="E159" s="258">
        <v>60</v>
      </c>
      <c r="F159" s="258">
        <v>60</v>
      </c>
      <c r="G159" s="260">
        <v>0</v>
      </c>
      <c r="H159" s="260">
        <v>0</v>
      </c>
    </row>
    <row r="160" spans="1:10" x14ac:dyDescent="0.25">
      <c r="A160" s="308" t="s">
        <v>318</v>
      </c>
      <c r="B160" s="315" t="s">
        <v>96</v>
      </c>
      <c r="C160" s="258">
        <v>1790</v>
      </c>
      <c r="D160" s="258">
        <v>1680</v>
      </c>
      <c r="E160" s="258">
        <v>1840</v>
      </c>
      <c r="F160" s="258">
        <v>1730</v>
      </c>
      <c r="G160" s="260">
        <v>-50</v>
      </c>
      <c r="H160" s="260">
        <v>-50</v>
      </c>
    </row>
    <row r="161" spans="1:256" x14ac:dyDescent="0.25">
      <c r="A161" s="308" t="s">
        <v>319</v>
      </c>
      <c r="B161" s="315" t="s">
        <v>156</v>
      </c>
      <c r="C161" s="258">
        <v>320</v>
      </c>
      <c r="D161" s="258">
        <v>300</v>
      </c>
      <c r="E161" s="258">
        <v>320</v>
      </c>
      <c r="F161" s="258">
        <v>300</v>
      </c>
      <c r="G161" s="260" t="s">
        <v>8</v>
      </c>
      <c r="H161" s="260" t="s">
        <v>8</v>
      </c>
    </row>
    <row r="162" spans="1:256" x14ac:dyDescent="0.25">
      <c r="A162" s="308" t="s">
        <v>320</v>
      </c>
      <c r="B162" s="315" t="s">
        <v>97</v>
      </c>
      <c r="C162" s="258">
        <v>210</v>
      </c>
      <c r="D162" s="258">
        <v>200</v>
      </c>
      <c r="E162" s="258">
        <v>210</v>
      </c>
      <c r="F162" s="258">
        <v>200</v>
      </c>
      <c r="G162" s="260" t="s">
        <v>8</v>
      </c>
      <c r="H162" s="260" t="s">
        <v>8</v>
      </c>
    </row>
    <row r="163" spans="1:256" x14ac:dyDescent="0.25">
      <c r="A163" s="308" t="s">
        <v>321</v>
      </c>
      <c r="B163" s="315" t="s">
        <v>98</v>
      </c>
      <c r="C163" s="258">
        <v>950</v>
      </c>
      <c r="D163" s="258">
        <v>900</v>
      </c>
      <c r="E163" s="258">
        <v>940</v>
      </c>
      <c r="F163" s="258">
        <v>900</v>
      </c>
      <c r="G163" s="260">
        <v>10</v>
      </c>
      <c r="H163" s="260" t="s">
        <v>8</v>
      </c>
    </row>
    <row r="164" spans="1:256" x14ac:dyDescent="0.25">
      <c r="A164" s="308" t="s">
        <v>322</v>
      </c>
      <c r="B164" s="315" t="s">
        <v>99</v>
      </c>
      <c r="C164" s="258">
        <v>140</v>
      </c>
      <c r="D164" s="258">
        <v>140</v>
      </c>
      <c r="E164" s="258">
        <v>150</v>
      </c>
      <c r="F164" s="258">
        <v>140</v>
      </c>
      <c r="G164" s="260" t="s">
        <v>8</v>
      </c>
      <c r="H164" s="260" t="s">
        <v>8</v>
      </c>
    </row>
    <row r="165" spans="1:256" x14ac:dyDescent="0.25">
      <c r="A165" s="308" t="s">
        <v>323</v>
      </c>
      <c r="B165" s="315" t="s">
        <v>100</v>
      </c>
      <c r="C165" s="258">
        <v>160</v>
      </c>
      <c r="D165" s="258">
        <v>150</v>
      </c>
      <c r="E165" s="258">
        <v>160</v>
      </c>
      <c r="F165" s="258">
        <v>150</v>
      </c>
      <c r="G165" s="260">
        <v>0</v>
      </c>
      <c r="H165" s="260">
        <v>0</v>
      </c>
    </row>
    <row r="166" spans="1:256" x14ac:dyDescent="0.25">
      <c r="A166" s="308" t="s">
        <v>324</v>
      </c>
      <c r="B166" s="315" t="s">
        <v>101</v>
      </c>
      <c r="C166" s="258">
        <v>1290</v>
      </c>
      <c r="D166" s="258">
        <v>1200</v>
      </c>
      <c r="E166" s="258">
        <v>1340</v>
      </c>
      <c r="F166" s="258">
        <v>1240</v>
      </c>
      <c r="G166" s="260">
        <v>-50</v>
      </c>
      <c r="H166" s="260">
        <v>-50</v>
      </c>
    </row>
    <row r="167" spans="1:256" x14ac:dyDescent="0.25">
      <c r="A167" s="308" t="s">
        <v>325</v>
      </c>
      <c r="B167" s="315" t="s">
        <v>102</v>
      </c>
      <c r="C167" s="258">
        <v>1620</v>
      </c>
      <c r="D167" s="258">
        <v>1440</v>
      </c>
      <c r="E167" s="258">
        <v>1640</v>
      </c>
      <c r="F167" s="258">
        <v>1460</v>
      </c>
      <c r="G167" s="260">
        <v>-20</v>
      </c>
      <c r="H167" s="260">
        <v>-20</v>
      </c>
    </row>
    <row r="168" spans="1:256" x14ac:dyDescent="0.25">
      <c r="A168" s="308" t="s">
        <v>326</v>
      </c>
      <c r="B168" s="315" t="s">
        <v>158</v>
      </c>
      <c r="C168" s="258">
        <v>4160</v>
      </c>
      <c r="D168" s="258">
        <v>4040</v>
      </c>
      <c r="E168" s="258">
        <v>4130</v>
      </c>
      <c r="F168" s="258">
        <v>4030</v>
      </c>
      <c r="G168" s="260">
        <v>20</v>
      </c>
      <c r="H168" s="260">
        <v>20</v>
      </c>
    </row>
    <row r="169" spans="1:256" x14ac:dyDescent="0.25">
      <c r="A169" s="308" t="s">
        <v>327</v>
      </c>
      <c r="B169" s="315" t="s">
        <v>103</v>
      </c>
      <c r="C169" s="258">
        <v>250</v>
      </c>
      <c r="D169" s="258">
        <v>230</v>
      </c>
      <c r="E169" s="258">
        <v>250</v>
      </c>
      <c r="F169" s="258">
        <v>240</v>
      </c>
      <c r="G169" s="260" t="s">
        <v>8</v>
      </c>
      <c r="H169" s="260" t="s">
        <v>8</v>
      </c>
    </row>
    <row r="170" spans="1:256" x14ac:dyDescent="0.25">
      <c r="A170" s="308" t="s">
        <v>328</v>
      </c>
      <c r="B170" s="315" t="s">
        <v>104</v>
      </c>
      <c r="C170" s="258">
        <v>30</v>
      </c>
      <c r="D170" s="258">
        <v>30</v>
      </c>
      <c r="E170" s="258">
        <v>40</v>
      </c>
      <c r="F170" s="258">
        <v>30</v>
      </c>
      <c r="G170" s="260" t="s">
        <v>8</v>
      </c>
      <c r="H170" s="260" t="s">
        <v>8</v>
      </c>
      <c r="I170" s="308"/>
      <c r="J170" s="315"/>
      <c r="K170" s="308"/>
      <c r="L170" s="315"/>
      <c r="M170" s="308"/>
      <c r="N170" s="315"/>
      <c r="O170" s="308"/>
      <c r="P170" s="315"/>
      <c r="Q170" s="308"/>
      <c r="R170" s="315"/>
      <c r="S170" s="308"/>
      <c r="T170" s="315"/>
      <c r="U170" s="308"/>
      <c r="V170" s="315"/>
      <c r="W170" s="308"/>
      <c r="X170" s="315"/>
      <c r="Y170" s="308"/>
      <c r="Z170" s="315"/>
      <c r="AA170" s="308"/>
      <c r="AB170" s="315"/>
      <c r="AC170" s="308"/>
      <c r="AD170" s="315"/>
      <c r="AE170" s="308"/>
      <c r="AF170" s="315"/>
      <c r="AG170" s="308"/>
      <c r="AH170" s="315"/>
      <c r="AI170" s="308"/>
      <c r="AJ170" s="315"/>
      <c r="AK170" s="308"/>
      <c r="AL170" s="315"/>
      <c r="AM170" s="308"/>
      <c r="AN170" s="315"/>
      <c r="AO170" s="308"/>
      <c r="AP170" s="315"/>
      <c r="AQ170" s="308"/>
      <c r="AR170" s="315"/>
      <c r="AS170" s="308"/>
      <c r="AT170" s="315"/>
      <c r="AU170" s="308"/>
      <c r="AV170" s="315"/>
      <c r="AW170" s="308"/>
      <c r="AX170" s="315"/>
      <c r="AY170" s="308"/>
      <c r="AZ170" s="315"/>
      <c r="BA170" s="308"/>
      <c r="BB170" s="315"/>
      <c r="BC170" s="308"/>
      <c r="BD170" s="315"/>
      <c r="BE170" s="308"/>
      <c r="BF170" s="315"/>
      <c r="BG170" s="308"/>
      <c r="BH170" s="315"/>
      <c r="BI170" s="308"/>
      <c r="BJ170" s="315"/>
      <c r="BK170" s="308"/>
      <c r="BL170" s="315"/>
      <c r="BM170" s="308"/>
      <c r="BN170" s="315"/>
      <c r="BO170" s="308"/>
      <c r="BP170" s="315"/>
      <c r="BQ170" s="308"/>
      <c r="BR170" s="315"/>
      <c r="BS170" s="308"/>
      <c r="BT170" s="315"/>
      <c r="BU170" s="308"/>
      <c r="BV170" s="315"/>
      <c r="BW170" s="308"/>
      <c r="BX170" s="315"/>
      <c r="BY170" s="308"/>
      <c r="BZ170" s="315"/>
      <c r="CA170" s="308"/>
      <c r="CB170" s="315"/>
      <c r="CC170" s="308"/>
      <c r="CD170" s="315"/>
      <c r="CE170" s="308"/>
      <c r="CF170" s="315"/>
      <c r="CG170" s="308"/>
      <c r="CH170" s="315"/>
      <c r="CI170" s="308"/>
      <c r="CJ170" s="315"/>
      <c r="CK170" s="308"/>
      <c r="CL170" s="315"/>
      <c r="CM170" s="308"/>
      <c r="CN170" s="315"/>
      <c r="CO170" s="308"/>
      <c r="CP170" s="315"/>
      <c r="CQ170" s="308"/>
      <c r="CR170" s="315"/>
      <c r="CS170" s="308"/>
      <c r="CT170" s="315"/>
      <c r="CU170" s="308"/>
      <c r="CV170" s="315"/>
      <c r="CW170" s="308"/>
      <c r="CX170" s="315"/>
      <c r="CY170" s="308"/>
      <c r="CZ170" s="315"/>
      <c r="DA170" s="308"/>
      <c r="DB170" s="315"/>
      <c r="DC170" s="308"/>
      <c r="DD170" s="315"/>
      <c r="DE170" s="308"/>
      <c r="DF170" s="315"/>
      <c r="DG170" s="308"/>
      <c r="DH170" s="315"/>
      <c r="DI170" s="308"/>
      <c r="DJ170" s="315"/>
      <c r="DK170" s="308"/>
      <c r="DL170" s="315"/>
      <c r="DM170" s="308"/>
      <c r="DN170" s="315"/>
      <c r="DO170" s="308"/>
      <c r="DP170" s="315"/>
      <c r="DQ170" s="308"/>
      <c r="DR170" s="315"/>
      <c r="DS170" s="308"/>
      <c r="DT170" s="315"/>
      <c r="DU170" s="308"/>
      <c r="DV170" s="315"/>
      <c r="DW170" s="308"/>
      <c r="DX170" s="315"/>
      <c r="DY170" s="308"/>
      <c r="DZ170" s="315"/>
      <c r="EA170" s="308"/>
      <c r="EB170" s="315"/>
      <c r="EC170" s="308"/>
      <c r="ED170" s="315"/>
      <c r="EE170" s="308"/>
      <c r="EF170" s="315"/>
      <c r="EG170" s="308"/>
      <c r="EH170" s="315"/>
      <c r="EI170" s="308"/>
      <c r="EJ170" s="315"/>
      <c r="EK170" s="308"/>
      <c r="EL170" s="315"/>
      <c r="EM170" s="308"/>
      <c r="EN170" s="315"/>
      <c r="EO170" s="308"/>
      <c r="EP170" s="315"/>
      <c r="EQ170" s="308"/>
      <c r="ER170" s="315"/>
      <c r="ES170" s="308"/>
      <c r="ET170" s="315"/>
      <c r="EU170" s="308"/>
      <c r="EV170" s="315"/>
      <c r="EW170" s="308"/>
      <c r="EX170" s="315"/>
      <c r="EY170" s="308"/>
      <c r="EZ170" s="315"/>
      <c r="FA170" s="308"/>
      <c r="FB170" s="315"/>
      <c r="FC170" s="308"/>
      <c r="FD170" s="315"/>
      <c r="FE170" s="308"/>
      <c r="FF170" s="315"/>
      <c r="FG170" s="308"/>
      <c r="FH170" s="315"/>
      <c r="FI170" s="308"/>
      <c r="FJ170" s="315"/>
      <c r="FK170" s="308"/>
      <c r="FL170" s="315"/>
      <c r="FM170" s="308"/>
      <c r="FN170" s="315"/>
      <c r="FO170" s="308"/>
      <c r="FP170" s="315"/>
      <c r="FQ170" s="308"/>
      <c r="FR170" s="315"/>
      <c r="FS170" s="308"/>
      <c r="FT170" s="315"/>
      <c r="FU170" s="308"/>
      <c r="FV170" s="315"/>
      <c r="FW170" s="308"/>
      <c r="FX170" s="315"/>
      <c r="FY170" s="308"/>
      <c r="FZ170" s="315"/>
      <c r="GA170" s="308"/>
      <c r="GB170" s="315"/>
      <c r="GC170" s="308"/>
      <c r="GD170" s="315"/>
      <c r="GE170" s="308"/>
      <c r="GF170" s="315"/>
      <c r="GG170" s="308"/>
      <c r="GH170" s="315"/>
      <c r="GI170" s="308"/>
      <c r="GJ170" s="315"/>
      <c r="GK170" s="308"/>
      <c r="GL170" s="315"/>
      <c r="GM170" s="308"/>
      <c r="GN170" s="315"/>
      <c r="GO170" s="308"/>
      <c r="GP170" s="315"/>
      <c r="GQ170" s="308"/>
      <c r="GR170" s="315"/>
      <c r="GS170" s="308"/>
      <c r="GT170" s="315"/>
      <c r="GU170" s="308"/>
      <c r="GV170" s="315"/>
      <c r="GW170" s="308"/>
      <c r="GX170" s="315"/>
      <c r="GY170" s="308"/>
      <c r="GZ170" s="315"/>
      <c r="HA170" s="308"/>
      <c r="HB170" s="315"/>
      <c r="HC170" s="308"/>
      <c r="HD170" s="315"/>
      <c r="HE170" s="308"/>
      <c r="HF170" s="315"/>
      <c r="HG170" s="308"/>
      <c r="HH170" s="315"/>
      <c r="HI170" s="308"/>
      <c r="HJ170" s="315"/>
      <c r="HK170" s="308"/>
      <c r="HL170" s="315"/>
      <c r="HM170" s="308"/>
      <c r="HN170" s="315"/>
      <c r="HO170" s="308"/>
      <c r="HP170" s="315"/>
      <c r="HQ170" s="308"/>
      <c r="HR170" s="315"/>
      <c r="HS170" s="308"/>
      <c r="HT170" s="315"/>
      <c r="HU170" s="308"/>
      <c r="HV170" s="315"/>
      <c r="HW170" s="308"/>
      <c r="HX170" s="315"/>
      <c r="HY170" s="308"/>
      <c r="HZ170" s="315"/>
      <c r="IA170" s="308"/>
      <c r="IB170" s="315"/>
      <c r="IC170" s="308"/>
      <c r="ID170" s="315"/>
      <c r="IE170" s="308"/>
      <c r="IF170" s="315"/>
      <c r="IG170" s="308"/>
      <c r="IH170" s="315"/>
      <c r="II170" s="308"/>
      <c r="IJ170" s="315"/>
      <c r="IK170" s="308"/>
      <c r="IL170" s="315"/>
      <c r="IM170" s="308"/>
      <c r="IN170" s="315"/>
      <c r="IO170" s="308"/>
      <c r="IP170" s="315"/>
      <c r="IQ170" s="308"/>
      <c r="IR170" s="315"/>
      <c r="IS170" s="308"/>
      <c r="IT170" s="315"/>
      <c r="IU170" s="308"/>
      <c r="IV170" s="315"/>
    </row>
    <row r="171" spans="1:256" x14ac:dyDescent="0.25">
      <c r="A171" s="308" t="s">
        <v>329</v>
      </c>
      <c r="B171" s="315" t="s">
        <v>105</v>
      </c>
      <c r="C171" s="258">
        <v>170</v>
      </c>
      <c r="D171" s="258">
        <v>160</v>
      </c>
      <c r="E171" s="258">
        <v>170</v>
      </c>
      <c r="F171" s="258">
        <v>160</v>
      </c>
      <c r="G171" s="260" t="s">
        <v>8</v>
      </c>
      <c r="H171" s="260" t="s">
        <v>8</v>
      </c>
      <c r="I171" s="308"/>
      <c r="J171" s="315"/>
      <c r="K171" s="308"/>
      <c r="L171" s="315"/>
      <c r="M171" s="308"/>
      <c r="N171" s="315"/>
      <c r="O171" s="308"/>
      <c r="P171" s="315"/>
      <c r="Q171" s="308"/>
      <c r="R171" s="315"/>
      <c r="S171" s="308"/>
      <c r="T171" s="315"/>
      <c r="U171" s="308"/>
      <c r="V171" s="315"/>
      <c r="W171" s="308"/>
      <c r="X171" s="315"/>
      <c r="Y171" s="308"/>
      <c r="Z171" s="315"/>
      <c r="AA171" s="308"/>
      <c r="AB171" s="315"/>
      <c r="AC171" s="308"/>
      <c r="AD171" s="315"/>
      <c r="AE171" s="308"/>
      <c r="AF171" s="315"/>
      <c r="AG171" s="308"/>
      <c r="AH171" s="315"/>
      <c r="AI171" s="308"/>
      <c r="AJ171" s="315"/>
      <c r="AK171" s="308"/>
      <c r="AL171" s="315"/>
      <c r="AM171" s="308"/>
      <c r="AN171" s="315"/>
      <c r="AO171" s="308"/>
      <c r="AP171" s="315"/>
      <c r="AQ171" s="308"/>
      <c r="AR171" s="315"/>
      <c r="AS171" s="308"/>
      <c r="AT171" s="315"/>
      <c r="AU171" s="308"/>
      <c r="AV171" s="315"/>
      <c r="AW171" s="308"/>
      <c r="AX171" s="315"/>
      <c r="AY171" s="308"/>
      <c r="AZ171" s="315"/>
      <c r="BA171" s="308"/>
      <c r="BB171" s="315"/>
      <c r="BC171" s="308"/>
      <c r="BD171" s="315"/>
      <c r="BE171" s="308"/>
      <c r="BF171" s="315"/>
      <c r="BG171" s="308"/>
      <c r="BH171" s="315"/>
      <c r="BI171" s="308"/>
      <c r="BJ171" s="315"/>
      <c r="BK171" s="308"/>
      <c r="BL171" s="315"/>
      <c r="BM171" s="308"/>
      <c r="BN171" s="315"/>
      <c r="BO171" s="308"/>
      <c r="BP171" s="315"/>
      <c r="BQ171" s="308"/>
      <c r="BR171" s="315"/>
      <c r="BS171" s="308"/>
      <c r="BT171" s="315"/>
      <c r="BU171" s="308"/>
      <c r="BV171" s="315"/>
      <c r="BW171" s="308"/>
      <c r="BX171" s="315"/>
      <c r="BY171" s="308"/>
      <c r="BZ171" s="315"/>
      <c r="CA171" s="308"/>
      <c r="CB171" s="315"/>
      <c r="CC171" s="308"/>
      <c r="CD171" s="315"/>
      <c r="CE171" s="308"/>
      <c r="CF171" s="315"/>
      <c r="CG171" s="308"/>
      <c r="CH171" s="315"/>
      <c r="CI171" s="308"/>
      <c r="CJ171" s="315"/>
      <c r="CK171" s="308"/>
      <c r="CL171" s="315"/>
      <c r="CM171" s="308"/>
      <c r="CN171" s="315"/>
      <c r="CO171" s="308"/>
      <c r="CP171" s="315"/>
      <c r="CQ171" s="308"/>
      <c r="CR171" s="315"/>
      <c r="CS171" s="308"/>
      <c r="CT171" s="315"/>
      <c r="CU171" s="308"/>
      <c r="CV171" s="315"/>
      <c r="CW171" s="308"/>
      <c r="CX171" s="315"/>
      <c r="CY171" s="308"/>
      <c r="CZ171" s="315"/>
      <c r="DA171" s="308"/>
      <c r="DB171" s="315"/>
      <c r="DC171" s="308"/>
      <c r="DD171" s="315"/>
      <c r="DE171" s="308"/>
      <c r="DF171" s="315"/>
      <c r="DG171" s="308"/>
      <c r="DH171" s="315"/>
      <c r="DI171" s="308"/>
      <c r="DJ171" s="315"/>
      <c r="DK171" s="308"/>
      <c r="DL171" s="315"/>
      <c r="DM171" s="308"/>
      <c r="DN171" s="315"/>
      <c r="DO171" s="308"/>
      <c r="DP171" s="315"/>
      <c r="DQ171" s="308"/>
      <c r="DR171" s="315"/>
      <c r="DS171" s="308"/>
      <c r="DT171" s="315"/>
      <c r="DU171" s="308"/>
      <c r="DV171" s="315"/>
      <c r="DW171" s="308"/>
      <c r="DX171" s="315"/>
      <c r="DY171" s="308"/>
      <c r="DZ171" s="315"/>
      <c r="EA171" s="308"/>
      <c r="EB171" s="315"/>
      <c r="EC171" s="308"/>
      <c r="ED171" s="315"/>
      <c r="EE171" s="308"/>
      <c r="EF171" s="315"/>
      <c r="EG171" s="308"/>
      <c r="EH171" s="315"/>
      <c r="EI171" s="308"/>
      <c r="EJ171" s="315"/>
      <c r="EK171" s="308"/>
      <c r="EL171" s="315"/>
      <c r="EM171" s="308"/>
      <c r="EN171" s="315"/>
      <c r="EO171" s="308"/>
      <c r="EP171" s="315"/>
      <c r="EQ171" s="308"/>
      <c r="ER171" s="315"/>
      <c r="ES171" s="308"/>
      <c r="ET171" s="315"/>
      <c r="EU171" s="308"/>
      <c r="EV171" s="315"/>
      <c r="EW171" s="308"/>
      <c r="EX171" s="315"/>
      <c r="EY171" s="308"/>
      <c r="EZ171" s="315"/>
      <c r="FA171" s="308"/>
      <c r="FB171" s="315"/>
      <c r="FC171" s="308"/>
      <c r="FD171" s="315"/>
      <c r="FE171" s="308"/>
      <c r="FF171" s="315"/>
      <c r="FG171" s="308"/>
      <c r="FH171" s="315"/>
      <c r="FI171" s="308"/>
      <c r="FJ171" s="315"/>
      <c r="FK171" s="308"/>
      <c r="FL171" s="315"/>
      <c r="FM171" s="308"/>
      <c r="FN171" s="315"/>
      <c r="FO171" s="308"/>
      <c r="FP171" s="315"/>
      <c r="FQ171" s="308"/>
      <c r="FR171" s="315"/>
      <c r="FS171" s="308"/>
      <c r="FT171" s="315"/>
      <c r="FU171" s="308"/>
      <c r="FV171" s="315"/>
      <c r="FW171" s="308"/>
      <c r="FX171" s="315"/>
      <c r="FY171" s="308"/>
      <c r="FZ171" s="315"/>
      <c r="GA171" s="308"/>
      <c r="GB171" s="315"/>
      <c r="GC171" s="308"/>
      <c r="GD171" s="315"/>
      <c r="GE171" s="308"/>
      <c r="GF171" s="315"/>
      <c r="GG171" s="308"/>
      <c r="GH171" s="315"/>
      <c r="GI171" s="308"/>
      <c r="GJ171" s="315"/>
      <c r="GK171" s="308"/>
      <c r="GL171" s="315"/>
      <c r="GM171" s="308"/>
      <c r="GN171" s="315"/>
      <c r="GO171" s="308"/>
      <c r="GP171" s="315"/>
      <c r="GQ171" s="308"/>
      <c r="GR171" s="315"/>
      <c r="GS171" s="308"/>
      <c r="GT171" s="315"/>
      <c r="GU171" s="308"/>
      <c r="GV171" s="315"/>
      <c r="GW171" s="308"/>
      <c r="GX171" s="315"/>
      <c r="GY171" s="308"/>
      <c r="GZ171" s="315"/>
      <c r="HA171" s="308"/>
      <c r="HB171" s="315"/>
      <c r="HC171" s="308"/>
      <c r="HD171" s="315"/>
      <c r="HE171" s="308"/>
      <c r="HF171" s="315"/>
      <c r="HG171" s="308"/>
      <c r="HH171" s="315"/>
      <c r="HI171" s="308"/>
      <c r="HJ171" s="315"/>
      <c r="HK171" s="308"/>
      <c r="HL171" s="315"/>
      <c r="HM171" s="308"/>
      <c r="HN171" s="315"/>
      <c r="HO171" s="308"/>
      <c r="HP171" s="315"/>
      <c r="HQ171" s="308"/>
      <c r="HR171" s="315"/>
      <c r="HS171" s="308"/>
      <c r="HT171" s="315"/>
      <c r="HU171" s="308"/>
      <c r="HV171" s="315"/>
      <c r="HW171" s="308"/>
      <c r="HX171" s="315"/>
      <c r="HY171" s="308"/>
      <c r="HZ171" s="315"/>
      <c r="IA171" s="308"/>
      <c r="IB171" s="315"/>
      <c r="IC171" s="308"/>
      <c r="ID171" s="315"/>
      <c r="IE171" s="308"/>
      <c r="IF171" s="315"/>
      <c r="IG171" s="308"/>
      <c r="IH171" s="315"/>
      <c r="II171" s="308"/>
      <c r="IJ171" s="315"/>
      <c r="IK171" s="308"/>
      <c r="IL171" s="315"/>
      <c r="IM171" s="308"/>
      <c r="IN171" s="315"/>
      <c r="IO171" s="308"/>
      <c r="IP171" s="315"/>
      <c r="IQ171" s="308"/>
      <c r="IR171" s="315"/>
      <c r="IS171" s="308"/>
      <c r="IT171" s="315"/>
      <c r="IU171" s="308"/>
      <c r="IV171" s="315"/>
    </row>
    <row r="172" spans="1:256" x14ac:dyDescent="0.25">
      <c r="A172" s="308" t="s">
        <v>330</v>
      </c>
      <c r="B172" s="315" t="s">
        <v>106</v>
      </c>
      <c r="C172" s="258">
        <v>400</v>
      </c>
      <c r="D172" s="258">
        <v>390</v>
      </c>
      <c r="E172" s="258">
        <v>420</v>
      </c>
      <c r="F172" s="258">
        <v>410</v>
      </c>
      <c r="G172" s="260">
        <v>-10</v>
      </c>
      <c r="H172" s="260">
        <v>-10</v>
      </c>
    </row>
    <row r="173" spans="1:256" x14ac:dyDescent="0.25">
      <c r="A173" s="308" t="s">
        <v>331</v>
      </c>
      <c r="B173" s="315" t="s">
        <v>159</v>
      </c>
      <c r="C173" s="258">
        <v>50</v>
      </c>
      <c r="D173" s="258">
        <v>50</v>
      </c>
      <c r="E173" s="258">
        <v>50</v>
      </c>
      <c r="F173" s="258">
        <v>50</v>
      </c>
      <c r="G173" s="260" t="s">
        <v>8</v>
      </c>
      <c r="H173" s="260">
        <v>0</v>
      </c>
    </row>
    <row r="174" spans="1:256" x14ac:dyDescent="0.25">
      <c r="A174" s="308" t="s">
        <v>332</v>
      </c>
      <c r="B174" s="315" t="s">
        <v>108</v>
      </c>
      <c r="C174" s="258">
        <v>170</v>
      </c>
      <c r="D174" s="258">
        <v>160</v>
      </c>
      <c r="E174" s="258">
        <v>180</v>
      </c>
      <c r="F174" s="258">
        <v>170</v>
      </c>
      <c r="G174" s="260">
        <v>-10</v>
      </c>
      <c r="H174" s="260">
        <v>-10</v>
      </c>
    </row>
    <row r="175" spans="1:256" x14ac:dyDescent="0.25">
      <c r="A175" s="308" t="s">
        <v>334</v>
      </c>
      <c r="B175" s="315" t="s">
        <v>524</v>
      </c>
      <c r="C175" s="258">
        <v>6650</v>
      </c>
      <c r="D175" s="258">
        <v>1520</v>
      </c>
      <c r="E175" s="258">
        <v>200</v>
      </c>
      <c r="F175" s="258">
        <v>70</v>
      </c>
      <c r="G175" s="260">
        <v>6460</v>
      </c>
      <c r="H175" s="260">
        <v>1450</v>
      </c>
    </row>
    <row r="176" spans="1:256" x14ac:dyDescent="0.25">
      <c r="B176" s="315"/>
      <c r="C176" s="258"/>
      <c r="D176" s="258"/>
      <c r="E176" s="258"/>
      <c r="F176" s="258"/>
      <c r="G176" s="260"/>
      <c r="H176" s="260"/>
    </row>
    <row r="177" spans="1:13" s="268" customFormat="1" x14ac:dyDescent="0.25">
      <c r="A177" s="308">
        <v>27</v>
      </c>
      <c r="B177" s="321" t="s">
        <v>109</v>
      </c>
      <c r="C177" s="258"/>
      <c r="D177" s="258"/>
      <c r="E177" s="258"/>
      <c r="F177" s="258"/>
      <c r="G177" s="260"/>
      <c r="H177" s="260"/>
    </row>
    <row r="178" spans="1:13" x14ac:dyDescent="0.25">
      <c r="A178" s="308" t="s">
        <v>335</v>
      </c>
      <c r="B178" s="315" t="s">
        <v>110</v>
      </c>
      <c r="C178" s="258">
        <v>5640</v>
      </c>
      <c r="D178" s="258">
        <v>5360</v>
      </c>
      <c r="E178" s="258">
        <v>5730</v>
      </c>
      <c r="F178" s="258">
        <v>5450</v>
      </c>
      <c r="G178" s="260">
        <v>-90</v>
      </c>
      <c r="H178" s="260">
        <v>-90</v>
      </c>
    </row>
    <row r="179" spans="1:13" x14ac:dyDescent="0.25">
      <c r="A179" s="308" t="s">
        <v>336</v>
      </c>
      <c r="B179" s="315" t="s">
        <v>111</v>
      </c>
      <c r="C179" s="258">
        <v>100</v>
      </c>
      <c r="D179" s="258">
        <v>90</v>
      </c>
      <c r="E179" s="258">
        <v>100</v>
      </c>
      <c r="F179" s="258">
        <v>100</v>
      </c>
      <c r="G179" s="260" t="s">
        <v>8</v>
      </c>
      <c r="H179" s="260" t="s">
        <v>8</v>
      </c>
    </row>
    <row r="180" spans="1:13" s="268" customFormat="1" ht="12.75" customHeight="1" x14ac:dyDescent="0.25">
      <c r="A180" s="308"/>
      <c r="B180" s="315"/>
      <c r="C180" s="258"/>
      <c r="D180" s="258"/>
      <c r="E180" s="258"/>
      <c r="F180" s="258"/>
      <c r="G180" s="260"/>
      <c r="H180" s="260"/>
      <c r="I180" s="322"/>
      <c r="J180" s="322"/>
      <c r="K180" s="322"/>
      <c r="L180" s="322"/>
      <c r="M180" s="322"/>
    </row>
    <row r="181" spans="1:13" ht="12.75" customHeight="1" x14ac:dyDescent="0.25">
      <c r="A181" s="280"/>
      <c r="B181" s="270" t="s">
        <v>162</v>
      </c>
      <c r="C181" s="256">
        <v>513490</v>
      </c>
      <c r="D181" s="256">
        <v>470760</v>
      </c>
      <c r="E181" s="256">
        <v>505950</v>
      </c>
      <c r="F181" s="256">
        <v>470220</v>
      </c>
      <c r="G181" s="271">
        <v>7540</v>
      </c>
      <c r="H181" s="271">
        <v>540</v>
      </c>
      <c r="I181" s="323"/>
      <c r="J181" s="323"/>
    </row>
    <row r="182" spans="1:13" x14ac:dyDescent="0.25">
      <c r="B182" s="309"/>
      <c r="C182" s="251"/>
      <c r="D182" s="251"/>
      <c r="E182" s="251"/>
      <c r="F182" s="251"/>
      <c r="G182" s="251"/>
      <c r="H182" s="251"/>
      <c r="I182" s="323"/>
      <c r="J182" s="323"/>
    </row>
    <row r="183" spans="1:13" x14ac:dyDescent="0.25">
      <c r="H183" s="273" t="s">
        <v>163</v>
      </c>
      <c r="I183" s="323"/>
      <c r="J183" s="323"/>
    </row>
    <row r="184" spans="1:13" ht="12.75" customHeight="1" x14ac:dyDescent="0.25">
      <c r="A184" s="280"/>
      <c r="B184" s="848" t="s">
        <v>164</v>
      </c>
      <c r="C184" s="848"/>
      <c r="D184" s="848"/>
      <c r="E184" s="848"/>
      <c r="F184" s="848"/>
      <c r="G184" s="848"/>
      <c r="H184" s="848"/>
    </row>
    <row r="185" spans="1:13" x14ac:dyDescent="0.25">
      <c r="B185" s="324" t="s">
        <v>436</v>
      </c>
      <c r="C185" s="286"/>
      <c r="D185" s="286"/>
      <c r="E185" s="286"/>
      <c r="F185" s="286"/>
      <c r="G185" s="286"/>
      <c r="H185" s="286"/>
    </row>
    <row r="186" spans="1:13" x14ac:dyDescent="0.25">
      <c r="B186" s="310" t="s">
        <v>437</v>
      </c>
    </row>
    <row r="187" spans="1:13" x14ac:dyDescent="0.25">
      <c r="B187" s="880" t="s">
        <v>525</v>
      </c>
      <c r="C187" s="881"/>
      <c r="D187" s="881"/>
      <c r="E187" s="881"/>
      <c r="F187" s="881"/>
      <c r="G187" s="881"/>
      <c r="H187" s="881"/>
    </row>
    <row r="188" spans="1:13" x14ac:dyDescent="0.25">
      <c r="B188" s="316" t="s">
        <v>526</v>
      </c>
      <c r="C188" s="307"/>
      <c r="D188" s="307"/>
      <c r="E188" s="307"/>
      <c r="F188" s="307"/>
      <c r="G188" s="307"/>
      <c r="H188" s="307"/>
    </row>
    <row r="189" spans="1:13" x14ac:dyDescent="0.25">
      <c r="B189" s="316" t="s">
        <v>527</v>
      </c>
    </row>
    <row r="190" spans="1:13" x14ac:dyDescent="0.25">
      <c r="C190" s="307"/>
      <c r="D190" s="307"/>
      <c r="E190" s="307"/>
      <c r="F190" s="307"/>
      <c r="G190" s="307"/>
      <c r="H190" s="307"/>
    </row>
    <row r="192" spans="1:13" x14ac:dyDescent="0.25">
      <c r="B192" s="141"/>
    </row>
    <row r="193" spans="2:3" x14ac:dyDescent="0.25">
      <c r="B193" s="141"/>
    </row>
    <row r="194" spans="2:3" x14ac:dyDescent="0.25">
      <c r="B194" s="316"/>
    </row>
    <row r="195" spans="2:3" x14ac:dyDescent="0.25">
      <c r="B195" s="316"/>
    </row>
    <row r="196" spans="2:3" x14ac:dyDescent="0.25">
      <c r="C196" s="315"/>
    </row>
    <row r="197" spans="2:3" x14ac:dyDescent="0.25">
      <c r="B197" s="325"/>
      <c r="C197" s="315"/>
    </row>
  </sheetData>
  <mergeCells count="6">
    <mergeCell ref="B187:H187"/>
    <mergeCell ref="B2:H3"/>
    <mergeCell ref="C5:D5"/>
    <mergeCell ref="E5:F5"/>
    <mergeCell ref="G5:H5"/>
    <mergeCell ref="B184:H184"/>
  </mergeCells>
  <pageMargins left="0.23622047244094491" right="0.23622047244094491" top="0.74803149606299213" bottom="0.74803149606299213" header="0.31496062992125984" footer="0.31496062992125984"/>
  <pageSetup paperSize="9" scale="48" fitToHeight="2"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J213"/>
  <sheetViews>
    <sheetView workbookViewId="0">
      <pane xSplit="2" ySplit="4" topLeftCell="C32" activePane="bottomRight" state="frozen"/>
      <selection pane="topRight" activeCell="C1" sqref="C1"/>
      <selection pane="bottomLeft" activeCell="A5" sqref="A5"/>
      <selection pane="bottomRight" activeCell="A139" sqref="A139:B139"/>
    </sheetView>
  </sheetViews>
  <sheetFormatPr defaultColWidth="8.85546875" defaultRowHeight="15" x14ac:dyDescent="0.25"/>
  <cols>
    <col min="1" max="1" width="2.7109375" customWidth="1"/>
    <col min="2" max="2" width="50.7109375" style="345" customWidth="1"/>
    <col min="3" max="8" width="13.7109375" style="352" customWidth="1"/>
    <col min="257" max="257" width="2.7109375" customWidth="1"/>
    <col min="258" max="258" width="50.7109375" customWidth="1"/>
    <col min="259" max="264" width="13.7109375" customWidth="1"/>
    <col min="513" max="513" width="2.7109375" customWidth="1"/>
    <col min="514" max="514" width="50.7109375" customWidth="1"/>
    <col min="515" max="520" width="13.7109375" customWidth="1"/>
    <col min="769" max="769" width="2.7109375" customWidth="1"/>
    <col min="770" max="770" width="50.7109375" customWidth="1"/>
    <col min="771" max="776" width="13.7109375" customWidth="1"/>
    <col min="1025" max="1025" width="2.7109375" customWidth="1"/>
    <col min="1026" max="1026" width="50.7109375" customWidth="1"/>
    <col min="1027" max="1032" width="13.7109375" customWidth="1"/>
    <col min="1281" max="1281" width="2.7109375" customWidth="1"/>
    <col min="1282" max="1282" width="50.7109375" customWidth="1"/>
    <col min="1283" max="1288" width="13.7109375" customWidth="1"/>
    <col min="1537" max="1537" width="2.7109375" customWidth="1"/>
    <col min="1538" max="1538" width="50.7109375" customWidth="1"/>
    <col min="1539" max="1544" width="13.7109375" customWidth="1"/>
    <col min="1793" max="1793" width="2.7109375" customWidth="1"/>
    <col min="1794" max="1794" width="50.7109375" customWidth="1"/>
    <col min="1795" max="1800" width="13.7109375" customWidth="1"/>
    <col min="2049" max="2049" width="2.7109375" customWidth="1"/>
    <col min="2050" max="2050" width="50.7109375" customWidth="1"/>
    <col min="2051" max="2056" width="13.7109375" customWidth="1"/>
    <col min="2305" max="2305" width="2.7109375" customWidth="1"/>
    <col min="2306" max="2306" width="50.7109375" customWidth="1"/>
    <col min="2307" max="2312" width="13.7109375" customWidth="1"/>
    <col min="2561" max="2561" width="2.7109375" customWidth="1"/>
    <col min="2562" max="2562" width="50.7109375" customWidth="1"/>
    <col min="2563" max="2568" width="13.7109375" customWidth="1"/>
    <col min="2817" max="2817" width="2.7109375" customWidth="1"/>
    <col min="2818" max="2818" width="50.7109375" customWidth="1"/>
    <col min="2819" max="2824" width="13.7109375" customWidth="1"/>
    <col min="3073" max="3073" width="2.7109375" customWidth="1"/>
    <col min="3074" max="3074" width="50.7109375" customWidth="1"/>
    <col min="3075" max="3080" width="13.7109375" customWidth="1"/>
    <col min="3329" max="3329" width="2.7109375" customWidth="1"/>
    <col min="3330" max="3330" width="50.7109375" customWidth="1"/>
    <col min="3331" max="3336" width="13.7109375" customWidth="1"/>
    <col min="3585" max="3585" width="2.7109375" customWidth="1"/>
    <col min="3586" max="3586" width="50.7109375" customWidth="1"/>
    <col min="3587" max="3592" width="13.7109375" customWidth="1"/>
    <col min="3841" max="3841" width="2.7109375" customWidth="1"/>
    <col min="3842" max="3842" width="50.7109375" customWidth="1"/>
    <col min="3843" max="3848" width="13.7109375" customWidth="1"/>
    <col min="4097" max="4097" width="2.7109375" customWidth="1"/>
    <col min="4098" max="4098" width="50.7109375" customWidth="1"/>
    <col min="4099" max="4104" width="13.7109375" customWidth="1"/>
    <col min="4353" max="4353" width="2.7109375" customWidth="1"/>
    <col min="4354" max="4354" width="50.7109375" customWidth="1"/>
    <col min="4355" max="4360" width="13.7109375" customWidth="1"/>
    <col min="4609" max="4609" width="2.7109375" customWidth="1"/>
    <col min="4610" max="4610" width="50.7109375" customWidth="1"/>
    <col min="4611" max="4616" width="13.7109375" customWidth="1"/>
    <col min="4865" max="4865" width="2.7109375" customWidth="1"/>
    <col min="4866" max="4866" width="50.7109375" customWidth="1"/>
    <col min="4867" max="4872" width="13.7109375" customWidth="1"/>
    <col min="5121" max="5121" width="2.7109375" customWidth="1"/>
    <col min="5122" max="5122" width="50.7109375" customWidth="1"/>
    <col min="5123" max="5128" width="13.7109375" customWidth="1"/>
    <col min="5377" max="5377" width="2.7109375" customWidth="1"/>
    <col min="5378" max="5378" width="50.7109375" customWidth="1"/>
    <col min="5379" max="5384" width="13.7109375" customWidth="1"/>
    <col min="5633" max="5633" width="2.7109375" customWidth="1"/>
    <col min="5634" max="5634" width="50.7109375" customWidth="1"/>
    <col min="5635" max="5640" width="13.7109375" customWidth="1"/>
    <col min="5889" max="5889" width="2.7109375" customWidth="1"/>
    <col min="5890" max="5890" width="50.7109375" customWidth="1"/>
    <col min="5891" max="5896" width="13.7109375" customWidth="1"/>
    <col min="6145" max="6145" width="2.7109375" customWidth="1"/>
    <col min="6146" max="6146" width="50.7109375" customWidth="1"/>
    <col min="6147" max="6152" width="13.7109375" customWidth="1"/>
    <col min="6401" max="6401" width="2.7109375" customWidth="1"/>
    <col min="6402" max="6402" width="50.7109375" customWidth="1"/>
    <col min="6403" max="6408" width="13.7109375" customWidth="1"/>
    <col min="6657" max="6657" width="2.7109375" customWidth="1"/>
    <col min="6658" max="6658" width="50.7109375" customWidth="1"/>
    <col min="6659" max="6664" width="13.7109375" customWidth="1"/>
    <col min="6913" max="6913" width="2.7109375" customWidth="1"/>
    <col min="6914" max="6914" width="50.7109375" customWidth="1"/>
    <col min="6915" max="6920" width="13.7109375" customWidth="1"/>
    <col min="7169" max="7169" width="2.7109375" customWidth="1"/>
    <col min="7170" max="7170" width="50.7109375" customWidth="1"/>
    <col min="7171" max="7176" width="13.7109375" customWidth="1"/>
    <col min="7425" max="7425" width="2.7109375" customWidth="1"/>
    <col min="7426" max="7426" width="50.7109375" customWidth="1"/>
    <col min="7427" max="7432" width="13.7109375" customWidth="1"/>
    <col min="7681" max="7681" width="2.7109375" customWidth="1"/>
    <col min="7682" max="7682" width="50.7109375" customWidth="1"/>
    <col min="7683" max="7688" width="13.7109375" customWidth="1"/>
    <col min="7937" max="7937" width="2.7109375" customWidth="1"/>
    <col min="7938" max="7938" width="50.7109375" customWidth="1"/>
    <col min="7939" max="7944" width="13.7109375" customWidth="1"/>
    <col min="8193" max="8193" width="2.7109375" customWidth="1"/>
    <col min="8194" max="8194" width="50.7109375" customWidth="1"/>
    <col min="8195" max="8200" width="13.7109375" customWidth="1"/>
    <col min="8449" max="8449" width="2.7109375" customWidth="1"/>
    <col min="8450" max="8450" width="50.7109375" customWidth="1"/>
    <col min="8451" max="8456" width="13.7109375" customWidth="1"/>
    <col min="8705" max="8705" width="2.7109375" customWidth="1"/>
    <col min="8706" max="8706" width="50.7109375" customWidth="1"/>
    <col min="8707" max="8712" width="13.7109375" customWidth="1"/>
    <col min="8961" max="8961" width="2.7109375" customWidth="1"/>
    <col min="8962" max="8962" width="50.7109375" customWidth="1"/>
    <col min="8963" max="8968" width="13.7109375" customWidth="1"/>
    <col min="9217" max="9217" width="2.7109375" customWidth="1"/>
    <col min="9218" max="9218" width="50.7109375" customWidth="1"/>
    <col min="9219" max="9224" width="13.7109375" customWidth="1"/>
    <col min="9473" max="9473" width="2.7109375" customWidth="1"/>
    <col min="9474" max="9474" width="50.7109375" customWidth="1"/>
    <col min="9475" max="9480" width="13.7109375" customWidth="1"/>
    <col min="9729" max="9729" width="2.7109375" customWidth="1"/>
    <col min="9730" max="9730" width="50.7109375" customWidth="1"/>
    <col min="9731" max="9736" width="13.7109375" customWidth="1"/>
    <col min="9985" max="9985" width="2.7109375" customWidth="1"/>
    <col min="9986" max="9986" width="50.7109375" customWidth="1"/>
    <col min="9987" max="9992" width="13.7109375" customWidth="1"/>
    <col min="10241" max="10241" width="2.7109375" customWidth="1"/>
    <col min="10242" max="10242" width="50.7109375" customWidth="1"/>
    <col min="10243" max="10248" width="13.7109375" customWidth="1"/>
    <col min="10497" max="10497" width="2.7109375" customWidth="1"/>
    <col min="10498" max="10498" width="50.7109375" customWidth="1"/>
    <col min="10499" max="10504" width="13.7109375" customWidth="1"/>
    <col min="10753" max="10753" width="2.7109375" customWidth="1"/>
    <col min="10754" max="10754" width="50.7109375" customWidth="1"/>
    <col min="10755" max="10760" width="13.7109375" customWidth="1"/>
    <col min="11009" max="11009" width="2.7109375" customWidth="1"/>
    <col min="11010" max="11010" width="50.7109375" customWidth="1"/>
    <col min="11011" max="11016" width="13.7109375" customWidth="1"/>
    <col min="11265" max="11265" width="2.7109375" customWidth="1"/>
    <col min="11266" max="11266" width="50.7109375" customWidth="1"/>
    <col min="11267" max="11272" width="13.7109375" customWidth="1"/>
    <col min="11521" max="11521" width="2.7109375" customWidth="1"/>
    <col min="11522" max="11522" width="50.7109375" customWidth="1"/>
    <col min="11523" max="11528" width="13.7109375" customWidth="1"/>
    <col min="11777" max="11777" width="2.7109375" customWidth="1"/>
    <col min="11778" max="11778" width="50.7109375" customWidth="1"/>
    <col min="11779" max="11784" width="13.7109375" customWidth="1"/>
    <col min="12033" max="12033" width="2.7109375" customWidth="1"/>
    <col min="12034" max="12034" width="50.7109375" customWidth="1"/>
    <col min="12035" max="12040" width="13.7109375" customWidth="1"/>
    <col min="12289" max="12289" width="2.7109375" customWidth="1"/>
    <col min="12290" max="12290" width="50.7109375" customWidth="1"/>
    <col min="12291" max="12296" width="13.7109375" customWidth="1"/>
    <col min="12545" max="12545" width="2.7109375" customWidth="1"/>
    <col min="12546" max="12546" width="50.7109375" customWidth="1"/>
    <col min="12547" max="12552" width="13.7109375" customWidth="1"/>
    <col min="12801" max="12801" width="2.7109375" customWidth="1"/>
    <col min="12802" max="12802" width="50.7109375" customWidth="1"/>
    <col min="12803" max="12808" width="13.7109375" customWidth="1"/>
    <col min="13057" max="13057" width="2.7109375" customWidth="1"/>
    <col min="13058" max="13058" width="50.7109375" customWidth="1"/>
    <col min="13059" max="13064" width="13.7109375" customWidth="1"/>
    <col min="13313" max="13313" width="2.7109375" customWidth="1"/>
    <col min="13314" max="13314" width="50.7109375" customWidth="1"/>
    <col min="13315" max="13320" width="13.7109375" customWidth="1"/>
    <col min="13569" max="13569" width="2.7109375" customWidth="1"/>
    <col min="13570" max="13570" width="50.7109375" customWidth="1"/>
    <col min="13571" max="13576" width="13.7109375" customWidth="1"/>
    <col min="13825" max="13825" width="2.7109375" customWidth="1"/>
    <col min="13826" max="13826" width="50.7109375" customWidth="1"/>
    <col min="13827" max="13832" width="13.7109375" customWidth="1"/>
    <col min="14081" max="14081" width="2.7109375" customWidth="1"/>
    <col min="14082" max="14082" width="50.7109375" customWidth="1"/>
    <col min="14083" max="14088" width="13.7109375" customWidth="1"/>
    <col min="14337" max="14337" width="2.7109375" customWidth="1"/>
    <col min="14338" max="14338" width="50.7109375" customWidth="1"/>
    <col min="14339" max="14344" width="13.7109375" customWidth="1"/>
    <col min="14593" max="14593" width="2.7109375" customWidth="1"/>
    <col min="14594" max="14594" width="50.7109375" customWidth="1"/>
    <col min="14595" max="14600" width="13.7109375" customWidth="1"/>
    <col min="14849" max="14849" width="2.7109375" customWidth="1"/>
    <col min="14850" max="14850" width="50.7109375" customWidth="1"/>
    <col min="14851" max="14856" width="13.7109375" customWidth="1"/>
    <col min="15105" max="15105" width="2.7109375" customWidth="1"/>
    <col min="15106" max="15106" width="50.7109375" customWidth="1"/>
    <col min="15107" max="15112" width="13.7109375" customWidth="1"/>
    <col min="15361" max="15361" width="2.7109375" customWidth="1"/>
    <col min="15362" max="15362" width="50.7109375" customWidth="1"/>
    <col min="15363" max="15368" width="13.7109375" customWidth="1"/>
    <col min="15617" max="15617" width="2.7109375" customWidth="1"/>
    <col min="15618" max="15618" width="50.7109375" customWidth="1"/>
    <col min="15619" max="15624" width="13.7109375" customWidth="1"/>
    <col min="15873" max="15873" width="2.7109375" customWidth="1"/>
    <col min="15874" max="15874" width="50.7109375" customWidth="1"/>
    <col min="15875" max="15880" width="13.7109375" customWidth="1"/>
    <col min="16129" max="16129" width="2.7109375" customWidth="1"/>
    <col min="16130" max="16130" width="50.7109375" customWidth="1"/>
    <col min="16131" max="16136" width="13.7109375" customWidth="1"/>
  </cols>
  <sheetData>
    <row r="1" spans="1:8" ht="39.75" customHeight="1" x14ac:dyDescent="0.5">
      <c r="A1" s="856" t="s">
        <v>537</v>
      </c>
      <c r="B1" s="857"/>
      <c r="C1" s="857"/>
      <c r="D1" s="857"/>
      <c r="E1" s="857"/>
      <c r="F1" s="857"/>
      <c r="G1" s="857"/>
      <c r="H1" s="857"/>
    </row>
    <row r="2" spans="1:8" ht="12.75" customHeight="1" thickBot="1" x14ac:dyDescent="0.3">
      <c r="B2" s="348"/>
      <c r="C2" s="349"/>
      <c r="D2" s="349"/>
      <c r="E2" s="349"/>
      <c r="F2" s="349"/>
      <c r="G2" s="349"/>
      <c r="H2" s="349"/>
    </row>
    <row r="3" spans="1:8" s="268" customFormat="1" ht="12.75" customHeight="1" x14ac:dyDescent="0.25">
      <c r="A3" s="858"/>
      <c r="B3" s="859"/>
      <c r="C3" s="860" t="s">
        <v>535</v>
      </c>
      <c r="D3" s="860"/>
      <c r="E3" s="860" t="s">
        <v>516</v>
      </c>
      <c r="F3" s="860"/>
      <c r="G3" s="860" t="s">
        <v>534</v>
      </c>
      <c r="H3" s="860"/>
    </row>
    <row r="4" spans="1:8" ht="24" customHeight="1" x14ac:dyDescent="0.25">
      <c r="A4" s="887"/>
      <c r="B4" s="888"/>
      <c r="C4" s="350" t="s">
        <v>0</v>
      </c>
      <c r="D4" s="350" t="s">
        <v>1</v>
      </c>
      <c r="E4" s="350" t="s">
        <v>0</v>
      </c>
      <c r="F4" s="350" t="s">
        <v>1</v>
      </c>
      <c r="G4" s="350" t="s">
        <v>0</v>
      </c>
      <c r="H4" s="350" t="s">
        <v>1</v>
      </c>
    </row>
    <row r="5" spans="1:8" s="255" customFormat="1" ht="12.75" customHeight="1" x14ac:dyDescent="0.25">
      <c r="A5" s="889"/>
      <c r="B5" s="890"/>
      <c r="C5" s="351"/>
      <c r="D5" s="351"/>
      <c r="E5" s="351"/>
      <c r="F5" s="351"/>
      <c r="G5" s="351"/>
      <c r="H5" s="351"/>
    </row>
    <row r="6" spans="1:8" ht="12.75" customHeight="1" x14ac:dyDescent="0.25">
      <c r="A6" s="885" t="s">
        <v>117</v>
      </c>
      <c r="B6" s="885"/>
    </row>
    <row r="7" spans="1:8" ht="12.75" customHeight="1" x14ac:dyDescent="0.25">
      <c r="A7" s="884" t="s">
        <v>2</v>
      </c>
      <c r="B7" s="884"/>
      <c r="C7" s="352">
        <v>8040</v>
      </c>
      <c r="D7" s="352">
        <v>7420</v>
      </c>
      <c r="E7" s="352">
        <v>8280</v>
      </c>
      <c r="F7" s="352">
        <v>7660</v>
      </c>
      <c r="G7" s="352">
        <v>-250</v>
      </c>
      <c r="H7" s="352">
        <v>-240</v>
      </c>
    </row>
    <row r="8" spans="1:8" ht="12.75" customHeight="1" x14ac:dyDescent="0.25">
      <c r="A8" s="884" t="s">
        <v>3</v>
      </c>
      <c r="B8" s="884"/>
      <c r="C8" s="352">
        <v>40</v>
      </c>
      <c r="D8" s="352">
        <v>40</v>
      </c>
      <c r="E8" s="352">
        <v>40</v>
      </c>
      <c r="F8" s="352">
        <v>40</v>
      </c>
      <c r="G8" s="352" t="s">
        <v>8</v>
      </c>
      <c r="H8" s="352" t="s">
        <v>8</v>
      </c>
    </row>
    <row r="9" spans="1:8" ht="12.75" customHeight="1" x14ac:dyDescent="0.25">
      <c r="A9" s="884" t="s">
        <v>4</v>
      </c>
      <c r="B9" s="884"/>
      <c r="C9" s="352">
        <v>40</v>
      </c>
      <c r="D9" s="352">
        <v>40</v>
      </c>
      <c r="E9" s="352">
        <v>40</v>
      </c>
      <c r="F9" s="352">
        <v>40</v>
      </c>
      <c r="G9" s="352" t="s">
        <v>8</v>
      </c>
      <c r="H9" s="352" t="s">
        <v>8</v>
      </c>
    </row>
    <row r="10" spans="1:8" ht="12.75" customHeight="1" x14ac:dyDescent="0.25">
      <c r="A10" s="884" t="s">
        <v>6</v>
      </c>
      <c r="B10" s="884"/>
      <c r="C10" s="352">
        <v>320</v>
      </c>
      <c r="D10" s="352">
        <v>310</v>
      </c>
      <c r="E10" s="352">
        <v>310</v>
      </c>
      <c r="F10" s="352">
        <v>300</v>
      </c>
      <c r="G10" s="352">
        <v>10</v>
      </c>
      <c r="H10" s="352">
        <v>10</v>
      </c>
    </row>
    <row r="11" spans="1:8" ht="12.75" customHeight="1" x14ac:dyDescent="0.25">
      <c r="A11" s="884" t="s">
        <v>7</v>
      </c>
      <c r="B11" s="884"/>
      <c r="C11" s="352">
        <v>900</v>
      </c>
      <c r="D11" s="352">
        <v>850</v>
      </c>
      <c r="E11" s="352">
        <v>900</v>
      </c>
      <c r="F11" s="352">
        <v>850</v>
      </c>
      <c r="G11" s="352" t="s">
        <v>8</v>
      </c>
      <c r="H11" s="352">
        <v>0</v>
      </c>
    </row>
    <row r="12" spans="1:8" ht="12.75" customHeight="1" x14ac:dyDescent="0.25">
      <c r="A12" s="884" t="s">
        <v>414</v>
      </c>
      <c r="B12" s="884"/>
      <c r="C12" s="352">
        <v>50</v>
      </c>
      <c r="D12" s="352">
        <v>50</v>
      </c>
      <c r="E12" s="352">
        <v>50</v>
      </c>
      <c r="F12" s="352">
        <v>50</v>
      </c>
      <c r="G12" s="352" t="s">
        <v>8</v>
      </c>
      <c r="H12" s="352" t="s">
        <v>8</v>
      </c>
    </row>
    <row r="13" spans="1:8" ht="6" customHeight="1" x14ac:dyDescent="0.25">
      <c r="A13" s="884"/>
      <c r="B13" s="884"/>
    </row>
    <row r="14" spans="1:8" ht="12.75" customHeight="1" x14ac:dyDescent="0.25">
      <c r="A14" s="885" t="s">
        <v>176</v>
      </c>
      <c r="B14" s="885"/>
    </row>
    <row r="15" spans="1:8" ht="12.75" customHeight="1" x14ac:dyDescent="0.25">
      <c r="A15" s="884" t="s">
        <v>429</v>
      </c>
      <c r="B15" s="884"/>
      <c r="C15" s="352">
        <v>3280</v>
      </c>
      <c r="D15" s="352">
        <v>3170</v>
      </c>
      <c r="E15" s="352">
        <v>3520</v>
      </c>
      <c r="F15" s="352">
        <v>3400</v>
      </c>
      <c r="G15" s="352">
        <v>-230</v>
      </c>
      <c r="H15" s="352">
        <v>-230</v>
      </c>
    </row>
    <row r="16" spans="1:8" ht="12.75" customHeight="1" x14ac:dyDescent="0.25">
      <c r="A16" s="884" t="s">
        <v>9</v>
      </c>
      <c r="B16" s="884"/>
      <c r="C16" s="352">
        <v>890</v>
      </c>
      <c r="D16" s="352">
        <v>810</v>
      </c>
      <c r="E16" s="352">
        <v>900</v>
      </c>
      <c r="F16" s="352">
        <v>850</v>
      </c>
      <c r="G16" s="352">
        <v>-10</v>
      </c>
      <c r="H16" s="352">
        <v>-30</v>
      </c>
    </row>
    <row r="17" spans="1:8" ht="12.75" customHeight="1" x14ac:dyDescent="0.25">
      <c r="A17" s="884" t="s">
        <v>10</v>
      </c>
      <c r="B17" s="884"/>
      <c r="C17" s="352">
        <v>1140</v>
      </c>
      <c r="D17" s="352">
        <v>1030</v>
      </c>
      <c r="E17" s="352">
        <v>1130</v>
      </c>
      <c r="F17" s="352">
        <v>1030</v>
      </c>
      <c r="G17" s="352" t="s">
        <v>8</v>
      </c>
      <c r="H17" s="352">
        <v>0</v>
      </c>
    </row>
    <row r="18" spans="1:8" ht="12.75" customHeight="1" x14ac:dyDescent="0.25">
      <c r="A18" s="884" t="s">
        <v>11</v>
      </c>
      <c r="B18" s="884"/>
      <c r="C18" s="352">
        <v>2120</v>
      </c>
      <c r="D18" s="352">
        <v>2020</v>
      </c>
      <c r="E18" s="352">
        <v>2580</v>
      </c>
      <c r="F18" s="352">
        <v>2450</v>
      </c>
      <c r="G18" s="352">
        <v>-460</v>
      </c>
      <c r="H18" s="352">
        <v>-430</v>
      </c>
    </row>
    <row r="19" spans="1:8" ht="12.75" customHeight="1" x14ac:dyDescent="0.25">
      <c r="A19" s="884" t="s">
        <v>12</v>
      </c>
      <c r="B19" s="884"/>
      <c r="C19" s="352">
        <v>570</v>
      </c>
      <c r="D19" s="352">
        <v>550</v>
      </c>
      <c r="E19" s="352">
        <v>590</v>
      </c>
      <c r="F19" s="352">
        <v>570</v>
      </c>
      <c r="G19" s="352">
        <v>-20</v>
      </c>
      <c r="H19" s="352">
        <v>-10</v>
      </c>
    </row>
    <row r="20" spans="1:8" ht="12.75" customHeight="1" x14ac:dyDescent="0.25">
      <c r="A20" s="884" t="s">
        <v>13</v>
      </c>
      <c r="B20" s="884"/>
      <c r="C20" s="352">
        <v>460</v>
      </c>
      <c r="D20" s="352">
        <v>460</v>
      </c>
      <c r="E20" s="352">
        <v>440</v>
      </c>
      <c r="F20" s="352">
        <v>440</v>
      </c>
      <c r="G20" s="352">
        <v>20</v>
      </c>
      <c r="H20" s="352">
        <v>20</v>
      </c>
    </row>
    <row r="21" spans="1:8" ht="12.75" customHeight="1" x14ac:dyDescent="0.25">
      <c r="A21" s="884" t="s">
        <v>14</v>
      </c>
      <c r="B21" s="884"/>
      <c r="C21" s="352">
        <v>50</v>
      </c>
      <c r="D21" s="352">
        <v>50</v>
      </c>
      <c r="E21" s="352">
        <v>50</v>
      </c>
      <c r="F21" s="352">
        <v>50</v>
      </c>
      <c r="G21" s="352" t="s">
        <v>8</v>
      </c>
      <c r="H21" s="352" t="s">
        <v>8</v>
      </c>
    </row>
    <row r="22" spans="1:8" ht="12.75" customHeight="1" x14ac:dyDescent="0.25">
      <c r="A22" s="884" t="s">
        <v>15</v>
      </c>
      <c r="B22" s="884"/>
      <c r="C22" s="352">
        <v>70</v>
      </c>
      <c r="D22" s="352">
        <v>70</v>
      </c>
      <c r="E22" s="352">
        <v>70</v>
      </c>
      <c r="F22" s="352">
        <v>70</v>
      </c>
      <c r="G22" s="352" t="s">
        <v>8</v>
      </c>
      <c r="H22" s="352" t="s">
        <v>8</v>
      </c>
    </row>
    <row r="23" spans="1:8" ht="12.75" customHeight="1" x14ac:dyDescent="0.25">
      <c r="A23" s="884" t="s">
        <v>16</v>
      </c>
      <c r="B23" s="884"/>
      <c r="C23" s="352">
        <v>910</v>
      </c>
      <c r="D23" s="352">
        <v>860</v>
      </c>
      <c r="E23" s="352">
        <v>910</v>
      </c>
      <c r="F23" s="352">
        <v>850</v>
      </c>
      <c r="G23" s="352">
        <v>10</v>
      </c>
      <c r="H23" s="352" t="s">
        <v>8</v>
      </c>
    </row>
    <row r="24" spans="1:8" ht="12.75" customHeight="1" x14ac:dyDescent="0.25">
      <c r="A24" s="884" t="s">
        <v>410</v>
      </c>
      <c r="B24" s="884"/>
      <c r="C24" s="352">
        <v>1610</v>
      </c>
      <c r="D24" s="352">
        <v>1560</v>
      </c>
      <c r="E24" s="352">
        <v>1650</v>
      </c>
      <c r="F24" s="352">
        <v>1610</v>
      </c>
      <c r="G24" s="352">
        <v>-40</v>
      </c>
      <c r="H24" s="352">
        <v>-40</v>
      </c>
    </row>
    <row r="25" spans="1:8" ht="12.75" customHeight="1" x14ac:dyDescent="0.25">
      <c r="A25" s="884" t="s">
        <v>538</v>
      </c>
      <c r="B25" s="884"/>
      <c r="C25" s="352">
        <v>30</v>
      </c>
      <c r="D25" s="352">
        <v>30</v>
      </c>
      <c r="E25" s="352">
        <v>0</v>
      </c>
      <c r="F25" s="352">
        <v>0</v>
      </c>
      <c r="G25" s="352">
        <v>30</v>
      </c>
      <c r="H25" s="352">
        <v>30</v>
      </c>
    </row>
    <row r="26" spans="1:8" ht="6" customHeight="1" x14ac:dyDescent="0.25">
      <c r="A26" s="884"/>
      <c r="B26" s="884"/>
    </row>
    <row r="27" spans="1:8" ht="12.75" customHeight="1" x14ac:dyDescent="0.25">
      <c r="A27" s="885" t="s">
        <v>17</v>
      </c>
      <c r="B27" s="885"/>
    </row>
    <row r="28" spans="1:8" ht="12.75" customHeight="1" x14ac:dyDescent="0.25">
      <c r="A28" s="884" t="s">
        <v>539</v>
      </c>
      <c r="B28" s="884"/>
      <c r="C28" s="352">
        <v>1680</v>
      </c>
      <c r="D28" s="352">
        <v>1630</v>
      </c>
      <c r="E28" s="352">
        <v>1560</v>
      </c>
      <c r="F28" s="352">
        <v>1520</v>
      </c>
      <c r="G28" s="352">
        <v>130</v>
      </c>
      <c r="H28" s="352">
        <v>120</v>
      </c>
    </row>
    <row r="29" spans="1:8" ht="6" customHeight="1" x14ac:dyDescent="0.25">
      <c r="A29" s="884"/>
      <c r="B29" s="884"/>
    </row>
    <row r="30" spans="1:8" ht="12.75" customHeight="1" x14ac:dyDescent="0.25">
      <c r="A30" s="885" t="s">
        <v>18</v>
      </c>
      <c r="B30" s="885"/>
    </row>
    <row r="31" spans="1:8" ht="12.75" customHeight="1" x14ac:dyDescent="0.25">
      <c r="A31" s="884" t="s">
        <v>19</v>
      </c>
      <c r="B31" s="884"/>
      <c r="C31" s="352">
        <v>520</v>
      </c>
      <c r="D31" s="352">
        <v>500</v>
      </c>
      <c r="E31" s="352">
        <v>540</v>
      </c>
      <c r="F31" s="352">
        <v>520</v>
      </c>
      <c r="G31" s="352">
        <v>-20</v>
      </c>
      <c r="H31" s="352">
        <v>-20</v>
      </c>
    </row>
    <row r="32" spans="1:8" ht="12.75" customHeight="1" x14ac:dyDescent="0.25">
      <c r="A32" s="884" t="s">
        <v>540</v>
      </c>
      <c r="B32" s="884"/>
      <c r="C32" s="352">
        <v>0</v>
      </c>
      <c r="D32" s="352">
        <v>0</v>
      </c>
      <c r="E32" s="352">
        <v>220</v>
      </c>
      <c r="F32" s="352">
        <v>200</v>
      </c>
      <c r="G32" s="352">
        <v>-220</v>
      </c>
      <c r="H32" s="352">
        <v>-200</v>
      </c>
    </row>
    <row r="33" spans="1:8" ht="12.75" customHeight="1" x14ac:dyDescent="0.25">
      <c r="A33" s="884" t="s">
        <v>125</v>
      </c>
      <c r="B33" s="884"/>
      <c r="C33" s="352">
        <v>100</v>
      </c>
      <c r="D33" s="352">
        <v>100</v>
      </c>
      <c r="E33" s="352">
        <v>100</v>
      </c>
      <c r="F33" s="352">
        <v>100</v>
      </c>
      <c r="G33" s="352" t="s">
        <v>8</v>
      </c>
      <c r="H33" s="352" t="s">
        <v>8</v>
      </c>
    </row>
    <row r="34" spans="1:8" ht="12.75" customHeight="1" x14ac:dyDescent="0.25">
      <c r="A34" s="884" t="s">
        <v>541</v>
      </c>
      <c r="B34" s="884"/>
      <c r="C34" s="352">
        <v>370</v>
      </c>
      <c r="D34" s="352">
        <v>360</v>
      </c>
      <c r="E34" s="352">
        <v>370</v>
      </c>
      <c r="F34" s="352">
        <v>360</v>
      </c>
      <c r="G34" s="352">
        <v>0</v>
      </c>
      <c r="H34" s="352" t="s">
        <v>8</v>
      </c>
    </row>
    <row r="35" spans="1:8" ht="6" customHeight="1" x14ac:dyDescent="0.25">
      <c r="A35" s="884"/>
      <c r="B35" s="884"/>
    </row>
    <row r="36" spans="1:8" ht="12.75" customHeight="1" x14ac:dyDescent="0.25">
      <c r="A36" s="885" t="s">
        <v>31</v>
      </c>
      <c r="B36" s="885"/>
    </row>
    <row r="37" spans="1:8" ht="12.75" customHeight="1" x14ac:dyDescent="0.25">
      <c r="A37" s="884" t="s">
        <v>32</v>
      </c>
      <c r="B37" s="884"/>
      <c r="C37" s="352">
        <v>390</v>
      </c>
      <c r="D37" s="352">
        <v>370</v>
      </c>
      <c r="E37" s="352">
        <v>430</v>
      </c>
      <c r="F37" s="352">
        <v>400</v>
      </c>
      <c r="G37" s="352">
        <v>-40</v>
      </c>
      <c r="H37" s="352">
        <v>-40</v>
      </c>
    </row>
    <row r="38" spans="1:8" ht="6" customHeight="1" x14ac:dyDescent="0.25">
      <c r="A38" s="884"/>
      <c r="B38" s="884"/>
    </row>
    <row r="39" spans="1:8" ht="12.75" customHeight="1" x14ac:dyDescent="0.25">
      <c r="A39" s="885" t="s">
        <v>224</v>
      </c>
      <c r="B39" s="885"/>
    </row>
    <row r="40" spans="1:8" ht="12.75" customHeight="1" x14ac:dyDescent="0.25">
      <c r="A40" s="884" t="s">
        <v>226</v>
      </c>
      <c r="B40" s="884"/>
      <c r="C40" s="352">
        <v>2610</v>
      </c>
      <c r="D40" s="352">
        <v>2490</v>
      </c>
      <c r="E40" s="352">
        <v>2780</v>
      </c>
      <c r="F40" s="352">
        <v>2660</v>
      </c>
      <c r="G40" s="352">
        <v>-170</v>
      </c>
      <c r="H40" s="352">
        <v>-170</v>
      </c>
    </row>
    <row r="41" spans="1:8" ht="6" customHeight="1" x14ac:dyDescent="0.25">
      <c r="A41" s="884"/>
      <c r="B41" s="884"/>
    </row>
    <row r="42" spans="1:8" ht="12.75" customHeight="1" x14ac:dyDescent="0.25">
      <c r="A42" s="885" t="s">
        <v>35</v>
      </c>
      <c r="B42" s="885"/>
    </row>
    <row r="43" spans="1:8" ht="12.75" customHeight="1" x14ac:dyDescent="0.25">
      <c r="A43" s="884" t="s">
        <v>179</v>
      </c>
      <c r="B43" s="884"/>
      <c r="C43" s="352">
        <v>2080</v>
      </c>
      <c r="D43" s="352">
        <v>2020</v>
      </c>
      <c r="E43" s="352">
        <v>2330</v>
      </c>
      <c r="F43" s="352">
        <v>2250</v>
      </c>
      <c r="G43" s="352">
        <v>-250</v>
      </c>
      <c r="H43" s="352">
        <v>-230</v>
      </c>
    </row>
    <row r="44" spans="1:8" ht="12.75" customHeight="1" x14ac:dyDescent="0.25">
      <c r="A44" s="884" t="s">
        <v>36</v>
      </c>
      <c r="B44" s="884"/>
      <c r="C44" s="352">
        <v>200</v>
      </c>
      <c r="D44" s="352">
        <v>190</v>
      </c>
      <c r="E44" s="352">
        <v>190</v>
      </c>
      <c r="F44" s="352">
        <v>180</v>
      </c>
      <c r="G44" s="352">
        <v>10</v>
      </c>
      <c r="H44" s="352" t="s">
        <v>8</v>
      </c>
    </row>
    <row r="45" spans="1:8" ht="12.75" customHeight="1" x14ac:dyDescent="0.25">
      <c r="A45" s="884" t="s">
        <v>37</v>
      </c>
      <c r="B45" s="884"/>
      <c r="C45" s="352">
        <v>1110</v>
      </c>
      <c r="D45" s="352">
        <v>1070</v>
      </c>
      <c r="E45" s="352">
        <v>1130</v>
      </c>
      <c r="F45" s="352">
        <v>1100</v>
      </c>
      <c r="G45" s="352">
        <v>-20</v>
      </c>
      <c r="H45" s="352">
        <v>-30</v>
      </c>
    </row>
    <row r="46" spans="1:8" ht="12.75" customHeight="1" x14ac:dyDescent="0.25">
      <c r="A46" s="884" t="s">
        <v>38</v>
      </c>
      <c r="B46" s="884"/>
      <c r="C46" s="352">
        <v>690</v>
      </c>
      <c r="D46" s="352">
        <v>610</v>
      </c>
      <c r="E46" s="352">
        <v>700</v>
      </c>
      <c r="F46" s="352">
        <v>630</v>
      </c>
      <c r="G46" s="352">
        <v>-10</v>
      </c>
      <c r="H46" s="352">
        <v>-10</v>
      </c>
    </row>
    <row r="47" spans="1:8" ht="12.75" customHeight="1" x14ac:dyDescent="0.25">
      <c r="A47" s="884" t="s">
        <v>39</v>
      </c>
      <c r="B47" s="884"/>
      <c r="C47" s="352">
        <v>40</v>
      </c>
      <c r="D47" s="352">
        <v>40</v>
      </c>
      <c r="E47" s="352">
        <v>40</v>
      </c>
      <c r="F47" s="352">
        <v>40</v>
      </c>
      <c r="G47" s="352" t="s">
        <v>8</v>
      </c>
      <c r="H47" s="352" t="s">
        <v>8</v>
      </c>
    </row>
    <row r="48" spans="1:8" ht="6" customHeight="1" x14ac:dyDescent="0.25">
      <c r="A48" s="884"/>
      <c r="B48" s="884"/>
    </row>
    <row r="49" spans="1:8" ht="12.75" customHeight="1" x14ac:dyDescent="0.25">
      <c r="A49" s="885" t="s">
        <v>40</v>
      </c>
      <c r="B49" s="885"/>
    </row>
    <row r="50" spans="1:8" ht="12.75" customHeight="1" x14ac:dyDescent="0.25">
      <c r="A50" s="884" t="s">
        <v>180</v>
      </c>
      <c r="B50" s="884"/>
      <c r="C50" s="352">
        <v>500</v>
      </c>
      <c r="D50" s="352">
        <v>490</v>
      </c>
      <c r="E50" s="352">
        <v>460</v>
      </c>
      <c r="F50" s="352">
        <v>450</v>
      </c>
      <c r="G50" s="352">
        <v>40</v>
      </c>
      <c r="H50" s="352">
        <v>40</v>
      </c>
    </row>
    <row r="51" spans="1:8" ht="12.75" customHeight="1" x14ac:dyDescent="0.25">
      <c r="A51" s="884" t="s">
        <v>42</v>
      </c>
      <c r="B51" s="884"/>
      <c r="C51" s="352">
        <v>120</v>
      </c>
      <c r="D51" s="352">
        <v>120</v>
      </c>
      <c r="E51" s="352">
        <v>120</v>
      </c>
      <c r="F51" s="352">
        <v>120</v>
      </c>
      <c r="G51" s="352">
        <v>-10</v>
      </c>
      <c r="H51" s="352">
        <v>-10</v>
      </c>
    </row>
    <row r="52" spans="1:8" ht="6" customHeight="1" x14ac:dyDescent="0.25">
      <c r="A52" s="884"/>
      <c r="B52" s="884"/>
    </row>
    <row r="53" spans="1:8" ht="12.75" customHeight="1" x14ac:dyDescent="0.25">
      <c r="A53" s="885" t="s">
        <v>43</v>
      </c>
      <c r="B53" s="885"/>
    </row>
    <row r="54" spans="1:8" ht="12.75" customHeight="1" x14ac:dyDescent="0.25">
      <c r="A54" s="884" t="s">
        <v>44</v>
      </c>
      <c r="B54" s="884"/>
      <c r="C54" s="352">
        <v>63400</v>
      </c>
      <c r="D54" s="352">
        <v>61440</v>
      </c>
      <c r="E54" s="352">
        <v>64710</v>
      </c>
      <c r="F54" s="352">
        <v>62720</v>
      </c>
      <c r="G54" s="352">
        <v>-1310</v>
      </c>
      <c r="H54" s="352">
        <v>-1280</v>
      </c>
    </row>
    <row r="55" spans="1:8" ht="12.75" customHeight="1" x14ac:dyDescent="0.25">
      <c r="A55" s="884" t="s">
        <v>129</v>
      </c>
      <c r="B55" s="884"/>
      <c r="C55" s="352">
        <v>2900</v>
      </c>
      <c r="D55" s="352">
        <v>2860</v>
      </c>
      <c r="E55" s="352">
        <v>3000</v>
      </c>
      <c r="F55" s="352">
        <v>2960</v>
      </c>
      <c r="G55" s="352">
        <v>-100</v>
      </c>
      <c r="H55" s="352">
        <v>-100</v>
      </c>
    </row>
    <row r="56" spans="1:8" ht="12.75" customHeight="1" x14ac:dyDescent="0.25">
      <c r="A56" s="884" t="s">
        <v>45</v>
      </c>
      <c r="B56" s="884"/>
      <c r="C56" s="352">
        <v>3740</v>
      </c>
      <c r="D56" s="352">
        <v>3620</v>
      </c>
      <c r="E56" s="352">
        <v>3750</v>
      </c>
      <c r="F56" s="352">
        <v>3640</v>
      </c>
      <c r="G56" s="352">
        <v>-10</v>
      </c>
      <c r="H56" s="352">
        <v>-20</v>
      </c>
    </row>
    <row r="57" spans="1:8" ht="12.75" customHeight="1" x14ac:dyDescent="0.25">
      <c r="A57" s="884" t="s">
        <v>130</v>
      </c>
      <c r="B57" s="884"/>
      <c r="C57" s="352">
        <v>1860</v>
      </c>
      <c r="D57" s="352">
        <v>1790</v>
      </c>
      <c r="E57" s="352">
        <v>1860</v>
      </c>
      <c r="F57" s="352">
        <v>1800</v>
      </c>
      <c r="G57" s="352">
        <v>0</v>
      </c>
      <c r="H57" s="352">
        <v>-10</v>
      </c>
    </row>
    <row r="58" spans="1:8" ht="12.75" customHeight="1" x14ac:dyDescent="0.25">
      <c r="A58" s="884" t="s">
        <v>46</v>
      </c>
      <c r="B58" s="884"/>
      <c r="C58" s="352">
        <v>1010</v>
      </c>
      <c r="D58" s="352">
        <v>970</v>
      </c>
      <c r="E58" s="352">
        <v>1000</v>
      </c>
      <c r="F58" s="352">
        <v>960</v>
      </c>
      <c r="G58" s="352">
        <v>10</v>
      </c>
      <c r="H58" s="352">
        <v>10</v>
      </c>
    </row>
    <row r="59" spans="1:8" ht="6" customHeight="1" x14ac:dyDescent="0.25">
      <c r="A59" s="884"/>
      <c r="B59" s="884"/>
    </row>
    <row r="60" spans="1:8" ht="12.75" customHeight="1" x14ac:dyDescent="0.25">
      <c r="A60" s="885" t="s">
        <v>47</v>
      </c>
      <c r="B60" s="885"/>
    </row>
    <row r="61" spans="1:8" ht="12.75" customHeight="1" x14ac:dyDescent="0.25">
      <c r="A61" s="884" t="s">
        <v>181</v>
      </c>
      <c r="B61" s="884"/>
      <c r="C61" s="352">
        <v>1190</v>
      </c>
      <c r="D61" s="352">
        <v>1170</v>
      </c>
      <c r="E61" s="352">
        <v>1170</v>
      </c>
      <c r="F61" s="352">
        <v>1150</v>
      </c>
      <c r="G61" s="352">
        <v>20</v>
      </c>
      <c r="H61" s="352">
        <v>20</v>
      </c>
    </row>
    <row r="62" spans="1:8" ht="6" customHeight="1" x14ac:dyDescent="0.25">
      <c r="A62" s="884"/>
      <c r="B62" s="884"/>
    </row>
    <row r="63" spans="1:8" ht="12.75" customHeight="1" x14ac:dyDescent="0.25">
      <c r="A63" s="885" t="s">
        <v>49</v>
      </c>
      <c r="B63" s="885"/>
    </row>
    <row r="64" spans="1:8" ht="12.75" customHeight="1" x14ac:dyDescent="0.25">
      <c r="A64" s="884" t="s">
        <v>182</v>
      </c>
      <c r="B64" s="884"/>
      <c r="C64" s="352">
        <v>2440</v>
      </c>
      <c r="D64" s="352">
        <v>2340</v>
      </c>
      <c r="E64" s="352">
        <v>2620</v>
      </c>
      <c r="F64" s="352">
        <v>2530</v>
      </c>
      <c r="G64" s="352">
        <v>-180</v>
      </c>
      <c r="H64" s="352">
        <v>-180</v>
      </c>
    </row>
    <row r="65" spans="1:8" ht="12.75" customHeight="1" x14ac:dyDescent="0.25">
      <c r="A65" s="884" t="s">
        <v>50</v>
      </c>
      <c r="B65" s="884"/>
      <c r="C65" s="352">
        <v>530</v>
      </c>
      <c r="D65" s="352">
        <v>500</v>
      </c>
      <c r="E65" s="352">
        <v>530</v>
      </c>
      <c r="F65" s="352">
        <v>510</v>
      </c>
      <c r="G65" s="352" t="s">
        <v>8</v>
      </c>
      <c r="H65" s="352">
        <v>-10</v>
      </c>
    </row>
    <row r="66" spans="1:8" ht="12.75" customHeight="1" x14ac:dyDescent="0.25">
      <c r="A66" s="884" t="s">
        <v>361</v>
      </c>
      <c r="B66" s="884"/>
      <c r="C66" s="352">
        <v>940</v>
      </c>
      <c r="D66" s="352">
        <v>880</v>
      </c>
      <c r="E66" s="352">
        <v>900</v>
      </c>
      <c r="F66" s="352">
        <v>850</v>
      </c>
      <c r="G66" s="352">
        <v>40</v>
      </c>
      <c r="H66" s="352">
        <v>30</v>
      </c>
    </row>
    <row r="67" spans="1:8" ht="12.75" customHeight="1" x14ac:dyDescent="0.25">
      <c r="A67" s="884" t="s">
        <v>135</v>
      </c>
      <c r="B67" s="884"/>
      <c r="C67" s="352">
        <v>230</v>
      </c>
      <c r="D67" s="352">
        <v>220</v>
      </c>
      <c r="E67" s="352">
        <v>230</v>
      </c>
      <c r="F67" s="352">
        <v>220</v>
      </c>
      <c r="G67" s="352" t="s">
        <v>8</v>
      </c>
      <c r="H67" s="352" t="s">
        <v>8</v>
      </c>
    </row>
    <row r="68" spans="1:8" ht="12.75" customHeight="1" x14ac:dyDescent="0.25">
      <c r="A68" s="884" t="s">
        <v>52</v>
      </c>
      <c r="B68" s="884"/>
      <c r="C68" s="352">
        <v>2690</v>
      </c>
      <c r="D68" s="352">
        <v>2490</v>
      </c>
      <c r="E68" s="352">
        <v>2720</v>
      </c>
      <c r="F68" s="352">
        <v>2520</v>
      </c>
      <c r="G68" s="352">
        <v>-30</v>
      </c>
      <c r="H68" s="352">
        <v>-30</v>
      </c>
    </row>
    <row r="69" spans="1:8" ht="12.75" customHeight="1" x14ac:dyDescent="0.25">
      <c r="A69" s="884" t="s">
        <v>542</v>
      </c>
      <c r="B69" s="884"/>
      <c r="C69" s="352">
        <v>2830</v>
      </c>
      <c r="D69" s="352">
        <v>2630</v>
      </c>
      <c r="E69" s="352">
        <v>1590</v>
      </c>
      <c r="F69" s="352">
        <v>1500</v>
      </c>
      <c r="G69" s="352">
        <v>1240</v>
      </c>
      <c r="H69" s="352">
        <v>1140</v>
      </c>
    </row>
    <row r="70" spans="1:8" ht="12.75" customHeight="1" x14ac:dyDescent="0.25">
      <c r="A70" s="884" t="s">
        <v>543</v>
      </c>
      <c r="B70" s="884"/>
      <c r="C70" s="352">
        <v>0</v>
      </c>
      <c r="D70" s="352">
        <v>0</v>
      </c>
      <c r="E70" s="352">
        <v>1230</v>
      </c>
      <c r="F70" s="352">
        <v>1130</v>
      </c>
      <c r="G70" s="352">
        <v>-1230</v>
      </c>
      <c r="H70" s="352">
        <v>-1130</v>
      </c>
    </row>
    <row r="71" spans="1:8" ht="12.75" customHeight="1" x14ac:dyDescent="0.25">
      <c r="A71" s="886" t="s">
        <v>55</v>
      </c>
      <c r="B71" s="884"/>
      <c r="C71" s="352">
        <v>160</v>
      </c>
      <c r="D71" s="352">
        <v>150</v>
      </c>
      <c r="E71" s="352">
        <v>160</v>
      </c>
      <c r="F71" s="352">
        <v>150</v>
      </c>
      <c r="G71" s="352">
        <v>0</v>
      </c>
      <c r="H71" s="352" t="s">
        <v>8</v>
      </c>
    </row>
    <row r="72" spans="1:8" ht="6" customHeight="1" x14ac:dyDescent="0.25">
      <c r="A72" s="884"/>
      <c r="B72" s="884"/>
    </row>
    <row r="73" spans="1:8" ht="12.75" customHeight="1" x14ac:dyDescent="0.25">
      <c r="A73" s="885" t="s">
        <v>56</v>
      </c>
      <c r="B73" s="885"/>
    </row>
    <row r="74" spans="1:8" ht="12.75" customHeight="1" x14ac:dyDescent="0.25">
      <c r="A74" s="884" t="s">
        <v>57</v>
      </c>
      <c r="B74" s="884"/>
      <c r="C74" s="352">
        <v>200</v>
      </c>
      <c r="D74" s="352">
        <v>190</v>
      </c>
      <c r="E74" s="352">
        <v>200</v>
      </c>
      <c r="F74" s="352">
        <v>200</v>
      </c>
      <c r="G74" s="352" t="s">
        <v>8</v>
      </c>
      <c r="H74" s="352">
        <v>-10</v>
      </c>
    </row>
    <row r="75" spans="1:8" ht="6" customHeight="1" x14ac:dyDescent="0.25">
      <c r="A75" s="884"/>
      <c r="B75" s="884"/>
    </row>
    <row r="76" spans="1:8" ht="12.75" customHeight="1" x14ac:dyDescent="0.25">
      <c r="A76" s="885" t="s">
        <v>58</v>
      </c>
      <c r="B76" s="885"/>
    </row>
    <row r="77" spans="1:8" ht="12.75" customHeight="1" x14ac:dyDescent="0.25">
      <c r="A77" s="884" t="s">
        <v>59</v>
      </c>
      <c r="B77" s="884"/>
      <c r="C77" s="352">
        <v>5620</v>
      </c>
      <c r="D77" s="352">
        <v>5560</v>
      </c>
      <c r="E77" s="352">
        <v>5720</v>
      </c>
      <c r="F77" s="352">
        <v>5660</v>
      </c>
      <c r="G77" s="352">
        <v>-100</v>
      </c>
      <c r="H77" s="352">
        <v>-90</v>
      </c>
    </row>
    <row r="78" spans="1:8" ht="12.75" customHeight="1" x14ac:dyDescent="0.25">
      <c r="A78" s="884" t="s">
        <v>60</v>
      </c>
      <c r="B78" s="884"/>
      <c r="C78" s="352">
        <v>80</v>
      </c>
      <c r="D78" s="352">
        <v>70</v>
      </c>
      <c r="E78" s="352">
        <v>70</v>
      </c>
      <c r="F78" s="352">
        <v>70</v>
      </c>
      <c r="G78" s="352">
        <v>10</v>
      </c>
      <c r="H78" s="352">
        <v>10</v>
      </c>
    </row>
    <row r="79" spans="1:8" ht="6" customHeight="1" x14ac:dyDescent="0.25">
      <c r="A79" s="884"/>
      <c r="B79" s="884"/>
    </row>
    <row r="80" spans="1:8" ht="12.75" customHeight="1" x14ac:dyDescent="0.25">
      <c r="A80" s="885" t="s">
        <v>34</v>
      </c>
      <c r="B80" s="885"/>
    </row>
    <row r="81" spans="1:8" ht="12.75" customHeight="1" x14ac:dyDescent="0.25">
      <c r="A81" s="884" t="s">
        <v>544</v>
      </c>
      <c r="B81" s="884"/>
      <c r="C81" s="352">
        <v>0</v>
      </c>
      <c r="D81" s="352">
        <v>0</v>
      </c>
      <c r="E81" s="352">
        <v>120</v>
      </c>
      <c r="F81" s="352">
        <v>110</v>
      </c>
      <c r="G81" s="352">
        <v>-120</v>
      </c>
      <c r="H81" s="352">
        <v>-110</v>
      </c>
    </row>
    <row r="82" spans="1:8" ht="6" customHeight="1" x14ac:dyDescent="0.25">
      <c r="A82" s="884"/>
      <c r="B82" s="884"/>
    </row>
    <row r="83" spans="1:8" ht="12.75" customHeight="1" x14ac:dyDescent="0.25">
      <c r="A83" s="885" t="s">
        <v>61</v>
      </c>
      <c r="B83" s="885"/>
    </row>
    <row r="84" spans="1:8" ht="12.75" customHeight="1" x14ac:dyDescent="0.25">
      <c r="A84" s="884" t="s">
        <v>62</v>
      </c>
      <c r="B84" s="884"/>
      <c r="C84" s="352">
        <v>2470</v>
      </c>
      <c r="D84" s="352">
        <v>2390</v>
      </c>
      <c r="E84" s="352">
        <v>2640</v>
      </c>
      <c r="F84" s="352">
        <v>2560</v>
      </c>
      <c r="G84" s="352">
        <v>-170</v>
      </c>
      <c r="H84" s="352">
        <v>-160</v>
      </c>
    </row>
    <row r="85" spans="1:8" ht="12.75" customHeight="1" x14ac:dyDescent="0.25">
      <c r="A85" s="884" t="s">
        <v>63</v>
      </c>
      <c r="B85" s="884"/>
      <c r="C85" s="352">
        <v>1380</v>
      </c>
      <c r="D85" s="352">
        <v>1350</v>
      </c>
      <c r="E85" s="352">
        <v>1390</v>
      </c>
      <c r="F85" s="352">
        <v>1340</v>
      </c>
      <c r="G85" s="352">
        <v>-20</v>
      </c>
      <c r="H85" s="352">
        <v>10</v>
      </c>
    </row>
    <row r="86" spans="1:8" ht="12.75" customHeight="1" x14ac:dyDescent="0.25">
      <c r="A86" s="884" t="s">
        <v>362</v>
      </c>
      <c r="B86" s="884"/>
      <c r="C86" s="352">
        <v>980</v>
      </c>
      <c r="D86" s="352">
        <v>920</v>
      </c>
      <c r="E86" s="352">
        <v>1000</v>
      </c>
      <c r="F86" s="352">
        <v>930</v>
      </c>
      <c r="G86" s="352">
        <v>-10</v>
      </c>
      <c r="H86" s="352">
        <v>-10</v>
      </c>
    </row>
    <row r="87" spans="1:8" s="341" customFormat="1" ht="12.75" customHeight="1" x14ac:dyDescent="0.25">
      <c r="A87" s="884" t="s">
        <v>136</v>
      </c>
      <c r="B87" s="884"/>
      <c r="C87" s="353">
        <v>210</v>
      </c>
      <c r="D87" s="353">
        <v>190</v>
      </c>
      <c r="E87" s="353">
        <v>220</v>
      </c>
      <c r="F87" s="353">
        <v>190</v>
      </c>
      <c r="G87" s="353" t="s">
        <v>8</v>
      </c>
      <c r="H87" s="353" t="s">
        <v>8</v>
      </c>
    </row>
    <row r="88" spans="1:8" ht="6" customHeight="1" x14ac:dyDescent="0.25">
      <c r="A88" s="884"/>
      <c r="B88" s="884"/>
    </row>
    <row r="89" spans="1:8" ht="12.75" customHeight="1" x14ac:dyDescent="0.25">
      <c r="A89" s="885" t="s">
        <v>23</v>
      </c>
      <c r="B89" s="885"/>
    </row>
    <row r="90" spans="1:8" ht="12.75" customHeight="1" x14ac:dyDescent="0.25">
      <c r="A90" s="884" t="s">
        <v>519</v>
      </c>
      <c r="B90" s="884"/>
      <c r="C90" s="352">
        <v>75130</v>
      </c>
      <c r="D90" s="352">
        <v>67470</v>
      </c>
      <c r="E90" s="352">
        <v>74380</v>
      </c>
      <c r="F90" s="352">
        <v>66880</v>
      </c>
      <c r="G90" s="352">
        <v>750</v>
      </c>
      <c r="H90" s="352">
        <v>590</v>
      </c>
    </row>
    <row r="91" spans="1:8" ht="12.75" customHeight="1" x14ac:dyDescent="0.25">
      <c r="A91" s="884" t="s">
        <v>24</v>
      </c>
      <c r="B91" s="884"/>
      <c r="C91" s="352">
        <v>4040</v>
      </c>
      <c r="D91" s="352">
        <v>3710</v>
      </c>
      <c r="E91" s="352">
        <v>4070</v>
      </c>
      <c r="F91" s="352">
        <v>3730</v>
      </c>
      <c r="G91" s="352">
        <v>-30</v>
      </c>
      <c r="H91" s="352">
        <v>-20</v>
      </c>
    </row>
    <row r="92" spans="1:8" ht="6" customHeight="1" x14ac:dyDescent="0.25">
      <c r="A92" s="884"/>
      <c r="B92" s="884"/>
    </row>
    <row r="93" spans="1:8" ht="12.75" customHeight="1" x14ac:dyDescent="0.25">
      <c r="A93" s="885" t="s">
        <v>22</v>
      </c>
      <c r="B93" s="885"/>
    </row>
    <row r="94" spans="1:8" ht="12.75" customHeight="1" x14ac:dyDescent="0.25">
      <c r="A94" s="884" t="s">
        <v>409</v>
      </c>
      <c r="B94" s="884"/>
      <c r="C94" s="352">
        <v>1180</v>
      </c>
      <c r="D94" s="352">
        <v>1150</v>
      </c>
      <c r="E94" s="352">
        <v>1270</v>
      </c>
      <c r="F94" s="352">
        <v>1240</v>
      </c>
      <c r="G94" s="352">
        <v>-100</v>
      </c>
      <c r="H94" s="352">
        <v>-100</v>
      </c>
    </row>
    <row r="95" spans="1:8" ht="12.75" customHeight="1" x14ac:dyDescent="0.25">
      <c r="A95" s="884" t="s">
        <v>545</v>
      </c>
      <c r="B95" s="884"/>
      <c r="C95" s="352">
        <v>20</v>
      </c>
      <c r="D95" s="352">
        <v>20</v>
      </c>
      <c r="E95" s="352">
        <v>0</v>
      </c>
      <c r="F95" s="352">
        <v>0</v>
      </c>
      <c r="G95" s="352">
        <v>20</v>
      </c>
      <c r="H95" s="352">
        <v>20</v>
      </c>
    </row>
    <row r="96" spans="1:8" ht="6" customHeight="1" x14ac:dyDescent="0.25">
      <c r="A96" s="884"/>
      <c r="B96" s="884"/>
    </row>
    <row r="97" spans="1:8" ht="12.75" customHeight="1" x14ac:dyDescent="0.25">
      <c r="A97" s="885" t="s">
        <v>412</v>
      </c>
      <c r="B97" s="885"/>
    </row>
    <row r="98" spans="1:8" ht="12.75" customHeight="1" x14ac:dyDescent="0.25">
      <c r="A98" s="884" t="s">
        <v>26</v>
      </c>
      <c r="B98" s="884"/>
      <c r="C98" s="352">
        <v>100</v>
      </c>
      <c r="D98" s="352">
        <v>100</v>
      </c>
      <c r="E98" s="352">
        <v>100</v>
      </c>
      <c r="F98" s="352">
        <v>100</v>
      </c>
      <c r="G98" s="352" t="s">
        <v>8</v>
      </c>
      <c r="H98" s="352" t="s">
        <v>8</v>
      </c>
    </row>
    <row r="99" spans="1:8" ht="12.75" customHeight="1" x14ac:dyDescent="0.25">
      <c r="A99" s="884" t="s">
        <v>27</v>
      </c>
      <c r="B99" s="884"/>
      <c r="C99" s="352">
        <v>130</v>
      </c>
      <c r="D99" s="352">
        <v>120</v>
      </c>
      <c r="E99" s="352">
        <v>130</v>
      </c>
      <c r="F99" s="352">
        <v>130</v>
      </c>
      <c r="G99" s="352">
        <v>-10</v>
      </c>
      <c r="H99" s="352">
        <v>-10</v>
      </c>
    </row>
    <row r="100" spans="1:8" ht="12.75" customHeight="1" x14ac:dyDescent="0.25">
      <c r="A100" s="884" t="s">
        <v>28</v>
      </c>
      <c r="B100" s="884"/>
      <c r="C100" s="352">
        <v>140</v>
      </c>
      <c r="D100" s="352">
        <v>140</v>
      </c>
      <c r="E100" s="352">
        <v>150</v>
      </c>
      <c r="F100" s="352">
        <v>140</v>
      </c>
      <c r="G100" s="352" t="s">
        <v>8</v>
      </c>
      <c r="H100" s="352" t="s">
        <v>8</v>
      </c>
    </row>
    <row r="101" spans="1:8" ht="6" customHeight="1" x14ac:dyDescent="0.25">
      <c r="A101" s="884"/>
      <c r="B101" s="884"/>
    </row>
    <row r="102" spans="1:8" ht="12.75" customHeight="1" x14ac:dyDescent="0.25">
      <c r="A102" s="885" t="s">
        <v>67</v>
      </c>
      <c r="B102" s="885"/>
    </row>
    <row r="103" spans="1:8" ht="12.75" customHeight="1" x14ac:dyDescent="0.25">
      <c r="A103" s="884" t="s">
        <v>546</v>
      </c>
      <c r="B103" s="884"/>
      <c r="C103" s="352">
        <v>2690</v>
      </c>
      <c r="D103" s="352">
        <v>2620</v>
      </c>
      <c r="E103" s="352">
        <v>2880</v>
      </c>
      <c r="F103" s="352">
        <v>2780</v>
      </c>
      <c r="G103" s="352">
        <v>-180</v>
      </c>
      <c r="H103" s="352">
        <v>-170</v>
      </c>
    </row>
    <row r="104" spans="1:8" ht="12.75" customHeight="1" x14ac:dyDescent="0.25">
      <c r="A104" s="884" t="s">
        <v>69</v>
      </c>
      <c r="B104" s="884"/>
      <c r="C104" s="352">
        <v>600</v>
      </c>
      <c r="D104" s="352">
        <v>570</v>
      </c>
      <c r="E104" s="352">
        <v>670</v>
      </c>
      <c r="F104" s="352">
        <v>620</v>
      </c>
      <c r="G104" s="352">
        <v>-60</v>
      </c>
      <c r="H104" s="352">
        <v>-60</v>
      </c>
    </row>
    <row r="105" spans="1:8" ht="12.75" customHeight="1" x14ac:dyDescent="0.25">
      <c r="A105" s="884" t="s">
        <v>70</v>
      </c>
      <c r="B105" s="884"/>
      <c r="C105" s="352">
        <v>3720</v>
      </c>
      <c r="D105" s="352">
        <v>3300</v>
      </c>
      <c r="E105" s="352">
        <v>3940</v>
      </c>
      <c r="F105" s="352">
        <v>3500</v>
      </c>
      <c r="G105" s="352">
        <v>-220</v>
      </c>
      <c r="H105" s="352">
        <v>-200</v>
      </c>
    </row>
    <row r="106" spans="1:8" ht="12.75" customHeight="1" x14ac:dyDescent="0.25">
      <c r="A106" s="884" t="s">
        <v>68</v>
      </c>
      <c r="B106" s="884"/>
      <c r="C106" s="352">
        <v>21040</v>
      </c>
      <c r="D106" s="352">
        <v>19820</v>
      </c>
      <c r="E106" s="352">
        <v>21750</v>
      </c>
      <c r="F106" s="352">
        <v>20480</v>
      </c>
      <c r="G106" s="352">
        <v>-720</v>
      </c>
      <c r="H106" s="352">
        <v>-660</v>
      </c>
    </row>
    <row r="107" spans="1:8" ht="6" customHeight="1" x14ac:dyDescent="0.25">
      <c r="A107" s="884"/>
      <c r="B107" s="884"/>
    </row>
    <row r="108" spans="1:8" ht="12.75" customHeight="1" x14ac:dyDescent="0.25">
      <c r="A108" s="885" t="s">
        <v>80</v>
      </c>
      <c r="B108" s="885"/>
    </row>
    <row r="109" spans="1:8" ht="12.75" customHeight="1" x14ac:dyDescent="0.25">
      <c r="A109" s="884" t="s">
        <v>81</v>
      </c>
      <c r="B109" s="884"/>
      <c r="C109" s="352">
        <v>1600</v>
      </c>
      <c r="D109" s="352">
        <v>1560</v>
      </c>
      <c r="E109" s="352">
        <v>1610</v>
      </c>
      <c r="F109" s="352">
        <v>1570</v>
      </c>
      <c r="G109" s="352">
        <v>-10</v>
      </c>
      <c r="H109" s="352">
        <v>-10</v>
      </c>
    </row>
    <row r="110" spans="1:8" ht="6" customHeight="1" x14ac:dyDescent="0.25">
      <c r="A110" s="884"/>
      <c r="B110" s="884"/>
    </row>
    <row r="111" spans="1:8" ht="12.75" customHeight="1" x14ac:dyDescent="0.25">
      <c r="A111" s="885" t="s">
        <v>71</v>
      </c>
      <c r="B111" s="885"/>
    </row>
    <row r="112" spans="1:8" ht="12.75" customHeight="1" x14ac:dyDescent="0.25">
      <c r="A112" s="884" t="s">
        <v>520</v>
      </c>
      <c r="B112" s="884"/>
      <c r="C112" s="352">
        <v>4480</v>
      </c>
      <c r="D112" s="352">
        <v>4300</v>
      </c>
      <c r="E112" s="352">
        <v>4690</v>
      </c>
      <c r="F112" s="352">
        <v>4510</v>
      </c>
      <c r="G112" s="352">
        <v>-210</v>
      </c>
      <c r="H112" s="352">
        <v>-210</v>
      </c>
    </row>
    <row r="113" spans="1:8" ht="12.75" customHeight="1" x14ac:dyDescent="0.25">
      <c r="A113" s="884" t="s">
        <v>547</v>
      </c>
      <c r="B113" s="884"/>
      <c r="C113" s="352">
        <v>22190</v>
      </c>
      <c r="D113" s="352">
        <v>19850</v>
      </c>
      <c r="E113" s="352">
        <v>19540</v>
      </c>
      <c r="F113" s="352">
        <v>17430</v>
      </c>
      <c r="G113" s="352">
        <v>2650</v>
      </c>
      <c r="H113" s="352">
        <v>2420</v>
      </c>
    </row>
    <row r="114" spans="1:8" ht="12.75" customHeight="1" x14ac:dyDescent="0.25">
      <c r="A114" s="884" t="s">
        <v>73</v>
      </c>
      <c r="B114" s="884"/>
      <c r="C114" s="352">
        <v>5220</v>
      </c>
      <c r="D114" s="352">
        <v>4680</v>
      </c>
      <c r="E114" s="352">
        <v>5400</v>
      </c>
      <c r="F114" s="352">
        <v>4860</v>
      </c>
      <c r="G114" s="352">
        <v>-180</v>
      </c>
      <c r="H114" s="352">
        <v>-180</v>
      </c>
    </row>
    <row r="115" spans="1:8" ht="12.75" customHeight="1" x14ac:dyDescent="0.25">
      <c r="A115" s="884" t="s">
        <v>74</v>
      </c>
      <c r="B115" s="884"/>
      <c r="C115" s="352">
        <v>620</v>
      </c>
      <c r="D115" s="352">
        <v>580</v>
      </c>
      <c r="E115" s="352">
        <v>610</v>
      </c>
      <c r="F115" s="352">
        <v>580</v>
      </c>
      <c r="G115" s="352">
        <v>10</v>
      </c>
      <c r="H115" s="352">
        <v>10</v>
      </c>
    </row>
    <row r="116" spans="1:8" ht="12.75" customHeight="1" x14ac:dyDescent="0.25">
      <c r="A116" s="884" t="s">
        <v>389</v>
      </c>
      <c r="B116" s="884"/>
      <c r="C116" s="352">
        <v>430</v>
      </c>
      <c r="D116" s="352">
        <v>410</v>
      </c>
      <c r="E116" s="352">
        <v>460</v>
      </c>
      <c r="F116" s="352">
        <v>430</v>
      </c>
      <c r="G116" s="352">
        <v>-30</v>
      </c>
      <c r="H116" s="352">
        <v>-30</v>
      </c>
    </row>
    <row r="117" spans="1:8" ht="12.75" customHeight="1" x14ac:dyDescent="0.25">
      <c r="A117" s="884" t="s">
        <v>548</v>
      </c>
      <c r="B117" s="884"/>
      <c r="C117" s="352">
        <v>0</v>
      </c>
      <c r="D117" s="352">
        <v>0</v>
      </c>
      <c r="E117" s="352">
        <v>3310</v>
      </c>
      <c r="F117" s="352">
        <v>3050</v>
      </c>
      <c r="G117" s="352">
        <v>-3310</v>
      </c>
      <c r="H117" s="352">
        <v>-3050</v>
      </c>
    </row>
    <row r="118" spans="1:8" ht="12.75" customHeight="1" x14ac:dyDescent="0.25">
      <c r="A118" s="884" t="s">
        <v>76</v>
      </c>
      <c r="B118" s="884"/>
      <c r="C118" s="352">
        <v>100</v>
      </c>
      <c r="D118" s="352">
        <v>90</v>
      </c>
      <c r="E118" s="352">
        <v>100</v>
      </c>
      <c r="F118" s="352">
        <v>100</v>
      </c>
      <c r="G118" s="352" t="s">
        <v>8</v>
      </c>
      <c r="H118" s="352" t="s">
        <v>8</v>
      </c>
    </row>
    <row r="119" spans="1:8" ht="12.75" customHeight="1" x14ac:dyDescent="0.25">
      <c r="A119" s="886" t="s">
        <v>77</v>
      </c>
      <c r="B119" s="884"/>
      <c r="C119" s="352">
        <v>50</v>
      </c>
      <c r="D119" s="352">
        <v>50</v>
      </c>
      <c r="E119" s="352">
        <v>60</v>
      </c>
      <c r="F119" s="352">
        <v>60</v>
      </c>
      <c r="G119" s="352">
        <v>-10</v>
      </c>
      <c r="H119" s="352">
        <v>-10</v>
      </c>
    </row>
    <row r="120" spans="1:8" ht="12.75" customHeight="1" x14ac:dyDescent="0.25">
      <c r="A120" s="884" t="s">
        <v>78</v>
      </c>
      <c r="B120" s="884"/>
      <c r="C120" s="352">
        <v>48110</v>
      </c>
      <c r="D120" s="352">
        <v>46040</v>
      </c>
      <c r="E120" s="352">
        <v>49210</v>
      </c>
      <c r="F120" s="352">
        <v>47150</v>
      </c>
      <c r="G120" s="352">
        <v>-1100</v>
      </c>
      <c r="H120" s="352">
        <v>-1120</v>
      </c>
    </row>
    <row r="121" spans="1:8" ht="12.75" customHeight="1" x14ac:dyDescent="0.25">
      <c r="A121" s="884" t="s">
        <v>79</v>
      </c>
      <c r="B121" s="884"/>
      <c r="C121" s="352">
        <v>50</v>
      </c>
      <c r="D121" s="352">
        <v>50</v>
      </c>
      <c r="E121" s="352">
        <v>40</v>
      </c>
      <c r="F121" s="352">
        <v>40</v>
      </c>
      <c r="G121" s="352" t="s">
        <v>8</v>
      </c>
      <c r="H121" s="352" t="s">
        <v>8</v>
      </c>
    </row>
    <row r="122" spans="1:8" ht="6" customHeight="1" x14ac:dyDescent="0.25">
      <c r="A122" s="884"/>
      <c r="B122" s="884"/>
    </row>
    <row r="123" spans="1:8" ht="12.75" customHeight="1" x14ac:dyDescent="0.25">
      <c r="A123" s="885" t="s">
        <v>82</v>
      </c>
      <c r="B123" s="885"/>
    </row>
    <row r="124" spans="1:8" ht="12.75" customHeight="1" x14ac:dyDescent="0.25">
      <c r="A124" s="884" t="s">
        <v>82</v>
      </c>
      <c r="B124" s="884"/>
      <c r="C124" s="352">
        <v>50</v>
      </c>
      <c r="D124" s="352">
        <v>50</v>
      </c>
      <c r="E124" s="352">
        <v>110</v>
      </c>
      <c r="F124" s="352">
        <v>100</v>
      </c>
      <c r="G124" s="352">
        <v>-60</v>
      </c>
      <c r="H124" s="352">
        <v>-60</v>
      </c>
    </row>
    <row r="125" spans="1:8" ht="6" customHeight="1" x14ac:dyDescent="0.25">
      <c r="A125" s="884"/>
      <c r="B125" s="884"/>
    </row>
    <row r="126" spans="1:8" ht="12.75" customHeight="1" x14ac:dyDescent="0.25">
      <c r="A126" s="885" t="s">
        <v>144</v>
      </c>
      <c r="B126" s="885"/>
    </row>
    <row r="127" spans="1:8" ht="12.75" customHeight="1" x14ac:dyDescent="0.25">
      <c r="A127" s="884" t="s">
        <v>144</v>
      </c>
      <c r="B127" s="884"/>
      <c r="C127" s="352">
        <v>1480</v>
      </c>
      <c r="D127" s="352">
        <v>1430</v>
      </c>
      <c r="E127" s="352">
        <v>1490</v>
      </c>
      <c r="F127" s="352">
        <v>1450</v>
      </c>
      <c r="G127" s="352">
        <v>-20</v>
      </c>
      <c r="H127" s="352">
        <v>-20</v>
      </c>
    </row>
    <row r="128" spans="1:8" ht="6" customHeight="1" x14ac:dyDescent="0.25">
      <c r="A128" s="884"/>
      <c r="B128" s="884"/>
    </row>
    <row r="129" spans="1:8" ht="12.75" customHeight="1" x14ac:dyDescent="0.25">
      <c r="A129" s="885" t="s">
        <v>296</v>
      </c>
      <c r="B129" s="885"/>
    </row>
    <row r="130" spans="1:8" ht="12.75" customHeight="1" x14ac:dyDescent="0.25">
      <c r="A130" s="884" t="s">
        <v>296</v>
      </c>
      <c r="B130" s="884"/>
      <c r="C130" s="352">
        <v>180</v>
      </c>
      <c r="D130" s="352">
        <v>180</v>
      </c>
      <c r="E130" s="352">
        <v>170</v>
      </c>
      <c r="F130" s="352">
        <v>170</v>
      </c>
      <c r="G130" s="352">
        <v>10</v>
      </c>
      <c r="H130" s="352">
        <v>10</v>
      </c>
    </row>
    <row r="131" spans="1:8" ht="6" customHeight="1" x14ac:dyDescent="0.25">
      <c r="A131" s="884"/>
      <c r="B131" s="884"/>
    </row>
    <row r="132" spans="1:8" ht="12.75" customHeight="1" x14ac:dyDescent="0.25">
      <c r="A132" s="885" t="s">
        <v>83</v>
      </c>
      <c r="B132" s="885"/>
    </row>
    <row r="133" spans="1:8" ht="12.75" customHeight="1" x14ac:dyDescent="0.25">
      <c r="A133" s="884" t="s">
        <v>83</v>
      </c>
      <c r="B133" s="884"/>
      <c r="C133" s="352">
        <v>5510</v>
      </c>
      <c r="D133" s="352">
        <v>5280</v>
      </c>
      <c r="E133" s="352">
        <v>5540</v>
      </c>
      <c r="F133" s="352">
        <v>5310</v>
      </c>
      <c r="G133" s="352">
        <v>-30</v>
      </c>
      <c r="H133" s="352">
        <v>-30</v>
      </c>
    </row>
    <row r="134" spans="1:8" ht="6" customHeight="1" x14ac:dyDescent="0.25">
      <c r="A134" s="884"/>
      <c r="B134" s="884"/>
    </row>
    <row r="135" spans="1:8" ht="12.75" customHeight="1" x14ac:dyDescent="0.25">
      <c r="A135" s="885" t="s">
        <v>84</v>
      </c>
      <c r="B135" s="885"/>
    </row>
    <row r="136" spans="1:8" ht="12.75" customHeight="1" x14ac:dyDescent="0.25">
      <c r="A136" s="884" t="s">
        <v>188</v>
      </c>
      <c r="B136" s="884"/>
      <c r="C136" s="352">
        <v>1830</v>
      </c>
      <c r="D136" s="352">
        <v>1780</v>
      </c>
      <c r="E136" s="352">
        <v>1910</v>
      </c>
      <c r="F136" s="352">
        <v>1860</v>
      </c>
      <c r="G136" s="352">
        <v>-80</v>
      </c>
      <c r="H136" s="352">
        <v>-70</v>
      </c>
    </row>
    <row r="137" spans="1:8" ht="12.75" customHeight="1" x14ac:dyDescent="0.25">
      <c r="A137" s="884" t="s">
        <v>85</v>
      </c>
      <c r="B137" s="884"/>
      <c r="C137" s="352">
        <v>6310</v>
      </c>
      <c r="D137" s="352">
        <v>5770</v>
      </c>
      <c r="E137" s="352">
        <v>6350</v>
      </c>
      <c r="F137" s="352">
        <v>5800</v>
      </c>
      <c r="G137" s="352">
        <v>-40</v>
      </c>
      <c r="H137" s="352">
        <v>-30</v>
      </c>
    </row>
    <row r="138" spans="1:8" ht="12.75" customHeight="1" x14ac:dyDescent="0.25">
      <c r="A138" s="884" t="s">
        <v>86</v>
      </c>
      <c r="B138" s="884"/>
      <c r="C138" s="352">
        <v>2570</v>
      </c>
      <c r="D138" s="352">
        <v>2390</v>
      </c>
      <c r="E138" s="352">
        <v>2600</v>
      </c>
      <c r="F138" s="352">
        <v>2430</v>
      </c>
      <c r="G138" s="352">
        <v>-30</v>
      </c>
      <c r="H138" s="352">
        <v>-40</v>
      </c>
    </row>
    <row r="139" spans="1:8" ht="12.75" customHeight="1" x14ac:dyDescent="0.25">
      <c r="A139" s="886" t="s">
        <v>87</v>
      </c>
      <c r="B139" s="884"/>
      <c r="C139" s="352">
        <v>210</v>
      </c>
      <c r="D139" s="352">
        <v>210</v>
      </c>
      <c r="E139" s="352">
        <v>240</v>
      </c>
      <c r="F139" s="352">
        <v>240</v>
      </c>
      <c r="G139" s="352">
        <v>-30</v>
      </c>
      <c r="H139" s="352">
        <v>-30</v>
      </c>
    </row>
    <row r="140" spans="1:8" ht="12.75" customHeight="1" x14ac:dyDescent="0.25">
      <c r="A140" s="884" t="s">
        <v>88</v>
      </c>
      <c r="B140" s="884"/>
      <c r="C140" s="352">
        <v>3600</v>
      </c>
      <c r="D140" s="352">
        <v>3510</v>
      </c>
      <c r="E140" s="352">
        <v>3630</v>
      </c>
      <c r="F140" s="352">
        <v>3550</v>
      </c>
      <c r="G140" s="352">
        <v>-30</v>
      </c>
      <c r="H140" s="352">
        <v>-40</v>
      </c>
    </row>
    <row r="141" spans="1:8" ht="12.75" customHeight="1" x14ac:dyDescent="0.25">
      <c r="A141" s="884" t="s">
        <v>89</v>
      </c>
      <c r="B141" s="884"/>
      <c r="C141" s="352">
        <v>1130</v>
      </c>
      <c r="D141" s="352">
        <v>1090</v>
      </c>
      <c r="E141" s="352">
        <v>1150</v>
      </c>
      <c r="F141" s="352">
        <v>1100</v>
      </c>
      <c r="G141" s="352">
        <v>-10</v>
      </c>
      <c r="H141" s="352">
        <v>-10</v>
      </c>
    </row>
    <row r="142" spans="1:8" ht="12.75" customHeight="1" x14ac:dyDescent="0.25">
      <c r="A142" s="884" t="s">
        <v>90</v>
      </c>
      <c r="B142" s="884"/>
      <c r="C142" s="352">
        <v>290</v>
      </c>
      <c r="D142" s="352">
        <v>280</v>
      </c>
      <c r="E142" s="352">
        <v>280</v>
      </c>
      <c r="F142" s="352">
        <v>270</v>
      </c>
      <c r="G142" s="352">
        <v>10</v>
      </c>
      <c r="H142" s="352">
        <v>10</v>
      </c>
    </row>
    <row r="143" spans="1:8" ht="12.75" customHeight="1" x14ac:dyDescent="0.25">
      <c r="A143" s="884" t="s">
        <v>91</v>
      </c>
      <c r="B143" s="884"/>
      <c r="C143" s="352">
        <v>150</v>
      </c>
      <c r="D143" s="352">
        <v>140</v>
      </c>
      <c r="E143" s="352">
        <v>150</v>
      </c>
      <c r="F143" s="352">
        <v>140</v>
      </c>
      <c r="G143" s="352" t="s">
        <v>8</v>
      </c>
      <c r="H143" s="352" t="s">
        <v>8</v>
      </c>
    </row>
    <row r="144" spans="1:8" ht="12.75" customHeight="1" x14ac:dyDescent="0.25">
      <c r="A144" s="884" t="s">
        <v>92</v>
      </c>
      <c r="B144" s="884"/>
      <c r="C144" s="352">
        <v>2280</v>
      </c>
      <c r="D144" s="352">
        <v>2210</v>
      </c>
      <c r="E144" s="352">
        <v>2310</v>
      </c>
      <c r="F144" s="352">
        <v>2230</v>
      </c>
      <c r="G144" s="352">
        <v>-30</v>
      </c>
      <c r="H144" s="352">
        <v>-20</v>
      </c>
    </row>
    <row r="145" spans="1:10" ht="6" customHeight="1" x14ac:dyDescent="0.25">
      <c r="A145" s="884"/>
      <c r="B145" s="884"/>
    </row>
    <row r="146" spans="1:10" ht="12.75" customHeight="1" x14ac:dyDescent="0.25">
      <c r="A146" s="885" t="s">
        <v>146</v>
      </c>
      <c r="B146" s="885"/>
    </row>
    <row r="147" spans="1:10" ht="12.75" customHeight="1" x14ac:dyDescent="0.25">
      <c r="A147" s="884" t="s">
        <v>146</v>
      </c>
      <c r="B147" s="884"/>
      <c r="C147" s="352">
        <v>3870</v>
      </c>
      <c r="D147" s="352">
        <v>3170</v>
      </c>
      <c r="E147" s="352">
        <v>3970</v>
      </c>
      <c r="F147" s="352">
        <v>3250</v>
      </c>
      <c r="G147" s="352">
        <v>-100</v>
      </c>
      <c r="H147" s="352">
        <v>-80</v>
      </c>
    </row>
    <row r="148" spans="1:10" ht="12.75" customHeight="1" x14ac:dyDescent="0.25">
      <c r="A148" s="884" t="s">
        <v>549</v>
      </c>
      <c r="B148" s="884"/>
      <c r="C148" s="352">
        <v>110</v>
      </c>
      <c r="D148" s="352">
        <v>110</v>
      </c>
      <c r="E148" s="352">
        <v>7870</v>
      </c>
      <c r="F148" s="352">
        <v>6100</v>
      </c>
      <c r="G148" s="352">
        <v>-7770</v>
      </c>
      <c r="H148" s="352">
        <v>-5990</v>
      </c>
    </row>
    <row r="149" spans="1:10" ht="6" customHeight="1" x14ac:dyDescent="0.25">
      <c r="A149" s="884"/>
      <c r="B149" s="884"/>
    </row>
    <row r="150" spans="1:10" ht="12.75" customHeight="1" x14ac:dyDescent="0.25">
      <c r="A150" s="885" t="s">
        <v>148</v>
      </c>
      <c r="B150" s="885"/>
    </row>
    <row r="151" spans="1:10" ht="12.75" customHeight="1" x14ac:dyDescent="0.25">
      <c r="A151" s="884" t="s">
        <v>550</v>
      </c>
      <c r="B151" s="884"/>
      <c r="C151" s="352">
        <v>12470</v>
      </c>
      <c r="D151" s="352">
        <v>11520</v>
      </c>
      <c r="E151" s="352">
        <v>12840</v>
      </c>
      <c r="F151" s="352">
        <v>11890</v>
      </c>
      <c r="G151" s="352">
        <v>-370</v>
      </c>
      <c r="H151" s="352">
        <v>-370</v>
      </c>
      <c r="J151" s="354"/>
    </row>
    <row r="152" spans="1:10" ht="12.75" customHeight="1" x14ac:dyDescent="0.25">
      <c r="A152" s="884" t="s">
        <v>94</v>
      </c>
      <c r="B152" s="884"/>
      <c r="C152" s="352">
        <v>78780</v>
      </c>
      <c r="D152" s="352">
        <v>69920</v>
      </c>
      <c r="E152" s="352">
        <v>81850</v>
      </c>
      <c r="F152" s="352">
        <v>72940</v>
      </c>
      <c r="G152" s="352">
        <v>-3080</v>
      </c>
      <c r="H152" s="352">
        <v>-3020</v>
      </c>
      <c r="J152" s="354"/>
    </row>
    <row r="153" spans="1:10" ht="12.75" customHeight="1" x14ac:dyDescent="0.25">
      <c r="A153" s="884" t="s">
        <v>312</v>
      </c>
      <c r="B153" s="884"/>
      <c r="C153" s="352">
        <v>14620</v>
      </c>
      <c r="D153" s="352">
        <v>13000</v>
      </c>
      <c r="E153" s="352">
        <v>14760</v>
      </c>
      <c r="F153" s="352">
        <v>13140</v>
      </c>
      <c r="G153" s="352">
        <v>-150</v>
      </c>
      <c r="H153" s="352">
        <v>-140</v>
      </c>
      <c r="J153" s="354"/>
    </row>
    <row r="154" spans="1:10" ht="12.75" customHeight="1" x14ac:dyDescent="0.25">
      <c r="A154" s="884" t="s">
        <v>190</v>
      </c>
      <c r="B154" s="884"/>
      <c r="C154" s="352">
        <v>9010</v>
      </c>
      <c r="D154" s="352">
        <v>7910</v>
      </c>
      <c r="E154" s="352">
        <v>9350</v>
      </c>
      <c r="F154" s="352">
        <v>8250</v>
      </c>
      <c r="G154" s="352">
        <v>-330</v>
      </c>
      <c r="H154" s="352">
        <v>-340</v>
      </c>
      <c r="J154" s="354"/>
    </row>
    <row r="155" spans="1:10" ht="12.75" customHeight="1" x14ac:dyDescent="0.25">
      <c r="A155" s="884" t="s">
        <v>95</v>
      </c>
      <c r="B155" s="884"/>
      <c r="C155" s="352">
        <v>3580</v>
      </c>
      <c r="D155" s="352">
        <v>3350</v>
      </c>
      <c r="E155" s="352">
        <v>3600</v>
      </c>
      <c r="F155" s="352">
        <v>3370</v>
      </c>
      <c r="G155" s="352">
        <v>-20</v>
      </c>
      <c r="H155" s="352">
        <v>-20</v>
      </c>
      <c r="J155" s="354"/>
    </row>
    <row r="156" spans="1:10" ht="6" customHeight="1" x14ac:dyDescent="0.25">
      <c r="A156" s="884"/>
      <c r="B156" s="884"/>
    </row>
    <row r="157" spans="1:10" ht="12.75" customHeight="1" x14ac:dyDescent="0.25">
      <c r="A157" s="885" t="s">
        <v>153</v>
      </c>
      <c r="B157" s="885"/>
    </row>
    <row r="158" spans="1:10" ht="12.75" customHeight="1" x14ac:dyDescent="0.25">
      <c r="A158" s="884" t="s">
        <v>154</v>
      </c>
      <c r="B158" s="884"/>
      <c r="C158" s="352">
        <v>5350</v>
      </c>
      <c r="D158" s="352">
        <v>5110</v>
      </c>
      <c r="E158" s="352">
        <v>5480</v>
      </c>
      <c r="F158" s="352">
        <v>5240</v>
      </c>
      <c r="G158" s="352">
        <v>-130</v>
      </c>
      <c r="H158" s="352">
        <v>-130</v>
      </c>
    </row>
    <row r="159" spans="1:10" ht="12.75" customHeight="1" x14ac:dyDescent="0.25">
      <c r="A159" s="884" t="s">
        <v>107</v>
      </c>
      <c r="B159" s="884"/>
      <c r="C159" s="352">
        <v>50</v>
      </c>
      <c r="D159" s="352">
        <v>50</v>
      </c>
      <c r="E159" s="352">
        <v>60</v>
      </c>
      <c r="F159" s="352">
        <v>60</v>
      </c>
      <c r="G159" s="352">
        <v>-10</v>
      </c>
      <c r="H159" s="352">
        <v>-10</v>
      </c>
    </row>
    <row r="160" spans="1:10" ht="12.75" customHeight="1" x14ac:dyDescent="0.25">
      <c r="A160" s="884" t="s">
        <v>96</v>
      </c>
      <c r="B160" s="884"/>
      <c r="C160" s="352">
        <v>1740</v>
      </c>
      <c r="D160" s="352">
        <v>1630</v>
      </c>
      <c r="E160" s="352">
        <v>1790</v>
      </c>
      <c r="F160" s="352">
        <v>1680</v>
      </c>
      <c r="G160" s="352">
        <v>-50</v>
      </c>
      <c r="H160" s="352">
        <v>-50</v>
      </c>
    </row>
    <row r="161" spans="1:8" ht="12.75" customHeight="1" x14ac:dyDescent="0.25">
      <c r="A161" s="884" t="s">
        <v>551</v>
      </c>
      <c r="B161" s="884"/>
      <c r="C161" s="352">
        <v>0</v>
      </c>
      <c r="D161" s="352">
        <v>0</v>
      </c>
      <c r="E161" s="352">
        <v>320</v>
      </c>
      <c r="F161" s="352">
        <v>300</v>
      </c>
      <c r="G161" s="352">
        <v>-320</v>
      </c>
      <c r="H161" s="352">
        <v>-300</v>
      </c>
    </row>
    <row r="162" spans="1:8" ht="12.75" customHeight="1" x14ac:dyDescent="0.25">
      <c r="A162" s="884" t="s">
        <v>97</v>
      </c>
      <c r="B162" s="884"/>
      <c r="C162" s="352">
        <v>200</v>
      </c>
      <c r="D162" s="352">
        <v>180</v>
      </c>
      <c r="E162" s="352">
        <v>210</v>
      </c>
      <c r="F162" s="352">
        <v>200</v>
      </c>
      <c r="G162" s="352">
        <v>-10</v>
      </c>
      <c r="H162" s="352">
        <v>-10</v>
      </c>
    </row>
    <row r="163" spans="1:8" ht="12.75" customHeight="1" x14ac:dyDescent="0.25">
      <c r="A163" s="884" t="s">
        <v>98</v>
      </c>
      <c r="B163" s="884"/>
      <c r="C163" s="352">
        <v>1140</v>
      </c>
      <c r="D163" s="352">
        <v>1060</v>
      </c>
      <c r="E163" s="352">
        <v>950</v>
      </c>
      <c r="F163" s="352">
        <v>900</v>
      </c>
      <c r="G163" s="352">
        <v>190</v>
      </c>
      <c r="H163" s="352">
        <v>160</v>
      </c>
    </row>
    <row r="164" spans="1:8" ht="12.75" customHeight="1" x14ac:dyDescent="0.25">
      <c r="A164" s="884" t="s">
        <v>552</v>
      </c>
      <c r="B164" s="884"/>
      <c r="C164" s="352">
        <v>440</v>
      </c>
      <c r="D164" s="352">
        <v>410</v>
      </c>
      <c r="E164" s="352">
        <v>140</v>
      </c>
      <c r="F164" s="352">
        <v>140</v>
      </c>
      <c r="G164" s="352">
        <v>290</v>
      </c>
      <c r="H164" s="352">
        <v>270</v>
      </c>
    </row>
    <row r="165" spans="1:8" ht="12.75" customHeight="1" x14ac:dyDescent="0.25">
      <c r="A165" s="884" t="s">
        <v>100</v>
      </c>
      <c r="B165" s="884"/>
      <c r="C165" s="352">
        <v>160</v>
      </c>
      <c r="D165" s="352">
        <v>150</v>
      </c>
      <c r="E165" s="352">
        <v>160</v>
      </c>
      <c r="F165" s="352">
        <v>150</v>
      </c>
      <c r="G165" s="352">
        <v>0</v>
      </c>
      <c r="H165" s="352">
        <v>0</v>
      </c>
    </row>
    <row r="166" spans="1:8" ht="12.75" customHeight="1" x14ac:dyDescent="0.25">
      <c r="A166" s="884" t="s">
        <v>101</v>
      </c>
      <c r="B166" s="884"/>
      <c r="C166" s="352">
        <v>1210</v>
      </c>
      <c r="D166" s="352">
        <v>1120</v>
      </c>
      <c r="E166" s="352">
        <v>1290</v>
      </c>
      <c r="F166" s="352">
        <v>1200</v>
      </c>
      <c r="G166" s="352">
        <v>-80</v>
      </c>
      <c r="H166" s="352">
        <v>-70</v>
      </c>
    </row>
    <row r="167" spans="1:8" ht="12.75" customHeight="1" x14ac:dyDescent="0.25">
      <c r="A167" s="884" t="s">
        <v>102</v>
      </c>
      <c r="B167" s="884"/>
      <c r="C167" s="352">
        <v>1550</v>
      </c>
      <c r="D167" s="352">
        <v>1430</v>
      </c>
      <c r="E167" s="352">
        <v>1620</v>
      </c>
      <c r="F167" s="352">
        <v>1440</v>
      </c>
      <c r="G167" s="352">
        <v>-70</v>
      </c>
      <c r="H167" s="352">
        <v>-20</v>
      </c>
    </row>
    <row r="168" spans="1:8" ht="12.75" customHeight="1" x14ac:dyDescent="0.25">
      <c r="A168" s="884" t="s">
        <v>158</v>
      </c>
      <c r="B168" s="884"/>
      <c r="C168" s="352">
        <v>4190</v>
      </c>
      <c r="D168" s="352">
        <v>4060</v>
      </c>
      <c r="E168" s="352">
        <v>4160</v>
      </c>
      <c r="F168" s="352">
        <v>4040</v>
      </c>
      <c r="G168" s="352">
        <v>30</v>
      </c>
      <c r="H168" s="352">
        <v>20</v>
      </c>
    </row>
    <row r="169" spans="1:8" ht="12.75" customHeight="1" x14ac:dyDescent="0.25">
      <c r="A169" s="884" t="s">
        <v>103</v>
      </c>
      <c r="B169" s="884"/>
      <c r="C169" s="352">
        <v>250</v>
      </c>
      <c r="D169" s="352">
        <v>230</v>
      </c>
      <c r="E169" s="352">
        <v>250</v>
      </c>
      <c r="F169" s="352">
        <v>230</v>
      </c>
      <c r="G169" s="352" t="s">
        <v>8</v>
      </c>
      <c r="H169" s="352" t="s">
        <v>8</v>
      </c>
    </row>
    <row r="170" spans="1:8" ht="12.75" customHeight="1" x14ac:dyDescent="0.25">
      <c r="A170" s="884" t="s">
        <v>553</v>
      </c>
      <c r="B170" s="884"/>
      <c r="C170" s="352">
        <v>0</v>
      </c>
      <c r="D170" s="352">
        <v>0</v>
      </c>
      <c r="E170" s="352">
        <v>30</v>
      </c>
      <c r="F170" s="352">
        <v>30</v>
      </c>
      <c r="G170" s="352">
        <v>-30</v>
      </c>
      <c r="H170" s="352">
        <v>-30</v>
      </c>
    </row>
    <row r="171" spans="1:8" ht="12.75" customHeight="1" x14ac:dyDescent="0.25">
      <c r="A171" s="884" t="s">
        <v>105</v>
      </c>
      <c r="B171" s="884"/>
      <c r="C171" s="352">
        <v>170</v>
      </c>
      <c r="D171" s="352">
        <v>160</v>
      </c>
      <c r="E171" s="352">
        <v>170</v>
      </c>
      <c r="F171" s="352">
        <v>160</v>
      </c>
      <c r="G171" s="352">
        <v>10</v>
      </c>
      <c r="H171" s="352" t="s">
        <v>8</v>
      </c>
    </row>
    <row r="172" spans="1:8" ht="12.75" customHeight="1" x14ac:dyDescent="0.25">
      <c r="A172" s="884" t="s">
        <v>106</v>
      </c>
      <c r="B172" s="884"/>
      <c r="C172" s="352">
        <v>400</v>
      </c>
      <c r="D172" s="352">
        <v>390</v>
      </c>
      <c r="E172" s="352">
        <v>400</v>
      </c>
      <c r="F172" s="352">
        <v>390</v>
      </c>
      <c r="G172" s="352" t="s">
        <v>8</v>
      </c>
      <c r="H172" s="352" t="s">
        <v>8</v>
      </c>
    </row>
    <row r="173" spans="1:8" ht="12.75" customHeight="1" x14ac:dyDescent="0.25">
      <c r="A173" s="884" t="s">
        <v>159</v>
      </c>
      <c r="B173" s="884"/>
      <c r="C173" s="352">
        <v>50</v>
      </c>
      <c r="D173" s="352">
        <v>50</v>
      </c>
      <c r="E173" s="352">
        <v>50</v>
      </c>
      <c r="F173" s="352">
        <v>50</v>
      </c>
      <c r="G173" s="352" t="s">
        <v>8</v>
      </c>
      <c r="H173" s="352" t="s">
        <v>8</v>
      </c>
    </row>
    <row r="174" spans="1:8" ht="12.75" customHeight="1" x14ac:dyDescent="0.25">
      <c r="A174" s="884" t="s">
        <v>108</v>
      </c>
      <c r="B174" s="884"/>
      <c r="C174" s="352">
        <v>170</v>
      </c>
      <c r="D174" s="352">
        <v>160</v>
      </c>
      <c r="E174" s="352">
        <v>170</v>
      </c>
      <c r="F174" s="352">
        <v>160</v>
      </c>
      <c r="G174" s="352">
        <v>0</v>
      </c>
      <c r="H174" s="352">
        <v>0</v>
      </c>
    </row>
    <row r="175" spans="1:8" ht="12.75" customHeight="1" x14ac:dyDescent="0.25">
      <c r="A175" s="884" t="s">
        <v>554</v>
      </c>
      <c r="B175" s="884"/>
      <c r="C175" s="352">
        <v>490</v>
      </c>
      <c r="D175" s="352">
        <v>110</v>
      </c>
      <c r="E175" s="352">
        <v>6650</v>
      </c>
      <c r="F175" s="352">
        <v>1520</v>
      </c>
      <c r="G175" s="352">
        <v>-6170</v>
      </c>
      <c r="H175" s="352">
        <v>-1410</v>
      </c>
    </row>
    <row r="176" spans="1:8" ht="6" customHeight="1" x14ac:dyDescent="0.25">
      <c r="A176" s="884"/>
      <c r="B176" s="884"/>
    </row>
    <row r="177" spans="1:10" ht="12.75" customHeight="1" x14ac:dyDescent="0.25">
      <c r="A177" s="885" t="s">
        <v>536</v>
      </c>
      <c r="B177" s="885"/>
    </row>
    <row r="178" spans="1:10" ht="12.75" customHeight="1" x14ac:dyDescent="0.25">
      <c r="A178" s="884" t="s">
        <v>536</v>
      </c>
      <c r="B178" s="884"/>
      <c r="C178" s="352">
        <v>5470</v>
      </c>
      <c r="D178" s="352">
        <v>5210</v>
      </c>
      <c r="E178" s="352">
        <v>5640</v>
      </c>
      <c r="F178" s="352">
        <v>5360</v>
      </c>
      <c r="G178" s="352">
        <v>-160</v>
      </c>
      <c r="H178" s="352">
        <v>-150</v>
      </c>
    </row>
    <row r="179" spans="1:10" ht="12.75" customHeight="1" x14ac:dyDescent="0.25">
      <c r="A179" s="884" t="s">
        <v>111</v>
      </c>
      <c r="B179" s="884"/>
      <c r="C179" s="352">
        <v>100</v>
      </c>
      <c r="D179" s="352">
        <v>90</v>
      </c>
      <c r="E179" s="352">
        <v>100</v>
      </c>
      <c r="F179" s="352">
        <v>90</v>
      </c>
      <c r="G179" s="352" t="s">
        <v>8</v>
      </c>
      <c r="H179" s="352">
        <v>0</v>
      </c>
    </row>
    <row r="180" spans="1:10" ht="6" customHeight="1" x14ac:dyDescent="0.25">
      <c r="A180" s="884"/>
      <c r="B180" s="884"/>
    </row>
    <row r="181" spans="1:10" s="268" customFormat="1" ht="12.75" customHeight="1" x14ac:dyDescent="0.2">
      <c r="A181" s="885" t="s">
        <v>162</v>
      </c>
      <c r="B181" s="885"/>
      <c r="C181" s="355">
        <v>488570</v>
      </c>
      <c r="D181" s="355">
        <v>452560</v>
      </c>
      <c r="E181" s="355">
        <v>513450</v>
      </c>
      <c r="F181" s="355">
        <v>470730</v>
      </c>
      <c r="G181" s="355">
        <v>-24880</v>
      </c>
      <c r="H181" s="355">
        <v>-18170</v>
      </c>
      <c r="I181" s="356"/>
      <c r="J181" s="356"/>
    </row>
    <row r="182" spans="1:10" ht="12.75" customHeight="1" x14ac:dyDescent="0.25">
      <c r="A182" s="883"/>
      <c r="B182" s="883"/>
      <c r="C182" s="357"/>
      <c r="D182" s="357"/>
      <c r="E182" s="357"/>
      <c r="F182" s="357"/>
      <c r="G182" s="357"/>
      <c r="H182" s="357"/>
    </row>
    <row r="183" spans="1:10" ht="12.75" customHeight="1" x14ac:dyDescent="0.25">
      <c r="H183" s="344" t="s">
        <v>163</v>
      </c>
    </row>
    <row r="184" spans="1:10" ht="12.75" customHeight="1" x14ac:dyDescent="0.25">
      <c r="H184" s="344"/>
    </row>
    <row r="185" spans="1:10" ht="12.75" customHeight="1" x14ac:dyDescent="0.25">
      <c r="A185">
        <v>1</v>
      </c>
      <c r="B185" s="854" t="s">
        <v>555</v>
      </c>
      <c r="C185" s="854"/>
      <c r="D185" s="854"/>
      <c r="E185" s="854"/>
      <c r="F185" s="854"/>
      <c r="G185" s="358"/>
      <c r="H185" s="358"/>
    </row>
    <row r="186" spans="1:10" ht="12.75" customHeight="1" x14ac:dyDescent="0.25">
      <c r="A186">
        <v>2</v>
      </c>
      <c r="B186" s="854" t="s">
        <v>556</v>
      </c>
      <c r="C186" s="854"/>
      <c r="D186" s="854"/>
      <c r="E186" s="854"/>
      <c r="F186" s="854"/>
      <c r="G186" s="351"/>
      <c r="H186" s="351"/>
    </row>
    <row r="187" spans="1:10" ht="12.75" customHeight="1" x14ac:dyDescent="0.25">
      <c r="A187">
        <v>3</v>
      </c>
      <c r="B187" s="855" t="s">
        <v>557</v>
      </c>
      <c r="C187" s="851"/>
      <c r="D187" s="851"/>
      <c r="E187" s="851"/>
      <c r="F187" s="851"/>
      <c r="G187" s="351"/>
      <c r="H187" s="351"/>
    </row>
    <row r="188" spans="1:10" ht="12.75" customHeight="1" x14ac:dyDescent="0.25">
      <c r="A188">
        <v>4</v>
      </c>
      <c r="B188" s="851" t="s">
        <v>558</v>
      </c>
      <c r="C188" s="851"/>
      <c r="D188" s="851"/>
      <c r="E188" s="851"/>
      <c r="F188" s="851"/>
    </row>
    <row r="189" spans="1:10" ht="12.75" customHeight="1" x14ac:dyDescent="0.25">
      <c r="B189" s="851"/>
      <c r="C189" s="851"/>
      <c r="D189" s="851"/>
      <c r="E189" s="851"/>
      <c r="F189" s="851"/>
    </row>
    <row r="190" spans="1:10" ht="12.75" customHeight="1" x14ac:dyDescent="0.25">
      <c r="B190" s="851"/>
      <c r="C190" s="851"/>
      <c r="D190" s="851"/>
      <c r="E190" s="851"/>
      <c r="F190" s="851"/>
    </row>
    <row r="191" spans="1:10" ht="12.75" customHeight="1" x14ac:dyDescent="0.25">
      <c r="A191">
        <v>5</v>
      </c>
      <c r="B191" s="855" t="s">
        <v>559</v>
      </c>
      <c r="C191" s="851"/>
      <c r="D191" s="851"/>
      <c r="E191" s="851"/>
      <c r="F191" s="851"/>
    </row>
    <row r="192" spans="1:10" ht="12.75" customHeight="1" x14ac:dyDescent="0.25">
      <c r="A192">
        <v>6</v>
      </c>
      <c r="B192" s="851" t="s">
        <v>560</v>
      </c>
      <c r="C192" s="851"/>
      <c r="D192" s="851"/>
      <c r="E192" s="851"/>
      <c r="F192" s="851"/>
    </row>
    <row r="193" spans="1:8" ht="12.75" customHeight="1" x14ac:dyDescent="0.25">
      <c r="B193" s="851"/>
      <c r="C193" s="851"/>
      <c r="D193" s="851"/>
      <c r="E193" s="851"/>
      <c r="F193" s="851"/>
    </row>
    <row r="194" spans="1:8" ht="12.75" customHeight="1" x14ac:dyDescent="0.25">
      <c r="A194">
        <v>7</v>
      </c>
      <c r="B194" s="851" t="s">
        <v>561</v>
      </c>
      <c r="C194" s="851"/>
      <c r="D194" s="851"/>
      <c r="E194" s="851"/>
      <c r="F194" s="851"/>
    </row>
    <row r="195" spans="1:8" ht="12.75" customHeight="1" x14ac:dyDescent="0.25">
      <c r="A195">
        <v>8</v>
      </c>
      <c r="B195" s="855" t="s">
        <v>562</v>
      </c>
      <c r="C195" s="851"/>
      <c r="D195" s="851"/>
      <c r="E195" s="851"/>
      <c r="F195" s="851"/>
      <c r="G195" s="343"/>
      <c r="H195" s="343"/>
    </row>
    <row r="196" spans="1:8" ht="12.75" customHeight="1" x14ac:dyDescent="0.25">
      <c r="B196" s="851"/>
      <c r="C196" s="851"/>
      <c r="D196" s="851"/>
      <c r="E196" s="851"/>
      <c r="F196" s="851"/>
      <c r="G196" s="353"/>
      <c r="H196" s="353"/>
    </row>
    <row r="197" spans="1:8" ht="12.75" customHeight="1" x14ac:dyDescent="0.25">
      <c r="A197">
        <v>9</v>
      </c>
      <c r="B197" s="851" t="s">
        <v>563</v>
      </c>
      <c r="C197" s="851"/>
      <c r="D197" s="851"/>
      <c r="E197" s="851"/>
      <c r="F197" s="851"/>
      <c r="G197" s="353"/>
      <c r="H197" s="353"/>
    </row>
    <row r="198" spans="1:8" ht="12.75" customHeight="1" x14ac:dyDescent="0.25">
      <c r="A198">
        <v>10</v>
      </c>
      <c r="B198" s="851" t="s">
        <v>564</v>
      </c>
      <c r="C198" s="851"/>
      <c r="D198" s="851"/>
      <c r="E198" s="851"/>
      <c r="F198" s="851"/>
    </row>
    <row r="199" spans="1:8" ht="12.75" customHeight="1" x14ac:dyDescent="0.25">
      <c r="A199">
        <v>11</v>
      </c>
      <c r="B199" s="855" t="s">
        <v>565</v>
      </c>
      <c r="C199" s="882"/>
      <c r="D199" s="882"/>
      <c r="E199" s="882"/>
      <c r="F199" s="882"/>
    </row>
    <row r="200" spans="1:8" ht="12.75" customHeight="1" x14ac:dyDescent="0.25">
      <c r="B200" s="882"/>
      <c r="C200" s="882"/>
      <c r="D200" s="882"/>
      <c r="E200" s="882"/>
      <c r="F200" s="882"/>
    </row>
    <row r="201" spans="1:8" ht="12.75" customHeight="1" x14ac:dyDescent="0.25">
      <c r="A201">
        <v>12</v>
      </c>
      <c r="B201" s="851" t="s">
        <v>566</v>
      </c>
      <c r="C201" s="852"/>
      <c r="D201" s="852"/>
      <c r="E201" s="852"/>
      <c r="F201" s="852"/>
      <c r="G201" s="351"/>
      <c r="H201" s="351"/>
    </row>
    <row r="202" spans="1:8" ht="12.75" customHeight="1" x14ac:dyDescent="0.25">
      <c r="B202" s="852"/>
      <c r="C202" s="852"/>
      <c r="D202" s="852"/>
      <c r="E202" s="852"/>
      <c r="F202" s="852"/>
      <c r="G202" s="351"/>
      <c r="H202" s="351"/>
    </row>
    <row r="203" spans="1:8" ht="12.75" customHeight="1" x14ac:dyDescent="0.25">
      <c r="A203">
        <v>13</v>
      </c>
      <c r="B203" s="851" t="s">
        <v>567</v>
      </c>
      <c r="C203" s="852"/>
      <c r="D203" s="852"/>
      <c r="E203" s="852"/>
      <c r="F203" s="852"/>
    </row>
    <row r="204" spans="1:8" ht="12.75" customHeight="1" x14ac:dyDescent="0.25">
      <c r="B204" s="852"/>
      <c r="C204" s="852"/>
      <c r="D204" s="852"/>
      <c r="E204" s="852"/>
      <c r="F204" s="852"/>
    </row>
    <row r="205" spans="1:8" ht="12.75" customHeight="1" x14ac:dyDescent="0.25">
      <c r="A205">
        <v>14</v>
      </c>
      <c r="B205" s="851" t="s">
        <v>568</v>
      </c>
      <c r="C205" s="852"/>
      <c r="D205" s="852"/>
      <c r="E205" s="852"/>
      <c r="F205" s="852"/>
    </row>
    <row r="206" spans="1:8" ht="12.75" customHeight="1" x14ac:dyDescent="0.25">
      <c r="A206" s="342"/>
      <c r="B206" s="359"/>
      <c r="C206" s="360"/>
      <c r="D206" s="360"/>
      <c r="E206" s="360"/>
      <c r="F206" s="360"/>
    </row>
    <row r="207" spans="1:8" ht="12.75" customHeight="1" x14ac:dyDescent="0.25">
      <c r="A207" s="342"/>
      <c r="B207" s="359"/>
      <c r="C207" s="360"/>
      <c r="D207" s="360"/>
      <c r="E207" s="360"/>
      <c r="F207" s="360"/>
    </row>
    <row r="208" spans="1:8" ht="12.75" customHeight="1" x14ac:dyDescent="0.25">
      <c r="A208" s="342"/>
      <c r="B208" s="308"/>
    </row>
    <row r="209" spans="1:8" ht="12.75" customHeight="1" x14ac:dyDescent="0.25">
      <c r="A209" s="342"/>
      <c r="B209" s="361"/>
    </row>
    <row r="210" spans="1:8" ht="12.75" customHeight="1" x14ac:dyDescent="0.25">
      <c r="A210" s="342"/>
      <c r="B210" s="361"/>
      <c r="C210" s="343"/>
      <c r="D210" s="343"/>
      <c r="E210" s="343"/>
      <c r="F210" s="343"/>
      <c r="G210" s="343"/>
      <c r="H210" s="343"/>
    </row>
    <row r="211" spans="1:8" ht="12.75" customHeight="1" x14ac:dyDescent="0.25">
      <c r="A211" s="342"/>
      <c r="B211" s="342"/>
      <c r="C211" s="353"/>
      <c r="D211" s="353"/>
      <c r="E211" s="353"/>
      <c r="F211" s="353"/>
      <c r="G211" s="353"/>
      <c r="H211" s="353"/>
    </row>
    <row r="212" spans="1:8" ht="12.75" customHeight="1" x14ac:dyDescent="0.25">
      <c r="B212" s="362"/>
      <c r="C212" s="353"/>
      <c r="D212" s="353"/>
      <c r="E212" s="353"/>
      <c r="F212" s="353"/>
      <c r="G212" s="353"/>
      <c r="H212" s="353"/>
    </row>
    <row r="213" spans="1:8" ht="12.75" customHeight="1" x14ac:dyDescent="0.25">
      <c r="B213" s="361"/>
    </row>
  </sheetData>
  <mergeCells count="198">
    <mergeCell ref="A8:B8"/>
    <mergeCell ref="A9:B9"/>
    <mergeCell ref="A10:B10"/>
    <mergeCell ref="A11:B11"/>
    <mergeCell ref="A12:B12"/>
    <mergeCell ref="A13:B13"/>
    <mergeCell ref="A4:B4"/>
    <mergeCell ref="A5:B5"/>
    <mergeCell ref="A6:B6"/>
    <mergeCell ref="A7:B7"/>
    <mergeCell ref="A20:B20"/>
    <mergeCell ref="A21:B21"/>
    <mergeCell ref="A22:B22"/>
    <mergeCell ref="A23:B23"/>
    <mergeCell ref="A24:B24"/>
    <mergeCell ref="A25:B25"/>
    <mergeCell ref="A14:B14"/>
    <mergeCell ref="A15:B15"/>
    <mergeCell ref="A16:B16"/>
    <mergeCell ref="A17:B17"/>
    <mergeCell ref="A18:B18"/>
    <mergeCell ref="A19:B19"/>
    <mergeCell ref="A32:B32"/>
    <mergeCell ref="A33:B33"/>
    <mergeCell ref="A34:B34"/>
    <mergeCell ref="A35:B35"/>
    <mergeCell ref="A36:B36"/>
    <mergeCell ref="A37:B37"/>
    <mergeCell ref="A26:B26"/>
    <mergeCell ref="A27:B27"/>
    <mergeCell ref="A28:B28"/>
    <mergeCell ref="A29:B29"/>
    <mergeCell ref="A30:B30"/>
    <mergeCell ref="A31:B31"/>
    <mergeCell ref="A44:B44"/>
    <mergeCell ref="A45:B45"/>
    <mergeCell ref="A46:B46"/>
    <mergeCell ref="A47:B47"/>
    <mergeCell ref="A48:B48"/>
    <mergeCell ref="A49:B49"/>
    <mergeCell ref="A38:B38"/>
    <mergeCell ref="A39:B39"/>
    <mergeCell ref="A40:B40"/>
    <mergeCell ref="A41:B41"/>
    <mergeCell ref="A42:B42"/>
    <mergeCell ref="A43:B43"/>
    <mergeCell ref="A56:B56"/>
    <mergeCell ref="A57:B57"/>
    <mergeCell ref="A58:B58"/>
    <mergeCell ref="A59:B59"/>
    <mergeCell ref="A60:B60"/>
    <mergeCell ref="A61:B61"/>
    <mergeCell ref="A50:B50"/>
    <mergeCell ref="A51:B51"/>
    <mergeCell ref="A52:B52"/>
    <mergeCell ref="A53:B53"/>
    <mergeCell ref="A54:B54"/>
    <mergeCell ref="A55:B55"/>
    <mergeCell ref="A68:B68"/>
    <mergeCell ref="A69:B69"/>
    <mergeCell ref="A70:B70"/>
    <mergeCell ref="A71:B71"/>
    <mergeCell ref="A72:B72"/>
    <mergeCell ref="A73:B73"/>
    <mergeCell ref="A62:B62"/>
    <mergeCell ref="A63:B63"/>
    <mergeCell ref="A64:B64"/>
    <mergeCell ref="A65:B65"/>
    <mergeCell ref="A66:B66"/>
    <mergeCell ref="A67:B67"/>
    <mergeCell ref="A81:B81"/>
    <mergeCell ref="A82:B82"/>
    <mergeCell ref="A83:B83"/>
    <mergeCell ref="A84:B84"/>
    <mergeCell ref="A85:B85"/>
    <mergeCell ref="A74:B74"/>
    <mergeCell ref="A75:B75"/>
    <mergeCell ref="A76:B76"/>
    <mergeCell ref="A77:B77"/>
    <mergeCell ref="A78:B78"/>
    <mergeCell ref="A79:B79"/>
    <mergeCell ref="A98:B98"/>
    <mergeCell ref="A99:B99"/>
    <mergeCell ref="A100:B100"/>
    <mergeCell ref="A101:B101"/>
    <mergeCell ref="A102:B102"/>
    <mergeCell ref="A103:B103"/>
    <mergeCell ref="A97:B97"/>
    <mergeCell ref="A1:H1"/>
    <mergeCell ref="A3:B3"/>
    <mergeCell ref="C3:D3"/>
    <mergeCell ref="E3:F3"/>
    <mergeCell ref="G3:H3"/>
    <mergeCell ref="A92:B92"/>
    <mergeCell ref="A93:B93"/>
    <mergeCell ref="A94:B94"/>
    <mergeCell ref="A95:B95"/>
    <mergeCell ref="A96:B96"/>
    <mergeCell ref="A86:B86"/>
    <mergeCell ref="A87:B87"/>
    <mergeCell ref="A88:B88"/>
    <mergeCell ref="A89:B89"/>
    <mergeCell ref="A90:B90"/>
    <mergeCell ref="A91:B91"/>
    <mergeCell ref="A80:B80"/>
    <mergeCell ref="A110:B110"/>
    <mergeCell ref="A111:B111"/>
    <mergeCell ref="A112:B112"/>
    <mergeCell ref="A113:B113"/>
    <mergeCell ref="A114:B114"/>
    <mergeCell ref="A115:B115"/>
    <mergeCell ref="A104:B104"/>
    <mergeCell ref="A105:B105"/>
    <mergeCell ref="A106:B106"/>
    <mergeCell ref="A107:B107"/>
    <mergeCell ref="A108:B108"/>
    <mergeCell ref="A109:B109"/>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58:B158"/>
    <mergeCell ref="A159:B159"/>
    <mergeCell ref="A160:B160"/>
    <mergeCell ref="A161:B161"/>
    <mergeCell ref="A162:B162"/>
    <mergeCell ref="A163:B163"/>
    <mergeCell ref="A152:B152"/>
    <mergeCell ref="A153:B153"/>
    <mergeCell ref="A154:B154"/>
    <mergeCell ref="A155:B155"/>
    <mergeCell ref="A156:B156"/>
    <mergeCell ref="A157:B157"/>
    <mergeCell ref="A170:B170"/>
    <mergeCell ref="A171:B171"/>
    <mergeCell ref="A172:B172"/>
    <mergeCell ref="A173:B173"/>
    <mergeCell ref="A174:B174"/>
    <mergeCell ref="A175:B175"/>
    <mergeCell ref="A164:B164"/>
    <mergeCell ref="A165:B165"/>
    <mergeCell ref="A166:B166"/>
    <mergeCell ref="A167:B167"/>
    <mergeCell ref="A168:B168"/>
    <mergeCell ref="A169:B169"/>
    <mergeCell ref="A182:B182"/>
    <mergeCell ref="B185:F185"/>
    <mergeCell ref="B186:F186"/>
    <mergeCell ref="B187:F187"/>
    <mergeCell ref="B188:F190"/>
    <mergeCell ref="B191:F191"/>
    <mergeCell ref="A176:B176"/>
    <mergeCell ref="A177:B177"/>
    <mergeCell ref="A178:B178"/>
    <mergeCell ref="A179:B179"/>
    <mergeCell ref="A180:B180"/>
    <mergeCell ref="A181:B181"/>
    <mergeCell ref="B201:F202"/>
    <mergeCell ref="B203:F204"/>
    <mergeCell ref="B205:F205"/>
    <mergeCell ref="B192:F193"/>
    <mergeCell ref="B194:F194"/>
    <mergeCell ref="B195:F196"/>
    <mergeCell ref="B197:F197"/>
    <mergeCell ref="B198:F198"/>
    <mergeCell ref="B199:F200"/>
  </mergeCell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L220"/>
  <sheetViews>
    <sheetView workbookViewId="0">
      <selection activeCell="A14" sqref="A14:N14"/>
    </sheetView>
  </sheetViews>
  <sheetFormatPr defaultColWidth="8.85546875" defaultRowHeight="15" x14ac:dyDescent="0.25"/>
  <cols>
    <col min="1" max="1" width="2.7109375" customWidth="1"/>
    <col min="2" max="2" width="50.7109375" style="385" customWidth="1"/>
    <col min="3" max="4" width="13.7109375" style="352" customWidth="1"/>
    <col min="5" max="5" width="1.7109375" style="352" customWidth="1"/>
    <col min="6" max="7" width="13.7109375" style="352" customWidth="1"/>
    <col min="8" max="8" width="1.7109375" style="352" customWidth="1"/>
    <col min="9" max="10" width="13.7109375" style="352" customWidth="1"/>
    <col min="257" max="257" width="2.7109375" customWidth="1"/>
    <col min="258" max="258" width="50.7109375" customWidth="1"/>
    <col min="259" max="260" width="13.7109375" customWidth="1"/>
    <col min="261" max="261" width="1.7109375" customWidth="1"/>
    <col min="262" max="263" width="13.7109375" customWidth="1"/>
    <col min="264" max="264" width="1.7109375" customWidth="1"/>
    <col min="265" max="266" width="13.7109375" customWidth="1"/>
    <col min="513" max="513" width="2.7109375" customWidth="1"/>
    <col min="514" max="514" width="50.7109375" customWidth="1"/>
    <col min="515" max="516" width="13.7109375" customWidth="1"/>
    <col min="517" max="517" width="1.7109375" customWidth="1"/>
    <col min="518" max="519" width="13.7109375" customWidth="1"/>
    <col min="520" max="520" width="1.7109375" customWidth="1"/>
    <col min="521" max="522" width="13.7109375" customWidth="1"/>
    <col min="769" max="769" width="2.7109375" customWidth="1"/>
    <col min="770" max="770" width="50.7109375" customWidth="1"/>
    <col min="771" max="772" width="13.7109375" customWidth="1"/>
    <col min="773" max="773" width="1.7109375" customWidth="1"/>
    <col min="774" max="775" width="13.7109375" customWidth="1"/>
    <col min="776" max="776" width="1.7109375" customWidth="1"/>
    <col min="777" max="778" width="13.7109375" customWidth="1"/>
    <col min="1025" max="1025" width="2.7109375" customWidth="1"/>
    <col min="1026" max="1026" width="50.7109375" customWidth="1"/>
    <col min="1027" max="1028" width="13.7109375" customWidth="1"/>
    <col min="1029" max="1029" width="1.7109375" customWidth="1"/>
    <col min="1030" max="1031" width="13.7109375" customWidth="1"/>
    <col min="1032" max="1032" width="1.7109375" customWidth="1"/>
    <col min="1033" max="1034" width="13.7109375" customWidth="1"/>
    <col min="1281" max="1281" width="2.7109375" customWidth="1"/>
    <col min="1282" max="1282" width="50.7109375" customWidth="1"/>
    <col min="1283" max="1284" width="13.7109375" customWidth="1"/>
    <col min="1285" max="1285" width="1.7109375" customWidth="1"/>
    <col min="1286" max="1287" width="13.7109375" customWidth="1"/>
    <col min="1288" max="1288" width="1.7109375" customWidth="1"/>
    <col min="1289" max="1290" width="13.7109375" customWidth="1"/>
    <col min="1537" max="1537" width="2.7109375" customWidth="1"/>
    <col min="1538" max="1538" width="50.7109375" customWidth="1"/>
    <col min="1539" max="1540" width="13.7109375" customWidth="1"/>
    <col min="1541" max="1541" width="1.7109375" customWidth="1"/>
    <col min="1542" max="1543" width="13.7109375" customWidth="1"/>
    <col min="1544" max="1544" width="1.7109375" customWidth="1"/>
    <col min="1545" max="1546" width="13.7109375" customWidth="1"/>
    <col min="1793" max="1793" width="2.7109375" customWidth="1"/>
    <col min="1794" max="1794" width="50.7109375" customWidth="1"/>
    <col min="1795" max="1796" width="13.7109375" customWidth="1"/>
    <col min="1797" max="1797" width="1.7109375" customWidth="1"/>
    <col min="1798" max="1799" width="13.7109375" customWidth="1"/>
    <col min="1800" max="1800" width="1.7109375" customWidth="1"/>
    <col min="1801" max="1802" width="13.7109375" customWidth="1"/>
    <col min="2049" max="2049" width="2.7109375" customWidth="1"/>
    <col min="2050" max="2050" width="50.7109375" customWidth="1"/>
    <col min="2051" max="2052" width="13.7109375" customWidth="1"/>
    <col min="2053" max="2053" width="1.7109375" customWidth="1"/>
    <col min="2054" max="2055" width="13.7109375" customWidth="1"/>
    <col min="2056" max="2056" width="1.7109375" customWidth="1"/>
    <col min="2057" max="2058" width="13.7109375" customWidth="1"/>
    <col min="2305" max="2305" width="2.7109375" customWidth="1"/>
    <col min="2306" max="2306" width="50.7109375" customWidth="1"/>
    <col min="2307" max="2308" width="13.7109375" customWidth="1"/>
    <col min="2309" max="2309" width="1.7109375" customWidth="1"/>
    <col min="2310" max="2311" width="13.7109375" customWidth="1"/>
    <col min="2312" max="2312" width="1.7109375" customWidth="1"/>
    <col min="2313" max="2314" width="13.7109375" customWidth="1"/>
    <col min="2561" max="2561" width="2.7109375" customWidth="1"/>
    <col min="2562" max="2562" width="50.7109375" customWidth="1"/>
    <col min="2563" max="2564" width="13.7109375" customWidth="1"/>
    <col min="2565" max="2565" width="1.7109375" customWidth="1"/>
    <col min="2566" max="2567" width="13.7109375" customWidth="1"/>
    <col min="2568" max="2568" width="1.7109375" customWidth="1"/>
    <col min="2569" max="2570" width="13.7109375" customWidth="1"/>
    <col min="2817" max="2817" width="2.7109375" customWidth="1"/>
    <col min="2818" max="2818" width="50.7109375" customWidth="1"/>
    <col min="2819" max="2820" width="13.7109375" customWidth="1"/>
    <col min="2821" max="2821" width="1.7109375" customWidth="1"/>
    <col min="2822" max="2823" width="13.7109375" customWidth="1"/>
    <col min="2824" max="2824" width="1.7109375" customWidth="1"/>
    <col min="2825" max="2826" width="13.7109375" customWidth="1"/>
    <col min="3073" max="3073" width="2.7109375" customWidth="1"/>
    <col min="3074" max="3074" width="50.7109375" customWidth="1"/>
    <col min="3075" max="3076" width="13.7109375" customWidth="1"/>
    <col min="3077" max="3077" width="1.7109375" customWidth="1"/>
    <col min="3078" max="3079" width="13.7109375" customWidth="1"/>
    <col min="3080" max="3080" width="1.7109375" customWidth="1"/>
    <col min="3081" max="3082" width="13.7109375" customWidth="1"/>
    <col min="3329" max="3329" width="2.7109375" customWidth="1"/>
    <col min="3330" max="3330" width="50.7109375" customWidth="1"/>
    <col min="3331" max="3332" width="13.7109375" customWidth="1"/>
    <col min="3333" max="3333" width="1.7109375" customWidth="1"/>
    <col min="3334" max="3335" width="13.7109375" customWidth="1"/>
    <col min="3336" max="3336" width="1.7109375" customWidth="1"/>
    <col min="3337" max="3338" width="13.7109375" customWidth="1"/>
    <col min="3585" max="3585" width="2.7109375" customWidth="1"/>
    <col min="3586" max="3586" width="50.7109375" customWidth="1"/>
    <col min="3587" max="3588" width="13.7109375" customWidth="1"/>
    <col min="3589" max="3589" width="1.7109375" customWidth="1"/>
    <col min="3590" max="3591" width="13.7109375" customWidth="1"/>
    <col min="3592" max="3592" width="1.7109375" customWidth="1"/>
    <col min="3593" max="3594" width="13.7109375" customWidth="1"/>
    <col min="3841" max="3841" width="2.7109375" customWidth="1"/>
    <col min="3842" max="3842" width="50.7109375" customWidth="1"/>
    <col min="3843" max="3844" width="13.7109375" customWidth="1"/>
    <col min="3845" max="3845" width="1.7109375" customWidth="1"/>
    <col min="3846" max="3847" width="13.7109375" customWidth="1"/>
    <col min="3848" max="3848" width="1.7109375" customWidth="1"/>
    <col min="3849" max="3850" width="13.7109375" customWidth="1"/>
    <col min="4097" max="4097" width="2.7109375" customWidth="1"/>
    <col min="4098" max="4098" width="50.7109375" customWidth="1"/>
    <col min="4099" max="4100" width="13.7109375" customWidth="1"/>
    <col min="4101" max="4101" width="1.7109375" customWidth="1"/>
    <col min="4102" max="4103" width="13.7109375" customWidth="1"/>
    <col min="4104" max="4104" width="1.7109375" customWidth="1"/>
    <col min="4105" max="4106" width="13.7109375" customWidth="1"/>
    <col min="4353" max="4353" width="2.7109375" customWidth="1"/>
    <col min="4354" max="4354" width="50.7109375" customWidth="1"/>
    <col min="4355" max="4356" width="13.7109375" customWidth="1"/>
    <col min="4357" max="4357" width="1.7109375" customWidth="1"/>
    <col min="4358" max="4359" width="13.7109375" customWidth="1"/>
    <col min="4360" max="4360" width="1.7109375" customWidth="1"/>
    <col min="4361" max="4362" width="13.7109375" customWidth="1"/>
    <col min="4609" max="4609" width="2.7109375" customWidth="1"/>
    <col min="4610" max="4610" width="50.7109375" customWidth="1"/>
    <col min="4611" max="4612" width="13.7109375" customWidth="1"/>
    <col min="4613" max="4613" width="1.7109375" customWidth="1"/>
    <col min="4614" max="4615" width="13.7109375" customWidth="1"/>
    <col min="4616" max="4616" width="1.7109375" customWidth="1"/>
    <col min="4617" max="4618" width="13.7109375" customWidth="1"/>
    <col min="4865" max="4865" width="2.7109375" customWidth="1"/>
    <col min="4866" max="4866" width="50.7109375" customWidth="1"/>
    <col min="4867" max="4868" width="13.7109375" customWidth="1"/>
    <col min="4869" max="4869" width="1.7109375" customWidth="1"/>
    <col min="4870" max="4871" width="13.7109375" customWidth="1"/>
    <col min="4872" max="4872" width="1.7109375" customWidth="1"/>
    <col min="4873" max="4874" width="13.7109375" customWidth="1"/>
    <col min="5121" max="5121" width="2.7109375" customWidth="1"/>
    <col min="5122" max="5122" width="50.7109375" customWidth="1"/>
    <col min="5123" max="5124" width="13.7109375" customWidth="1"/>
    <col min="5125" max="5125" width="1.7109375" customWidth="1"/>
    <col min="5126" max="5127" width="13.7109375" customWidth="1"/>
    <col min="5128" max="5128" width="1.7109375" customWidth="1"/>
    <col min="5129" max="5130" width="13.7109375" customWidth="1"/>
    <col min="5377" max="5377" width="2.7109375" customWidth="1"/>
    <col min="5378" max="5378" width="50.7109375" customWidth="1"/>
    <col min="5379" max="5380" width="13.7109375" customWidth="1"/>
    <col min="5381" max="5381" width="1.7109375" customWidth="1"/>
    <col min="5382" max="5383" width="13.7109375" customWidth="1"/>
    <col min="5384" max="5384" width="1.7109375" customWidth="1"/>
    <col min="5385" max="5386" width="13.7109375" customWidth="1"/>
    <col min="5633" max="5633" width="2.7109375" customWidth="1"/>
    <col min="5634" max="5634" width="50.7109375" customWidth="1"/>
    <col min="5635" max="5636" width="13.7109375" customWidth="1"/>
    <col min="5637" max="5637" width="1.7109375" customWidth="1"/>
    <col min="5638" max="5639" width="13.7109375" customWidth="1"/>
    <col min="5640" max="5640" width="1.7109375" customWidth="1"/>
    <col min="5641" max="5642" width="13.7109375" customWidth="1"/>
    <col min="5889" max="5889" width="2.7109375" customWidth="1"/>
    <col min="5890" max="5890" width="50.7109375" customWidth="1"/>
    <col min="5891" max="5892" width="13.7109375" customWidth="1"/>
    <col min="5893" max="5893" width="1.7109375" customWidth="1"/>
    <col min="5894" max="5895" width="13.7109375" customWidth="1"/>
    <col min="5896" max="5896" width="1.7109375" customWidth="1"/>
    <col min="5897" max="5898" width="13.7109375" customWidth="1"/>
    <col min="6145" max="6145" width="2.7109375" customWidth="1"/>
    <col min="6146" max="6146" width="50.7109375" customWidth="1"/>
    <col min="6147" max="6148" width="13.7109375" customWidth="1"/>
    <col min="6149" max="6149" width="1.7109375" customWidth="1"/>
    <col min="6150" max="6151" width="13.7109375" customWidth="1"/>
    <col min="6152" max="6152" width="1.7109375" customWidth="1"/>
    <col min="6153" max="6154" width="13.7109375" customWidth="1"/>
    <col min="6401" max="6401" width="2.7109375" customWidth="1"/>
    <col min="6402" max="6402" width="50.7109375" customWidth="1"/>
    <col min="6403" max="6404" width="13.7109375" customWidth="1"/>
    <col min="6405" max="6405" width="1.7109375" customWidth="1"/>
    <col min="6406" max="6407" width="13.7109375" customWidth="1"/>
    <col min="6408" max="6408" width="1.7109375" customWidth="1"/>
    <col min="6409" max="6410" width="13.7109375" customWidth="1"/>
    <col min="6657" max="6657" width="2.7109375" customWidth="1"/>
    <col min="6658" max="6658" width="50.7109375" customWidth="1"/>
    <col min="6659" max="6660" width="13.7109375" customWidth="1"/>
    <col min="6661" max="6661" width="1.7109375" customWidth="1"/>
    <col min="6662" max="6663" width="13.7109375" customWidth="1"/>
    <col min="6664" max="6664" width="1.7109375" customWidth="1"/>
    <col min="6665" max="6666" width="13.7109375" customWidth="1"/>
    <col min="6913" max="6913" width="2.7109375" customWidth="1"/>
    <col min="6914" max="6914" width="50.7109375" customWidth="1"/>
    <col min="6915" max="6916" width="13.7109375" customWidth="1"/>
    <col min="6917" max="6917" width="1.7109375" customWidth="1"/>
    <col min="6918" max="6919" width="13.7109375" customWidth="1"/>
    <col min="6920" max="6920" width="1.7109375" customWidth="1"/>
    <col min="6921" max="6922" width="13.7109375" customWidth="1"/>
    <col min="7169" max="7169" width="2.7109375" customWidth="1"/>
    <col min="7170" max="7170" width="50.7109375" customWidth="1"/>
    <col min="7171" max="7172" width="13.7109375" customWidth="1"/>
    <col min="7173" max="7173" width="1.7109375" customWidth="1"/>
    <col min="7174" max="7175" width="13.7109375" customWidth="1"/>
    <col min="7176" max="7176" width="1.7109375" customWidth="1"/>
    <col min="7177" max="7178" width="13.7109375" customWidth="1"/>
    <col min="7425" max="7425" width="2.7109375" customWidth="1"/>
    <col min="7426" max="7426" width="50.7109375" customWidth="1"/>
    <col min="7427" max="7428" width="13.7109375" customWidth="1"/>
    <col min="7429" max="7429" width="1.7109375" customWidth="1"/>
    <col min="7430" max="7431" width="13.7109375" customWidth="1"/>
    <col min="7432" max="7432" width="1.7109375" customWidth="1"/>
    <col min="7433" max="7434" width="13.7109375" customWidth="1"/>
    <col min="7681" max="7681" width="2.7109375" customWidth="1"/>
    <col min="7682" max="7682" width="50.7109375" customWidth="1"/>
    <col min="7683" max="7684" width="13.7109375" customWidth="1"/>
    <col min="7685" max="7685" width="1.7109375" customWidth="1"/>
    <col min="7686" max="7687" width="13.7109375" customWidth="1"/>
    <col min="7688" max="7688" width="1.7109375" customWidth="1"/>
    <col min="7689" max="7690" width="13.7109375" customWidth="1"/>
    <col min="7937" max="7937" width="2.7109375" customWidth="1"/>
    <col min="7938" max="7938" width="50.7109375" customWidth="1"/>
    <col min="7939" max="7940" width="13.7109375" customWidth="1"/>
    <col min="7941" max="7941" width="1.7109375" customWidth="1"/>
    <col min="7942" max="7943" width="13.7109375" customWidth="1"/>
    <col min="7944" max="7944" width="1.7109375" customWidth="1"/>
    <col min="7945" max="7946" width="13.7109375" customWidth="1"/>
    <col min="8193" max="8193" width="2.7109375" customWidth="1"/>
    <col min="8194" max="8194" width="50.7109375" customWidth="1"/>
    <col min="8195" max="8196" width="13.7109375" customWidth="1"/>
    <col min="8197" max="8197" width="1.7109375" customWidth="1"/>
    <col min="8198" max="8199" width="13.7109375" customWidth="1"/>
    <col min="8200" max="8200" width="1.7109375" customWidth="1"/>
    <col min="8201" max="8202" width="13.7109375" customWidth="1"/>
    <col min="8449" max="8449" width="2.7109375" customWidth="1"/>
    <col min="8450" max="8450" width="50.7109375" customWidth="1"/>
    <col min="8451" max="8452" width="13.7109375" customWidth="1"/>
    <col min="8453" max="8453" width="1.7109375" customWidth="1"/>
    <col min="8454" max="8455" width="13.7109375" customWidth="1"/>
    <col min="8456" max="8456" width="1.7109375" customWidth="1"/>
    <col min="8457" max="8458" width="13.7109375" customWidth="1"/>
    <col min="8705" max="8705" width="2.7109375" customWidth="1"/>
    <col min="8706" max="8706" width="50.7109375" customWidth="1"/>
    <col min="8707" max="8708" width="13.7109375" customWidth="1"/>
    <col min="8709" max="8709" width="1.7109375" customWidth="1"/>
    <col min="8710" max="8711" width="13.7109375" customWidth="1"/>
    <col min="8712" max="8712" width="1.7109375" customWidth="1"/>
    <col min="8713" max="8714" width="13.7109375" customWidth="1"/>
    <col min="8961" max="8961" width="2.7109375" customWidth="1"/>
    <col min="8962" max="8962" width="50.7109375" customWidth="1"/>
    <col min="8963" max="8964" width="13.7109375" customWidth="1"/>
    <col min="8965" max="8965" width="1.7109375" customWidth="1"/>
    <col min="8966" max="8967" width="13.7109375" customWidth="1"/>
    <col min="8968" max="8968" width="1.7109375" customWidth="1"/>
    <col min="8969" max="8970" width="13.7109375" customWidth="1"/>
    <col min="9217" max="9217" width="2.7109375" customWidth="1"/>
    <col min="9218" max="9218" width="50.7109375" customWidth="1"/>
    <col min="9219" max="9220" width="13.7109375" customWidth="1"/>
    <col min="9221" max="9221" width="1.7109375" customWidth="1"/>
    <col min="9222" max="9223" width="13.7109375" customWidth="1"/>
    <col min="9224" max="9224" width="1.7109375" customWidth="1"/>
    <col min="9225" max="9226" width="13.7109375" customWidth="1"/>
    <col min="9473" max="9473" width="2.7109375" customWidth="1"/>
    <col min="9474" max="9474" width="50.7109375" customWidth="1"/>
    <col min="9475" max="9476" width="13.7109375" customWidth="1"/>
    <col min="9477" max="9477" width="1.7109375" customWidth="1"/>
    <col min="9478" max="9479" width="13.7109375" customWidth="1"/>
    <col min="9480" max="9480" width="1.7109375" customWidth="1"/>
    <col min="9481" max="9482" width="13.7109375" customWidth="1"/>
    <col min="9729" max="9729" width="2.7109375" customWidth="1"/>
    <col min="9730" max="9730" width="50.7109375" customWidth="1"/>
    <col min="9731" max="9732" width="13.7109375" customWidth="1"/>
    <col min="9733" max="9733" width="1.7109375" customWidth="1"/>
    <col min="9734" max="9735" width="13.7109375" customWidth="1"/>
    <col min="9736" max="9736" width="1.7109375" customWidth="1"/>
    <col min="9737" max="9738" width="13.7109375" customWidth="1"/>
    <col min="9985" max="9985" width="2.7109375" customWidth="1"/>
    <col min="9986" max="9986" width="50.7109375" customWidth="1"/>
    <col min="9987" max="9988" width="13.7109375" customWidth="1"/>
    <col min="9989" max="9989" width="1.7109375" customWidth="1"/>
    <col min="9990" max="9991" width="13.7109375" customWidth="1"/>
    <col min="9992" max="9992" width="1.7109375" customWidth="1"/>
    <col min="9993" max="9994" width="13.7109375" customWidth="1"/>
    <col min="10241" max="10241" width="2.7109375" customWidth="1"/>
    <col min="10242" max="10242" width="50.7109375" customWidth="1"/>
    <col min="10243" max="10244" width="13.7109375" customWidth="1"/>
    <col min="10245" max="10245" width="1.7109375" customWidth="1"/>
    <col min="10246" max="10247" width="13.7109375" customWidth="1"/>
    <col min="10248" max="10248" width="1.7109375" customWidth="1"/>
    <col min="10249" max="10250" width="13.7109375" customWidth="1"/>
    <col min="10497" max="10497" width="2.7109375" customWidth="1"/>
    <col min="10498" max="10498" width="50.7109375" customWidth="1"/>
    <col min="10499" max="10500" width="13.7109375" customWidth="1"/>
    <col min="10501" max="10501" width="1.7109375" customWidth="1"/>
    <col min="10502" max="10503" width="13.7109375" customWidth="1"/>
    <col min="10504" max="10504" width="1.7109375" customWidth="1"/>
    <col min="10505" max="10506" width="13.7109375" customWidth="1"/>
    <col min="10753" max="10753" width="2.7109375" customWidth="1"/>
    <col min="10754" max="10754" width="50.7109375" customWidth="1"/>
    <col min="10755" max="10756" width="13.7109375" customWidth="1"/>
    <col min="10757" max="10757" width="1.7109375" customWidth="1"/>
    <col min="10758" max="10759" width="13.7109375" customWidth="1"/>
    <col min="10760" max="10760" width="1.7109375" customWidth="1"/>
    <col min="10761" max="10762" width="13.7109375" customWidth="1"/>
    <col min="11009" max="11009" width="2.7109375" customWidth="1"/>
    <col min="11010" max="11010" width="50.7109375" customWidth="1"/>
    <col min="11011" max="11012" width="13.7109375" customWidth="1"/>
    <col min="11013" max="11013" width="1.7109375" customWidth="1"/>
    <col min="11014" max="11015" width="13.7109375" customWidth="1"/>
    <col min="11016" max="11016" width="1.7109375" customWidth="1"/>
    <col min="11017" max="11018" width="13.7109375" customWidth="1"/>
    <col min="11265" max="11265" width="2.7109375" customWidth="1"/>
    <col min="11266" max="11266" width="50.7109375" customWidth="1"/>
    <col min="11267" max="11268" width="13.7109375" customWidth="1"/>
    <col min="11269" max="11269" width="1.7109375" customWidth="1"/>
    <col min="11270" max="11271" width="13.7109375" customWidth="1"/>
    <col min="11272" max="11272" width="1.7109375" customWidth="1"/>
    <col min="11273" max="11274" width="13.7109375" customWidth="1"/>
    <col min="11521" max="11521" width="2.7109375" customWidth="1"/>
    <col min="11522" max="11522" width="50.7109375" customWidth="1"/>
    <col min="11523" max="11524" width="13.7109375" customWidth="1"/>
    <col min="11525" max="11525" width="1.7109375" customWidth="1"/>
    <col min="11526" max="11527" width="13.7109375" customWidth="1"/>
    <col min="11528" max="11528" width="1.7109375" customWidth="1"/>
    <col min="11529" max="11530" width="13.7109375" customWidth="1"/>
    <col min="11777" max="11777" width="2.7109375" customWidth="1"/>
    <col min="11778" max="11778" width="50.7109375" customWidth="1"/>
    <col min="11779" max="11780" width="13.7109375" customWidth="1"/>
    <col min="11781" max="11781" width="1.7109375" customWidth="1"/>
    <col min="11782" max="11783" width="13.7109375" customWidth="1"/>
    <col min="11784" max="11784" width="1.7109375" customWidth="1"/>
    <col min="11785" max="11786" width="13.7109375" customWidth="1"/>
    <col min="12033" max="12033" width="2.7109375" customWidth="1"/>
    <col min="12034" max="12034" width="50.7109375" customWidth="1"/>
    <col min="12035" max="12036" width="13.7109375" customWidth="1"/>
    <col min="12037" max="12037" width="1.7109375" customWidth="1"/>
    <col min="12038" max="12039" width="13.7109375" customWidth="1"/>
    <col min="12040" max="12040" width="1.7109375" customWidth="1"/>
    <col min="12041" max="12042" width="13.7109375" customWidth="1"/>
    <col min="12289" max="12289" width="2.7109375" customWidth="1"/>
    <col min="12290" max="12290" width="50.7109375" customWidth="1"/>
    <col min="12291" max="12292" width="13.7109375" customWidth="1"/>
    <col min="12293" max="12293" width="1.7109375" customWidth="1"/>
    <col min="12294" max="12295" width="13.7109375" customWidth="1"/>
    <col min="12296" max="12296" width="1.7109375" customWidth="1"/>
    <col min="12297" max="12298" width="13.7109375" customWidth="1"/>
    <col min="12545" max="12545" width="2.7109375" customWidth="1"/>
    <col min="12546" max="12546" width="50.7109375" customWidth="1"/>
    <col min="12547" max="12548" width="13.7109375" customWidth="1"/>
    <col min="12549" max="12549" width="1.7109375" customWidth="1"/>
    <col min="12550" max="12551" width="13.7109375" customWidth="1"/>
    <col min="12552" max="12552" width="1.7109375" customWidth="1"/>
    <col min="12553" max="12554" width="13.7109375" customWidth="1"/>
    <col min="12801" max="12801" width="2.7109375" customWidth="1"/>
    <col min="12802" max="12802" width="50.7109375" customWidth="1"/>
    <col min="12803" max="12804" width="13.7109375" customWidth="1"/>
    <col min="12805" max="12805" width="1.7109375" customWidth="1"/>
    <col min="12806" max="12807" width="13.7109375" customWidth="1"/>
    <col min="12808" max="12808" width="1.7109375" customWidth="1"/>
    <col min="12809" max="12810" width="13.7109375" customWidth="1"/>
    <col min="13057" max="13057" width="2.7109375" customWidth="1"/>
    <col min="13058" max="13058" width="50.7109375" customWidth="1"/>
    <col min="13059" max="13060" width="13.7109375" customWidth="1"/>
    <col min="13061" max="13061" width="1.7109375" customWidth="1"/>
    <col min="13062" max="13063" width="13.7109375" customWidth="1"/>
    <col min="13064" max="13064" width="1.7109375" customWidth="1"/>
    <col min="13065" max="13066" width="13.7109375" customWidth="1"/>
    <col min="13313" max="13313" width="2.7109375" customWidth="1"/>
    <col min="13314" max="13314" width="50.7109375" customWidth="1"/>
    <col min="13315" max="13316" width="13.7109375" customWidth="1"/>
    <col min="13317" max="13317" width="1.7109375" customWidth="1"/>
    <col min="13318" max="13319" width="13.7109375" customWidth="1"/>
    <col min="13320" max="13320" width="1.7109375" customWidth="1"/>
    <col min="13321" max="13322" width="13.7109375" customWidth="1"/>
    <col min="13569" max="13569" width="2.7109375" customWidth="1"/>
    <col min="13570" max="13570" width="50.7109375" customWidth="1"/>
    <col min="13571" max="13572" width="13.7109375" customWidth="1"/>
    <col min="13573" max="13573" width="1.7109375" customWidth="1"/>
    <col min="13574" max="13575" width="13.7109375" customWidth="1"/>
    <col min="13576" max="13576" width="1.7109375" customWidth="1"/>
    <col min="13577" max="13578" width="13.7109375" customWidth="1"/>
    <col min="13825" max="13825" width="2.7109375" customWidth="1"/>
    <col min="13826" max="13826" width="50.7109375" customWidth="1"/>
    <col min="13827" max="13828" width="13.7109375" customWidth="1"/>
    <col min="13829" max="13829" width="1.7109375" customWidth="1"/>
    <col min="13830" max="13831" width="13.7109375" customWidth="1"/>
    <col min="13832" max="13832" width="1.7109375" customWidth="1"/>
    <col min="13833" max="13834" width="13.7109375" customWidth="1"/>
    <col min="14081" max="14081" width="2.7109375" customWidth="1"/>
    <col min="14082" max="14082" width="50.7109375" customWidth="1"/>
    <col min="14083" max="14084" width="13.7109375" customWidth="1"/>
    <col min="14085" max="14085" width="1.7109375" customWidth="1"/>
    <col min="14086" max="14087" width="13.7109375" customWidth="1"/>
    <col min="14088" max="14088" width="1.7109375" customWidth="1"/>
    <col min="14089" max="14090" width="13.7109375" customWidth="1"/>
    <col min="14337" max="14337" width="2.7109375" customWidth="1"/>
    <col min="14338" max="14338" width="50.7109375" customWidth="1"/>
    <col min="14339" max="14340" width="13.7109375" customWidth="1"/>
    <col min="14341" max="14341" width="1.7109375" customWidth="1"/>
    <col min="14342" max="14343" width="13.7109375" customWidth="1"/>
    <col min="14344" max="14344" width="1.7109375" customWidth="1"/>
    <col min="14345" max="14346" width="13.7109375" customWidth="1"/>
    <col min="14593" max="14593" width="2.7109375" customWidth="1"/>
    <col min="14594" max="14594" width="50.7109375" customWidth="1"/>
    <col min="14595" max="14596" width="13.7109375" customWidth="1"/>
    <col min="14597" max="14597" width="1.7109375" customWidth="1"/>
    <col min="14598" max="14599" width="13.7109375" customWidth="1"/>
    <col min="14600" max="14600" width="1.7109375" customWidth="1"/>
    <col min="14601" max="14602" width="13.7109375" customWidth="1"/>
    <col min="14849" max="14849" width="2.7109375" customWidth="1"/>
    <col min="14850" max="14850" width="50.7109375" customWidth="1"/>
    <col min="14851" max="14852" width="13.7109375" customWidth="1"/>
    <col min="14853" max="14853" width="1.7109375" customWidth="1"/>
    <col min="14854" max="14855" width="13.7109375" customWidth="1"/>
    <col min="14856" max="14856" width="1.7109375" customWidth="1"/>
    <col min="14857" max="14858" width="13.7109375" customWidth="1"/>
    <col min="15105" max="15105" width="2.7109375" customWidth="1"/>
    <col min="15106" max="15106" width="50.7109375" customWidth="1"/>
    <col min="15107" max="15108" width="13.7109375" customWidth="1"/>
    <col min="15109" max="15109" width="1.7109375" customWidth="1"/>
    <col min="15110" max="15111" width="13.7109375" customWidth="1"/>
    <col min="15112" max="15112" width="1.7109375" customWidth="1"/>
    <col min="15113" max="15114" width="13.7109375" customWidth="1"/>
    <col min="15361" max="15361" width="2.7109375" customWidth="1"/>
    <col min="15362" max="15362" width="50.7109375" customWidth="1"/>
    <col min="15363" max="15364" width="13.7109375" customWidth="1"/>
    <col min="15365" max="15365" width="1.7109375" customWidth="1"/>
    <col min="15366" max="15367" width="13.7109375" customWidth="1"/>
    <col min="15368" max="15368" width="1.7109375" customWidth="1"/>
    <col min="15369" max="15370" width="13.7109375" customWidth="1"/>
    <col min="15617" max="15617" width="2.7109375" customWidth="1"/>
    <col min="15618" max="15618" width="50.7109375" customWidth="1"/>
    <col min="15619" max="15620" width="13.7109375" customWidth="1"/>
    <col min="15621" max="15621" width="1.7109375" customWidth="1"/>
    <col min="15622" max="15623" width="13.7109375" customWidth="1"/>
    <col min="15624" max="15624" width="1.7109375" customWidth="1"/>
    <col min="15625" max="15626" width="13.7109375" customWidth="1"/>
    <col min="15873" max="15873" width="2.7109375" customWidth="1"/>
    <col min="15874" max="15874" width="50.7109375" customWidth="1"/>
    <col min="15875" max="15876" width="13.7109375" customWidth="1"/>
    <col min="15877" max="15877" width="1.7109375" customWidth="1"/>
    <col min="15878" max="15879" width="13.7109375" customWidth="1"/>
    <col min="15880" max="15880" width="1.7109375" customWidth="1"/>
    <col min="15881" max="15882" width="13.7109375" customWidth="1"/>
    <col min="16129" max="16129" width="2.7109375" customWidth="1"/>
    <col min="16130" max="16130" width="50.7109375" customWidth="1"/>
    <col min="16131" max="16132" width="13.7109375" customWidth="1"/>
    <col min="16133" max="16133" width="1.7109375" customWidth="1"/>
    <col min="16134" max="16135" width="13.7109375" customWidth="1"/>
    <col min="16136" max="16136" width="1.7109375" customWidth="1"/>
    <col min="16137" max="16138" width="13.7109375" customWidth="1"/>
  </cols>
  <sheetData>
    <row r="1" spans="1:10" ht="39.75" customHeight="1" x14ac:dyDescent="0.5">
      <c r="A1" s="893" t="s">
        <v>585</v>
      </c>
      <c r="B1" s="894"/>
      <c r="C1" s="894"/>
      <c r="D1" s="894"/>
      <c r="E1" s="894"/>
      <c r="F1" s="894"/>
      <c r="G1" s="894"/>
      <c r="H1" s="894"/>
      <c r="I1" s="894"/>
      <c r="J1" s="894"/>
    </row>
    <row r="2" spans="1:10" ht="12.75" customHeight="1" thickBot="1" x14ac:dyDescent="0.3">
      <c r="B2" s="381"/>
      <c r="C2" s="349"/>
      <c r="D2" s="349"/>
      <c r="E2" s="349"/>
      <c r="F2" s="349"/>
      <c r="G2" s="349"/>
      <c r="H2" s="349"/>
      <c r="I2" s="349"/>
      <c r="J2" s="349"/>
    </row>
    <row r="3" spans="1:10" s="268" customFormat="1" ht="12.75" customHeight="1" x14ac:dyDescent="0.25">
      <c r="A3" s="858"/>
      <c r="B3" s="859"/>
      <c r="C3" s="860" t="s">
        <v>586</v>
      </c>
      <c r="D3" s="860"/>
      <c r="E3" s="382"/>
      <c r="F3" s="860" t="s">
        <v>535</v>
      </c>
      <c r="G3" s="860"/>
      <c r="H3" s="382"/>
      <c r="I3" s="860" t="s">
        <v>534</v>
      </c>
      <c r="J3" s="860"/>
    </row>
    <row r="4" spans="1:10" ht="24" customHeight="1" x14ac:dyDescent="0.25">
      <c r="A4" s="887"/>
      <c r="B4" s="888"/>
      <c r="C4" s="350" t="s">
        <v>0</v>
      </c>
      <c r="D4" s="350" t="s">
        <v>1</v>
      </c>
      <c r="E4" s="350"/>
      <c r="F4" s="350" t="s">
        <v>0</v>
      </c>
      <c r="G4" s="350" t="s">
        <v>1</v>
      </c>
      <c r="H4" s="350"/>
      <c r="I4" s="350" t="s">
        <v>0</v>
      </c>
      <c r="J4" s="350" t="s">
        <v>1</v>
      </c>
    </row>
    <row r="5" spans="1:10" s="255" customFormat="1" ht="12.75" customHeight="1" x14ac:dyDescent="0.25">
      <c r="A5" s="889"/>
      <c r="B5" s="890"/>
      <c r="C5" s="351"/>
      <c r="D5" s="351"/>
      <c r="E5" s="351"/>
      <c r="F5" s="351"/>
      <c r="G5" s="351"/>
      <c r="H5" s="351"/>
      <c r="I5" s="351"/>
      <c r="J5" s="351"/>
    </row>
    <row r="6" spans="1:10" ht="12.75" customHeight="1" x14ac:dyDescent="0.25">
      <c r="A6" s="891" t="s">
        <v>117</v>
      </c>
      <c r="B6" s="891"/>
    </row>
    <row r="7" spans="1:10" ht="12.75" customHeight="1" x14ac:dyDescent="0.25">
      <c r="A7" s="892" t="s">
        <v>2</v>
      </c>
      <c r="B7" s="892"/>
      <c r="C7" s="352">
        <v>7770</v>
      </c>
      <c r="D7" s="352">
        <v>7170</v>
      </c>
      <c r="F7" s="352">
        <v>8040</v>
      </c>
      <c r="G7" s="352">
        <v>7420</v>
      </c>
      <c r="I7" s="352">
        <v>-270</v>
      </c>
      <c r="J7" s="352">
        <v>-250</v>
      </c>
    </row>
    <row r="8" spans="1:10" ht="12.75" customHeight="1" x14ac:dyDescent="0.25">
      <c r="A8" s="892" t="s">
        <v>3</v>
      </c>
      <c r="B8" s="892"/>
      <c r="C8" s="352">
        <v>40</v>
      </c>
      <c r="D8" s="352">
        <v>40</v>
      </c>
      <c r="F8" s="352">
        <v>40</v>
      </c>
      <c r="G8" s="352">
        <v>40</v>
      </c>
      <c r="I8" s="352" t="s">
        <v>8</v>
      </c>
      <c r="J8" s="352" t="s">
        <v>8</v>
      </c>
    </row>
    <row r="9" spans="1:10" ht="12.75" customHeight="1" x14ac:dyDescent="0.25">
      <c r="A9" s="892" t="s">
        <v>4</v>
      </c>
      <c r="B9" s="892"/>
      <c r="C9" s="352">
        <v>40</v>
      </c>
      <c r="D9" s="352">
        <v>40</v>
      </c>
      <c r="F9" s="352">
        <v>40</v>
      </c>
      <c r="G9" s="352">
        <v>40</v>
      </c>
      <c r="I9" s="352" t="s">
        <v>8</v>
      </c>
      <c r="J9" s="352" t="s">
        <v>8</v>
      </c>
    </row>
    <row r="10" spans="1:10" ht="12.75" customHeight="1" x14ac:dyDescent="0.25">
      <c r="A10" s="892" t="s">
        <v>6</v>
      </c>
      <c r="B10" s="892"/>
      <c r="C10" s="352">
        <v>310</v>
      </c>
      <c r="D10" s="352">
        <v>300</v>
      </c>
      <c r="F10" s="352">
        <v>320</v>
      </c>
      <c r="G10" s="352">
        <v>310</v>
      </c>
      <c r="I10" s="352">
        <v>-10</v>
      </c>
      <c r="J10" s="352">
        <v>-10</v>
      </c>
    </row>
    <row r="11" spans="1:10" ht="12.75" customHeight="1" x14ac:dyDescent="0.25">
      <c r="A11" s="892" t="s">
        <v>7</v>
      </c>
      <c r="B11" s="892"/>
      <c r="C11" s="352">
        <v>1010</v>
      </c>
      <c r="D11" s="352">
        <v>950</v>
      </c>
      <c r="F11" s="352">
        <v>900</v>
      </c>
      <c r="G11" s="352">
        <v>850</v>
      </c>
      <c r="I11" s="352">
        <v>110</v>
      </c>
      <c r="J11" s="352">
        <v>100</v>
      </c>
    </row>
    <row r="12" spans="1:10" ht="6" customHeight="1" x14ac:dyDescent="0.25">
      <c r="A12" s="892"/>
      <c r="B12" s="892"/>
    </row>
    <row r="13" spans="1:10" ht="12.75" customHeight="1" x14ac:dyDescent="0.25">
      <c r="A13" s="891" t="s">
        <v>176</v>
      </c>
      <c r="B13" s="891"/>
    </row>
    <row r="14" spans="1:10" ht="12.75" customHeight="1" x14ac:dyDescent="0.25">
      <c r="A14" s="892" t="s">
        <v>429</v>
      </c>
      <c r="B14" s="892"/>
      <c r="C14" s="352">
        <v>2960</v>
      </c>
      <c r="D14" s="352">
        <v>2880</v>
      </c>
      <c r="F14" s="352">
        <v>3280</v>
      </c>
      <c r="G14" s="352">
        <v>3170</v>
      </c>
      <c r="I14" s="352">
        <v>-320</v>
      </c>
      <c r="J14" s="352">
        <v>-290</v>
      </c>
    </row>
    <row r="15" spans="1:10" ht="12.75" customHeight="1" x14ac:dyDescent="0.25">
      <c r="A15" s="892" t="s">
        <v>9</v>
      </c>
      <c r="B15" s="892"/>
      <c r="C15" s="352">
        <v>890</v>
      </c>
      <c r="D15" s="352">
        <v>830</v>
      </c>
      <c r="F15" s="352">
        <v>890</v>
      </c>
      <c r="G15" s="352">
        <v>810</v>
      </c>
      <c r="I15" s="352" t="s">
        <v>8</v>
      </c>
      <c r="J15" s="352">
        <v>20</v>
      </c>
    </row>
    <row r="16" spans="1:10" ht="12.75" customHeight="1" x14ac:dyDescent="0.25">
      <c r="A16" s="892" t="s">
        <v>10</v>
      </c>
      <c r="B16" s="892"/>
      <c r="C16" s="352">
        <v>1070</v>
      </c>
      <c r="D16" s="352">
        <v>970</v>
      </c>
      <c r="F16" s="352">
        <v>1140</v>
      </c>
      <c r="G16" s="352">
        <v>1030</v>
      </c>
      <c r="I16" s="352">
        <v>-70</v>
      </c>
      <c r="J16" s="352">
        <v>-60</v>
      </c>
    </row>
    <row r="17" spans="1:10" ht="12.75" customHeight="1" x14ac:dyDescent="0.25">
      <c r="A17" s="892" t="s">
        <v>11</v>
      </c>
      <c r="B17" s="892"/>
      <c r="C17" s="352">
        <v>2120</v>
      </c>
      <c r="D17" s="352">
        <v>2020</v>
      </c>
      <c r="F17" s="352">
        <v>2120</v>
      </c>
      <c r="G17" s="352">
        <v>2020</v>
      </c>
      <c r="I17" s="352" t="s">
        <v>8</v>
      </c>
      <c r="J17" s="352">
        <v>-10</v>
      </c>
    </row>
    <row r="18" spans="1:10" ht="12.75" customHeight="1" x14ac:dyDescent="0.25">
      <c r="A18" s="892" t="s">
        <v>12</v>
      </c>
      <c r="B18" s="892"/>
      <c r="C18" s="352">
        <v>570</v>
      </c>
      <c r="D18" s="352">
        <v>550</v>
      </c>
      <c r="F18" s="352">
        <v>570</v>
      </c>
      <c r="G18" s="352">
        <v>550</v>
      </c>
      <c r="I18" s="352" t="s">
        <v>8</v>
      </c>
      <c r="J18" s="352" t="s">
        <v>8</v>
      </c>
    </row>
    <row r="19" spans="1:10" ht="12.75" customHeight="1" x14ac:dyDescent="0.25">
      <c r="A19" s="892" t="s">
        <v>13</v>
      </c>
      <c r="B19" s="892"/>
      <c r="C19" s="352">
        <v>530</v>
      </c>
      <c r="D19" s="352">
        <v>520</v>
      </c>
      <c r="F19" s="352">
        <v>460</v>
      </c>
      <c r="G19" s="352">
        <v>460</v>
      </c>
      <c r="I19" s="352">
        <v>60</v>
      </c>
      <c r="J19" s="352">
        <v>60</v>
      </c>
    </row>
    <row r="20" spans="1:10" ht="12.75" customHeight="1" x14ac:dyDescent="0.25">
      <c r="A20" s="892" t="s">
        <v>14</v>
      </c>
      <c r="B20" s="892"/>
      <c r="C20" s="352">
        <v>50</v>
      </c>
      <c r="D20" s="352">
        <v>50</v>
      </c>
      <c r="F20" s="352">
        <v>50</v>
      </c>
      <c r="G20" s="352">
        <v>50</v>
      </c>
      <c r="I20" s="352" t="s">
        <v>8</v>
      </c>
      <c r="J20" s="352" t="s">
        <v>8</v>
      </c>
    </row>
    <row r="21" spans="1:10" ht="12.75" customHeight="1" x14ac:dyDescent="0.25">
      <c r="A21" s="892" t="s">
        <v>15</v>
      </c>
      <c r="B21" s="892"/>
      <c r="C21" s="352">
        <v>70</v>
      </c>
      <c r="D21" s="352">
        <v>70</v>
      </c>
      <c r="F21" s="352">
        <v>70</v>
      </c>
      <c r="G21" s="352">
        <v>70</v>
      </c>
      <c r="I21" s="352" t="s">
        <v>8</v>
      </c>
      <c r="J21" s="352">
        <v>0</v>
      </c>
    </row>
    <row r="22" spans="1:10" ht="12.75" customHeight="1" x14ac:dyDescent="0.25">
      <c r="A22" s="892" t="s">
        <v>16</v>
      </c>
      <c r="B22" s="892"/>
      <c r="C22" s="352">
        <v>920</v>
      </c>
      <c r="D22" s="352">
        <v>860</v>
      </c>
      <c r="F22" s="352">
        <v>910</v>
      </c>
      <c r="G22" s="352">
        <v>860</v>
      </c>
      <c r="I22" s="352" t="s">
        <v>8</v>
      </c>
      <c r="J22" s="352" t="s">
        <v>8</v>
      </c>
    </row>
    <row r="23" spans="1:10" ht="12.75" customHeight="1" x14ac:dyDescent="0.25">
      <c r="A23" s="892" t="s">
        <v>587</v>
      </c>
      <c r="B23" s="892"/>
      <c r="C23" s="352">
        <v>1550</v>
      </c>
      <c r="D23" s="352">
        <v>1500</v>
      </c>
      <c r="F23" s="352">
        <v>1610</v>
      </c>
      <c r="G23" s="352">
        <v>1560</v>
      </c>
      <c r="I23" s="352">
        <v>-70</v>
      </c>
      <c r="J23" s="352">
        <v>-60</v>
      </c>
    </row>
    <row r="24" spans="1:10" ht="12.75" customHeight="1" x14ac:dyDescent="0.25">
      <c r="A24" s="892" t="s">
        <v>573</v>
      </c>
      <c r="B24" s="892"/>
      <c r="C24" s="352">
        <v>30</v>
      </c>
      <c r="D24" s="352">
        <v>30</v>
      </c>
      <c r="F24" s="352">
        <v>30</v>
      </c>
      <c r="G24" s="352">
        <v>30</v>
      </c>
      <c r="I24" s="352">
        <v>0</v>
      </c>
      <c r="J24" s="352">
        <v>0</v>
      </c>
    </row>
    <row r="25" spans="1:10" ht="12.75" customHeight="1" x14ac:dyDescent="0.25">
      <c r="A25" s="886" t="s">
        <v>588</v>
      </c>
      <c r="B25" s="886"/>
      <c r="C25" s="352">
        <v>4990</v>
      </c>
      <c r="D25" s="352">
        <v>4470</v>
      </c>
      <c r="F25" s="352">
        <v>0</v>
      </c>
      <c r="G25" s="352">
        <v>0</v>
      </c>
      <c r="I25" s="352">
        <v>4990</v>
      </c>
      <c r="J25" s="352">
        <v>4470</v>
      </c>
    </row>
    <row r="26" spans="1:10" ht="12.75" customHeight="1" x14ac:dyDescent="0.25">
      <c r="A26" s="886" t="s">
        <v>589</v>
      </c>
      <c r="B26" s="886"/>
      <c r="C26" s="352">
        <v>1820</v>
      </c>
      <c r="D26" s="352">
        <v>1760</v>
      </c>
      <c r="F26" s="352">
        <v>0</v>
      </c>
      <c r="G26" s="352">
        <v>0</v>
      </c>
      <c r="I26" s="352">
        <v>1820</v>
      </c>
      <c r="J26" s="352">
        <v>1760</v>
      </c>
    </row>
    <row r="27" spans="1:10" ht="12.75" customHeight="1" x14ac:dyDescent="0.25">
      <c r="A27" s="886" t="s">
        <v>590</v>
      </c>
      <c r="B27" s="886"/>
      <c r="C27" s="352">
        <v>1100</v>
      </c>
      <c r="D27" s="352">
        <v>1060</v>
      </c>
      <c r="F27" s="352">
        <v>0</v>
      </c>
      <c r="G27" s="352">
        <v>0</v>
      </c>
      <c r="I27" s="352">
        <v>1100</v>
      </c>
      <c r="J27" s="352">
        <v>1060</v>
      </c>
    </row>
    <row r="28" spans="1:10" ht="6" customHeight="1" x14ac:dyDescent="0.25">
      <c r="A28" s="892"/>
      <c r="B28" s="892"/>
    </row>
    <row r="29" spans="1:10" ht="12.75" customHeight="1" x14ac:dyDescent="0.25">
      <c r="A29" s="891" t="s">
        <v>17</v>
      </c>
      <c r="B29" s="891"/>
    </row>
    <row r="30" spans="1:10" ht="12.75" customHeight="1" x14ac:dyDescent="0.25">
      <c r="A30" s="886" t="s">
        <v>591</v>
      </c>
      <c r="B30" s="892"/>
      <c r="C30" s="352">
        <v>1680</v>
      </c>
      <c r="D30" s="352">
        <v>1630</v>
      </c>
      <c r="F30" s="352">
        <v>1680</v>
      </c>
      <c r="G30" s="352">
        <v>1630</v>
      </c>
      <c r="I30" s="352" t="s">
        <v>8</v>
      </c>
      <c r="J30" s="352" t="s">
        <v>8</v>
      </c>
    </row>
    <row r="31" spans="1:10" ht="6" customHeight="1" x14ac:dyDescent="0.25">
      <c r="A31" s="892"/>
      <c r="B31" s="892"/>
    </row>
    <row r="32" spans="1:10" ht="12.75" customHeight="1" x14ac:dyDescent="0.25">
      <c r="A32" s="891" t="s">
        <v>18</v>
      </c>
      <c r="B32" s="891"/>
    </row>
    <row r="33" spans="1:10" ht="12.75" customHeight="1" x14ac:dyDescent="0.25">
      <c r="A33" s="892" t="s">
        <v>19</v>
      </c>
      <c r="B33" s="892"/>
      <c r="C33" s="352">
        <v>490</v>
      </c>
      <c r="D33" s="352">
        <v>470</v>
      </c>
      <c r="F33" s="352">
        <v>520</v>
      </c>
      <c r="G33" s="352">
        <v>500</v>
      </c>
      <c r="I33" s="352">
        <v>-30</v>
      </c>
      <c r="J33" s="352">
        <v>-30</v>
      </c>
    </row>
    <row r="34" spans="1:10" ht="12.75" customHeight="1" x14ac:dyDescent="0.25">
      <c r="A34" s="892" t="s">
        <v>125</v>
      </c>
      <c r="B34" s="892"/>
      <c r="C34" s="352">
        <v>110</v>
      </c>
      <c r="D34" s="352">
        <v>110</v>
      </c>
      <c r="F34" s="352">
        <v>100</v>
      </c>
      <c r="G34" s="352">
        <v>100</v>
      </c>
      <c r="I34" s="352" t="s">
        <v>8</v>
      </c>
      <c r="J34" s="352" t="s">
        <v>8</v>
      </c>
    </row>
    <row r="35" spans="1:10" ht="12.75" customHeight="1" x14ac:dyDescent="0.25">
      <c r="A35" s="892" t="s">
        <v>541</v>
      </c>
      <c r="B35" s="892"/>
      <c r="C35" s="352">
        <v>290</v>
      </c>
      <c r="D35" s="352">
        <v>290</v>
      </c>
      <c r="F35" s="352">
        <v>370</v>
      </c>
      <c r="G35" s="352">
        <v>360</v>
      </c>
      <c r="I35" s="352">
        <v>-70</v>
      </c>
      <c r="J35" s="352">
        <v>-70</v>
      </c>
    </row>
    <row r="36" spans="1:10" ht="6" customHeight="1" x14ac:dyDescent="0.25">
      <c r="A36" s="892"/>
      <c r="B36" s="892"/>
    </row>
    <row r="37" spans="1:10" ht="12.75" customHeight="1" x14ac:dyDescent="0.25">
      <c r="A37" s="891" t="s">
        <v>31</v>
      </c>
      <c r="B37" s="891"/>
    </row>
    <row r="38" spans="1:10" ht="12.75" customHeight="1" x14ac:dyDescent="0.25">
      <c r="A38" s="892" t="s">
        <v>32</v>
      </c>
      <c r="B38" s="892"/>
      <c r="C38" s="352">
        <v>380</v>
      </c>
      <c r="D38" s="352">
        <v>360</v>
      </c>
      <c r="F38" s="352">
        <v>390</v>
      </c>
      <c r="G38" s="352">
        <v>370</v>
      </c>
      <c r="I38" s="352">
        <v>-10</v>
      </c>
      <c r="J38" s="352">
        <v>-10</v>
      </c>
    </row>
    <row r="39" spans="1:10" ht="6" customHeight="1" x14ac:dyDescent="0.25">
      <c r="A39" s="892"/>
      <c r="B39" s="892"/>
    </row>
    <row r="40" spans="1:10" ht="12.75" customHeight="1" x14ac:dyDescent="0.25">
      <c r="A40" s="891" t="s">
        <v>224</v>
      </c>
      <c r="B40" s="891"/>
    </row>
    <row r="41" spans="1:10" ht="12.75" customHeight="1" x14ac:dyDescent="0.25">
      <c r="A41" s="892" t="s">
        <v>226</v>
      </c>
      <c r="B41" s="892"/>
      <c r="C41" s="352">
        <v>2600</v>
      </c>
      <c r="D41" s="352">
        <v>2490</v>
      </c>
      <c r="F41" s="352">
        <v>2610</v>
      </c>
      <c r="G41" s="352">
        <v>2490</v>
      </c>
      <c r="I41" s="352">
        <v>-10</v>
      </c>
      <c r="J41" s="352" t="s">
        <v>8</v>
      </c>
    </row>
    <row r="42" spans="1:10" ht="6" customHeight="1" x14ac:dyDescent="0.25">
      <c r="A42" s="892"/>
      <c r="B42" s="892"/>
    </row>
    <row r="43" spans="1:10" ht="12.75" customHeight="1" x14ac:dyDescent="0.25">
      <c r="A43" s="891" t="s">
        <v>35</v>
      </c>
      <c r="B43" s="891"/>
    </row>
    <row r="44" spans="1:10" ht="12.75" customHeight="1" x14ac:dyDescent="0.25">
      <c r="A44" s="892" t="s">
        <v>179</v>
      </c>
      <c r="B44" s="892"/>
      <c r="C44" s="352">
        <v>2180</v>
      </c>
      <c r="D44" s="352">
        <v>2110</v>
      </c>
      <c r="F44" s="352">
        <v>2080</v>
      </c>
      <c r="G44" s="352">
        <v>2020</v>
      </c>
      <c r="I44" s="352">
        <v>100</v>
      </c>
      <c r="J44" s="352">
        <v>100</v>
      </c>
    </row>
    <row r="45" spans="1:10" ht="12.75" customHeight="1" x14ac:dyDescent="0.25">
      <c r="A45" s="892" t="s">
        <v>36</v>
      </c>
      <c r="B45" s="892"/>
      <c r="C45" s="352">
        <v>190</v>
      </c>
      <c r="D45" s="352">
        <v>190</v>
      </c>
      <c r="F45" s="352">
        <v>200</v>
      </c>
      <c r="G45" s="352">
        <v>190</v>
      </c>
      <c r="I45" s="352">
        <v>-10</v>
      </c>
      <c r="J45" s="352" t="s">
        <v>8</v>
      </c>
    </row>
    <row r="46" spans="1:10" ht="12.75" customHeight="1" x14ac:dyDescent="0.25">
      <c r="A46" s="892" t="s">
        <v>590</v>
      </c>
      <c r="B46" s="892"/>
      <c r="C46" s="352">
        <v>0</v>
      </c>
      <c r="D46" s="352">
        <v>0</v>
      </c>
      <c r="F46" s="352">
        <v>1110</v>
      </c>
      <c r="G46" s="352">
        <v>1070</v>
      </c>
      <c r="I46" s="352">
        <v>-1110</v>
      </c>
      <c r="J46" s="352">
        <v>-1070</v>
      </c>
    </row>
    <row r="47" spans="1:10" ht="12.75" customHeight="1" x14ac:dyDescent="0.25">
      <c r="A47" s="892" t="s">
        <v>38</v>
      </c>
      <c r="B47" s="892"/>
      <c r="C47" s="352">
        <v>690</v>
      </c>
      <c r="D47" s="352">
        <v>610</v>
      </c>
      <c r="F47" s="352">
        <v>690</v>
      </c>
      <c r="G47" s="352">
        <v>610</v>
      </c>
      <c r="I47" s="352" t="s">
        <v>8</v>
      </c>
      <c r="J47" s="352" t="s">
        <v>8</v>
      </c>
    </row>
    <row r="48" spans="1:10" ht="12.75" customHeight="1" x14ac:dyDescent="0.25">
      <c r="A48" s="892" t="s">
        <v>39</v>
      </c>
      <c r="B48" s="892"/>
      <c r="C48" s="352">
        <v>40</v>
      </c>
      <c r="D48" s="352">
        <v>40</v>
      </c>
      <c r="F48" s="352">
        <v>40</v>
      </c>
      <c r="G48" s="352">
        <v>40</v>
      </c>
      <c r="I48" s="352">
        <v>0</v>
      </c>
      <c r="J48" s="352">
        <v>0</v>
      </c>
    </row>
    <row r="49" spans="1:10" ht="6" customHeight="1" x14ac:dyDescent="0.25">
      <c r="A49" s="892"/>
      <c r="B49" s="892"/>
    </row>
    <row r="50" spans="1:10" ht="12.75" customHeight="1" x14ac:dyDescent="0.25">
      <c r="A50" s="891" t="s">
        <v>40</v>
      </c>
      <c r="B50" s="891"/>
    </row>
    <row r="51" spans="1:10" ht="12.75" customHeight="1" x14ac:dyDescent="0.25">
      <c r="A51" s="892" t="s">
        <v>397</v>
      </c>
      <c r="B51" s="892"/>
      <c r="C51" s="352">
        <v>480</v>
      </c>
      <c r="D51" s="352">
        <v>460</v>
      </c>
      <c r="F51" s="352">
        <v>500</v>
      </c>
      <c r="G51" s="352">
        <v>490</v>
      </c>
      <c r="I51" s="352">
        <v>-30</v>
      </c>
      <c r="J51" s="352">
        <v>-20</v>
      </c>
    </row>
    <row r="52" spans="1:10" ht="12.75" customHeight="1" x14ac:dyDescent="0.25">
      <c r="A52" s="892" t="s">
        <v>42</v>
      </c>
      <c r="B52" s="892"/>
      <c r="C52" s="352">
        <v>110</v>
      </c>
      <c r="D52" s="352">
        <v>110</v>
      </c>
      <c r="F52" s="352">
        <v>120</v>
      </c>
      <c r="G52" s="352">
        <v>120</v>
      </c>
      <c r="I52" s="352" t="s">
        <v>8</v>
      </c>
      <c r="J52" s="352" t="s">
        <v>8</v>
      </c>
    </row>
    <row r="53" spans="1:10" ht="6" customHeight="1" x14ac:dyDescent="0.25">
      <c r="A53" s="892"/>
      <c r="B53" s="892"/>
    </row>
    <row r="54" spans="1:10" ht="12.75" customHeight="1" x14ac:dyDescent="0.25">
      <c r="A54" s="891" t="s">
        <v>43</v>
      </c>
      <c r="B54" s="891"/>
    </row>
    <row r="55" spans="1:10" ht="12.75" customHeight="1" x14ac:dyDescent="0.25">
      <c r="A55" s="892" t="s">
        <v>592</v>
      </c>
      <c r="B55" s="892"/>
      <c r="C55" s="352">
        <v>62380</v>
      </c>
      <c r="D55" s="352">
        <v>60430</v>
      </c>
      <c r="F55" s="352">
        <v>63400</v>
      </c>
      <c r="G55" s="352">
        <v>61440</v>
      </c>
      <c r="I55" s="352">
        <v>-1020</v>
      </c>
      <c r="J55" s="352">
        <v>-1010</v>
      </c>
    </row>
    <row r="56" spans="1:10" ht="12.75" customHeight="1" x14ac:dyDescent="0.25">
      <c r="A56" s="892" t="s">
        <v>129</v>
      </c>
      <c r="B56" s="892"/>
      <c r="C56" s="352">
        <v>2980</v>
      </c>
      <c r="D56" s="352">
        <v>2940</v>
      </c>
      <c r="F56" s="352">
        <v>2900</v>
      </c>
      <c r="G56" s="352">
        <v>2860</v>
      </c>
      <c r="I56" s="352">
        <v>80</v>
      </c>
      <c r="J56" s="352">
        <v>80</v>
      </c>
    </row>
    <row r="57" spans="1:10" ht="12.75" customHeight="1" x14ac:dyDescent="0.25">
      <c r="A57" s="892" t="s">
        <v>45</v>
      </c>
      <c r="B57" s="892"/>
      <c r="C57" s="352">
        <v>3780</v>
      </c>
      <c r="D57" s="352">
        <v>3660</v>
      </c>
      <c r="F57" s="352">
        <v>3740</v>
      </c>
      <c r="G57" s="352">
        <v>3620</v>
      </c>
      <c r="I57" s="352">
        <v>40</v>
      </c>
      <c r="J57" s="352">
        <v>40</v>
      </c>
    </row>
    <row r="58" spans="1:10" ht="12.75" customHeight="1" x14ac:dyDescent="0.25">
      <c r="A58" s="892" t="s">
        <v>593</v>
      </c>
      <c r="B58" s="892"/>
      <c r="C58" s="352">
        <v>0</v>
      </c>
      <c r="D58" s="352">
        <v>0</v>
      </c>
      <c r="F58" s="352">
        <v>1860</v>
      </c>
      <c r="G58" s="352">
        <v>1790</v>
      </c>
      <c r="I58" s="352">
        <v>-1860</v>
      </c>
      <c r="J58" s="352">
        <v>-1790</v>
      </c>
    </row>
    <row r="59" spans="1:10" ht="12.75" customHeight="1" x14ac:dyDescent="0.25">
      <c r="A59" s="892" t="s">
        <v>46</v>
      </c>
      <c r="B59" s="892"/>
      <c r="C59" s="352">
        <v>1020</v>
      </c>
      <c r="D59" s="352">
        <v>970</v>
      </c>
      <c r="F59" s="352">
        <v>1010</v>
      </c>
      <c r="G59" s="352">
        <v>970</v>
      </c>
      <c r="I59" s="352">
        <v>10</v>
      </c>
      <c r="J59" s="352">
        <v>0</v>
      </c>
    </row>
    <row r="60" spans="1:10" ht="6" customHeight="1" x14ac:dyDescent="0.25">
      <c r="A60" s="892"/>
      <c r="B60" s="892"/>
    </row>
    <row r="61" spans="1:10" ht="12.75" customHeight="1" x14ac:dyDescent="0.25">
      <c r="A61" s="891" t="s">
        <v>47</v>
      </c>
      <c r="B61" s="891"/>
    </row>
    <row r="62" spans="1:10" ht="12.75" customHeight="1" x14ac:dyDescent="0.25">
      <c r="A62" s="892" t="s">
        <v>181</v>
      </c>
      <c r="B62" s="892"/>
      <c r="C62" s="352">
        <v>1210</v>
      </c>
      <c r="D62" s="352">
        <v>1190</v>
      </c>
      <c r="F62" s="352">
        <v>1190</v>
      </c>
      <c r="G62" s="352">
        <v>1170</v>
      </c>
      <c r="I62" s="352">
        <v>20</v>
      </c>
      <c r="J62" s="352">
        <v>20</v>
      </c>
    </row>
    <row r="63" spans="1:10" ht="6" customHeight="1" x14ac:dyDescent="0.25">
      <c r="A63" s="892"/>
      <c r="B63" s="892"/>
    </row>
    <row r="64" spans="1:10" ht="12.75" customHeight="1" x14ac:dyDescent="0.25">
      <c r="A64" s="891" t="s">
        <v>49</v>
      </c>
      <c r="B64" s="891"/>
    </row>
    <row r="65" spans="1:10" ht="12.75" customHeight="1" x14ac:dyDescent="0.25">
      <c r="A65" s="892" t="s">
        <v>182</v>
      </c>
      <c r="B65" s="892"/>
      <c r="C65" s="352">
        <v>2170</v>
      </c>
      <c r="D65" s="352">
        <v>2100</v>
      </c>
      <c r="F65" s="352">
        <v>2440</v>
      </c>
      <c r="G65" s="352">
        <v>2340</v>
      </c>
      <c r="I65" s="352">
        <v>-270</v>
      </c>
      <c r="J65" s="352">
        <v>-240</v>
      </c>
    </row>
    <row r="66" spans="1:10" ht="12.75" customHeight="1" x14ac:dyDescent="0.25">
      <c r="A66" s="892" t="s">
        <v>50</v>
      </c>
      <c r="B66" s="892"/>
      <c r="C66" s="352">
        <v>530</v>
      </c>
      <c r="D66" s="352">
        <v>510</v>
      </c>
      <c r="F66" s="352">
        <v>530</v>
      </c>
      <c r="G66" s="352">
        <v>500</v>
      </c>
      <c r="I66" s="352" t="s">
        <v>8</v>
      </c>
      <c r="J66" s="352">
        <v>10</v>
      </c>
    </row>
    <row r="67" spans="1:10" ht="12.75" customHeight="1" x14ac:dyDescent="0.25">
      <c r="A67" s="892" t="s">
        <v>361</v>
      </c>
      <c r="B67" s="892"/>
      <c r="C67" s="352">
        <v>900</v>
      </c>
      <c r="D67" s="352">
        <v>840</v>
      </c>
      <c r="F67" s="352">
        <v>940</v>
      </c>
      <c r="G67" s="352">
        <v>880</v>
      </c>
      <c r="I67" s="352">
        <v>-40</v>
      </c>
      <c r="J67" s="352">
        <v>-40</v>
      </c>
    </row>
    <row r="68" spans="1:10" ht="12.75" customHeight="1" x14ac:dyDescent="0.25">
      <c r="A68" s="892" t="s">
        <v>135</v>
      </c>
      <c r="B68" s="892"/>
      <c r="C68" s="352">
        <v>220</v>
      </c>
      <c r="D68" s="352">
        <v>210</v>
      </c>
      <c r="F68" s="352">
        <v>230</v>
      </c>
      <c r="G68" s="352">
        <v>220</v>
      </c>
      <c r="I68" s="352">
        <v>-10</v>
      </c>
      <c r="J68" s="352" t="s">
        <v>8</v>
      </c>
    </row>
    <row r="69" spans="1:10" ht="12.75" customHeight="1" x14ac:dyDescent="0.25">
      <c r="A69" s="892" t="s">
        <v>52</v>
      </c>
      <c r="B69" s="892"/>
      <c r="C69" s="352">
        <v>2580</v>
      </c>
      <c r="D69" s="352">
        <v>2390</v>
      </c>
      <c r="F69" s="352">
        <v>2690</v>
      </c>
      <c r="G69" s="352">
        <v>2490</v>
      </c>
      <c r="I69" s="352">
        <v>-110</v>
      </c>
      <c r="J69" s="352">
        <v>-110</v>
      </c>
    </row>
    <row r="70" spans="1:10" ht="12.75" customHeight="1" x14ac:dyDescent="0.25">
      <c r="A70" s="892" t="s">
        <v>582</v>
      </c>
      <c r="B70" s="892"/>
      <c r="C70" s="352">
        <v>2640</v>
      </c>
      <c r="D70" s="352">
        <v>2460</v>
      </c>
      <c r="F70" s="352">
        <v>2830</v>
      </c>
      <c r="G70" s="352">
        <v>2630</v>
      </c>
      <c r="I70" s="352">
        <v>-190</v>
      </c>
      <c r="J70" s="352">
        <v>-170</v>
      </c>
    </row>
    <row r="71" spans="1:10" ht="12.75" customHeight="1" x14ac:dyDescent="0.25">
      <c r="A71" s="892" t="s">
        <v>55</v>
      </c>
      <c r="B71" s="892"/>
      <c r="C71" s="352">
        <v>150</v>
      </c>
      <c r="D71" s="352">
        <v>150</v>
      </c>
      <c r="F71" s="352">
        <v>160</v>
      </c>
      <c r="G71" s="352">
        <v>150</v>
      </c>
      <c r="I71" s="352">
        <v>-10</v>
      </c>
      <c r="J71" s="352" t="s">
        <v>8</v>
      </c>
    </row>
    <row r="72" spans="1:10" ht="6" customHeight="1" x14ac:dyDescent="0.25">
      <c r="A72" s="892"/>
      <c r="B72" s="892"/>
    </row>
    <row r="73" spans="1:10" ht="12.75" customHeight="1" x14ac:dyDescent="0.25">
      <c r="A73" s="891" t="s">
        <v>392</v>
      </c>
      <c r="B73" s="891"/>
    </row>
    <row r="74" spans="1:10" ht="12.75" customHeight="1" x14ac:dyDescent="0.25">
      <c r="A74" s="892" t="s">
        <v>392</v>
      </c>
      <c r="B74" s="892"/>
      <c r="C74" s="352">
        <v>100</v>
      </c>
      <c r="D74" s="352">
        <v>90</v>
      </c>
      <c r="F74" s="352">
        <v>100</v>
      </c>
      <c r="G74" s="352">
        <v>90</v>
      </c>
      <c r="I74" s="352" t="s">
        <v>8</v>
      </c>
      <c r="J74" s="352" t="s">
        <v>8</v>
      </c>
    </row>
    <row r="75" spans="1:10" ht="6" customHeight="1" x14ac:dyDescent="0.25">
      <c r="A75" s="892"/>
      <c r="B75" s="892"/>
    </row>
    <row r="76" spans="1:10" ht="12.75" customHeight="1" x14ac:dyDescent="0.25">
      <c r="A76" s="891" t="s">
        <v>56</v>
      </c>
      <c r="B76" s="891"/>
    </row>
    <row r="77" spans="1:10" ht="12.75" customHeight="1" x14ac:dyDescent="0.25">
      <c r="A77" s="892" t="s">
        <v>57</v>
      </c>
      <c r="B77" s="892"/>
      <c r="C77" s="352">
        <v>200</v>
      </c>
      <c r="D77" s="352">
        <v>190</v>
      </c>
      <c r="F77" s="352">
        <v>200</v>
      </c>
      <c r="G77" s="352">
        <v>190</v>
      </c>
      <c r="I77" s="352" t="s">
        <v>8</v>
      </c>
      <c r="J77" s="352" t="s">
        <v>8</v>
      </c>
    </row>
    <row r="78" spans="1:10" ht="6" customHeight="1" x14ac:dyDescent="0.25">
      <c r="A78" s="892"/>
      <c r="B78" s="892"/>
    </row>
    <row r="79" spans="1:10" ht="12.75" customHeight="1" x14ac:dyDescent="0.25">
      <c r="A79" s="891" t="s">
        <v>63</v>
      </c>
      <c r="B79" s="891"/>
    </row>
    <row r="80" spans="1:10" ht="12.75" customHeight="1" x14ac:dyDescent="0.25">
      <c r="A80" s="892" t="s">
        <v>63</v>
      </c>
      <c r="B80" s="892"/>
      <c r="C80" s="352">
        <v>1370</v>
      </c>
      <c r="D80" s="352">
        <v>1340</v>
      </c>
      <c r="F80" s="352">
        <v>1380</v>
      </c>
      <c r="G80" s="352">
        <v>1350</v>
      </c>
      <c r="I80" s="352">
        <v>-10</v>
      </c>
      <c r="J80" s="352">
        <v>-10</v>
      </c>
    </row>
    <row r="81" spans="1:10" ht="6" customHeight="1" x14ac:dyDescent="0.25">
      <c r="A81" s="892"/>
      <c r="B81" s="892"/>
    </row>
    <row r="82" spans="1:10" ht="12.75" customHeight="1" x14ac:dyDescent="0.25">
      <c r="A82" s="891" t="s">
        <v>58</v>
      </c>
      <c r="B82" s="891"/>
    </row>
    <row r="83" spans="1:10" ht="12.75" customHeight="1" x14ac:dyDescent="0.25">
      <c r="A83" s="892" t="s">
        <v>59</v>
      </c>
      <c r="B83" s="892"/>
      <c r="C83" s="352">
        <v>5510</v>
      </c>
      <c r="D83" s="400">
        <v>5450</v>
      </c>
      <c r="F83" s="352">
        <v>5620</v>
      </c>
      <c r="G83" s="352">
        <v>5560</v>
      </c>
      <c r="I83" s="352">
        <v>-120</v>
      </c>
      <c r="J83" s="352">
        <v>-120</v>
      </c>
    </row>
    <row r="84" spans="1:10" ht="12.75" customHeight="1" x14ac:dyDescent="0.25">
      <c r="A84" s="892" t="s">
        <v>60</v>
      </c>
      <c r="B84" s="892"/>
      <c r="C84" s="352">
        <v>80</v>
      </c>
      <c r="D84" s="352">
        <v>70</v>
      </c>
      <c r="F84" s="352">
        <v>80</v>
      </c>
      <c r="G84" s="352">
        <v>70</v>
      </c>
      <c r="I84" s="352">
        <v>-10</v>
      </c>
      <c r="J84" s="352">
        <v>-10</v>
      </c>
    </row>
    <row r="85" spans="1:10" ht="6" customHeight="1" x14ac:dyDescent="0.25">
      <c r="A85" s="892"/>
      <c r="B85" s="892"/>
    </row>
    <row r="86" spans="1:10" ht="6" customHeight="1" x14ac:dyDescent="0.25">
      <c r="A86" s="892"/>
      <c r="B86" s="892"/>
    </row>
    <row r="87" spans="1:10" ht="12.75" customHeight="1" x14ac:dyDescent="0.25">
      <c r="A87" s="891" t="s">
        <v>61</v>
      </c>
      <c r="B87" s="891"/>
    </row>
    <row r="88" spans="1:10" ht="12.75" customHeight="1" x14ac:dyDescent="0.25">
      <c r="A88" s="892" t="s">
        <v>62</v>
      </c>
      <c r="B88" s="892"/>
      <c r="C88" s="352">
        <v>2450</v>
      </c>
      <c r="D88" s="352">
        <v>2370</v>
      </c>
      <c r="F88" s="352">
        <v>2470</v>
      </c>
      <c r="G88" s="352">
        <v>2390</v>
      </c>
      <c r="I88" s="352">
        <v>-20</v>
      </c>
      <c r="J88" s="352">
        <v>-20</v>
      </c>
    </row>
    <row r="89" spans="1:10" ht="12.75" customHeight="1" x14ac:dyDescent="0.25">
      <c r="A89" s="892" t="s">
        <v>362</v>
      </c>
      <c r="B89" s="892"/>
      <c r="C89" s="352">
        <v>950</v>
      </c>
      <c r="D89" s="352">
        <v>900</v>
      </c>
      <c r="F89" s="352">
        <v>980</v>
      </c>
      <c r="G89" s="352">
        <v>920</v>
      </c>
      <c r="I89" s="352">
        <v>-30</v>
      </c>
      <c r="J89" s="352">
        <v>-20</v>
      </c>
    </row>
    <row r="90" spans="1:10" ht="6" customHeight="1" x14ac:dyDescent="0.25">
      <c r="A90" s="892"/>
      <c r="B90" s="892"/>
    </row>
    <row r="91" spans="1:10" ht="12.75" customHeight="1" x14ac:dyDescent="0.25">
      <c r="A91" s="891" t="s">
        <v>23</v>
      </c>
      <c r="B91" s="891"/>
    </row>
    <row r="92" spans="1:10" ht="12.75" customHeight="1" x14ac:dyDescent="0.25">
      <c r="A92" s="892" t="s">
        <v>519</v>
      </c>
      <c r="B92" s="892"/>
      <c r="C92" s="352">
        <v>75230</v>
      </c>
      <c r="D92" s="352">
        <v>67080</v>
      </c>
      <c r="F92" s="352">
        <v>75130</v>
      </c>
      <c r="G92" s="352">
        <v>67470</v>
      </c>
      <c r="I92" s="352">
        <v>100</v>
      </c>
      <c r="J92" s="352">
        <v>-390</v>
      </c>
    </row>
    <row r="93" spans="1:10" ht="12.75" customHeight="1" x14ac:dyDescent="0.25">
      <c r="A93" s="892" t="s">
        <v>24</v>
      </c>
      <c r="B93" s="892"/>
      <c r="C93" s="352">
        <v>3790</v>
      </c>
      <c r="D93" s="352">
        <v>3490</v>
      </c>
      <c r="F93" s="352">
        <v>4040</v>
      </c>
      <c r="G93" s="352">
        <v>3710</v>
      </c>
      <c r="I93" s="352">
        <v>-260</v>
      </c>
      <c r="J93" s="352">
        <v>-220</v>
      </c>
    </row>
    <row r="94" spans="1:10" ht="6" customHeight="1" x14ac:dyDescent="0.25">
      <c r="A94" s="892"/>
      <c r="B94" s="892"/>
    </row>
    <row r="95" spans="1:10" ht="12.75" customHeight="1" x14ac:dyDescent="0.25">
      <c r="A95" s="891" t="s">
        <v>22</v>
      </c>
      <c r="B95" s="891"/>
    </row>
    <row r="96" spans="1:10" ht="12.75" customHeight="1" x14ac:dyDescent="0.25">
      <c r="A96" s="892" t="s">
        <v>409</v>
      </c>
      <c r="B96" s="892"/>
      <c r="C96" s="352">
        <v>1160</v>
      </c>
      <c r="D96" s="352">
        <v>1130</v>
      </c>
      <c r="F96" s="352">
        <v>1180</v>
      </c>
      <c r="G96" s="352">
        <v>1150</v>
      </c>
      <c r="I96" s="352">
        <v>-10</v>
      </c>
      <c r="J96" s="352">
        <v>-20</v>
      </c>
    </row>
    <row r="97" spans="1:10" ht="12.75" customHeight="1" x14ac:dyDescent="0.25">
      <c r="A97" s="886" t="s">
        <v>594</v>
      </c>
      <c r="B97" s="892"/>
      <c r="C97" s="352">
        <v>20</v>
      </c>
      <c r="D97" s="352">
        <v>20</v>
      </c>
      <c r="F97" s="352">
        <v>20</v>
      </c>
      <c r="G97" s="352">
        <v>20</v>
      </c>
      <c r="I97" s="352">
        <v>0</v>
      </c>
      <c r="J97" s="352">
        <v>0</v>
      </c>
    </row>
    <row r="98" spans="1:10" ht="12.75" customHeight="1" x14ac:dyDescent="0.25">
      <c r="A98" s="895" t="s">
        <v>595</v>
      </c>
      <c r="B98" s="895"/>
      <c r="C98" s="352">
        <v>40</v>
      </c>
      <c r="D98" s="352">
        <v>40</v>
      </c>
      <c r="F98" s="352">
        <v>40</v>
      </c>
      <c r="G98" s="352">
        <v>40</v>
      </c>
      <c r="I98" s="352" t="s">
        <v>8</v>
      </c>
      <c r="J98" s="352" t="s">
        <v>8</v>
      </c>
    </row>
    <row r="99" spans="1:10" ht="6" customHeight="1" x14ac:dyDescent="0.25">
      <c r="A99" s="892"/>
      <c r="B99" s="892"/>
    </row>
    <row r="100" spans="1:10" ht="12.75" customHeight="1" x14ac:dyDescent="0.25">
      <c r="A100" s="891" t="s">
        <v>412</v>
      </c>
      <c r="B100" s="891"/>
    </row>
    <row r="101" spans="1:10" ht="12.75" customHeight="1" x14ac:dyDescent="0.25">
      <c r="A101" s="892" t="s">
        <v>26</v>
      </c>
      <c r="B101" s="892"/>
      <c r="C101" s="352">
        <v>100</v>
      </c>
      <c r="D101" s="352">
        <v>100</v>
      </c>
      <c r="F101" s="352">
        <v>100</v>
      </c>
      <c r="G101" s="352">
        <v>100</v>
      </c>
      <c r="I101" s="352" t="s">
        <v>8</v>
      </c>
      <c r="J101" s="352" t="s">
        <v>8</v>
      </c>
    </row>
    <row r="102" spans="1:10" ht="12.75" customHeight="1" x14ac:dyDescent="0.25">
      <c r="A102" s="892" t="s">
        <v>27</v>
      </c>
      <c r="B102" s="892"/>
      <c r="C102" s="352">
        <v>140</v>
      </c>
      <c r="D102" s="352">
        <v>130</v>
      </c>
      <c r="F102" s="352">
        <v>130</v>
      </c>
      <c r="G102" s="352">
        <v>120</v>
      </c>
      <c r="I102" s="352">
        <v>10</v>
      </c>
      <c r="J102" s="352">
        <v>10</v>
      </c>
    </row>
    <row r="103" spans="1:10" ht="12.75" customHeight="1" x14ac:dyDescent="0.25">
      <c r="A103" s="892" t="s">
        <v>28</v>
      </c>
      <c r="B103" s="892"/>
      <c r="C103" s="352">
        <v>150</v>
      </c>
      <c r="D103" s="352">
        <v>140</v>
      </c>
      <c r="F103" s="352">
        <v>140</v>
      </c>
      <c r="G103" s="352">
        <v>140</v>
      </c>
      <c r="I103" s="352" t="s">
        <v>8</v>
      </c>
      <c r="J103" s="352" t="s">
        <v>8</v>
      </c>
    </row>
    <row r="104" spans="1:10" ht="6" customHeight="1" x14ac:dyDescent="0.25">
      <c r="A104" s="892"/>
      <c r="B104" s="892"/>
    </row>
    <row r="105" spans="1:10" ht="12.75" customHeight="1" x14ac:dyDescent="0.25">
      <c r="A105" s="891" t="s">
        <v>67</v>
      </c>
      <c r="B105" s="891"/>
    </row>
    <row r="106" spans="1:10" ht="12.75" customHeight="1" x14ac:dyDescent="0.25">
      <c r="A106" s="886" t="s">
        <v>596</v>
      </c>
      <c r="B106" s="892"/>
      <c r="C106" s="352">
        <v>2810</v>
      </c>
      <c r="D106" s="352">
        <v>2730</v>
      </c>
      <c r="F106" s="352">
        <v>2690</v>
      </c>
      <c r="G106" s="352">
        <v>2620</v>
      </c>
      <c r="I106" s="352">
        <v>110</v>
      </c>
      <c r="J106" s="352">
        <v>110</v>
      </c>
    </row>
    <row r="107" spans="1:10" ht="12.75" customHeight="1" x14ac:dyDescent="0.25">
      <c r="A107" s="892" t="s">
        <v>69</v>
      </c>
      <c r="B107" s="892"/>
      <c r="C107" s="352">
        <v>580</v>
      </c>
      <c r="D107" s="352">
        <v>540</v>
      </c>
      <c r="F107" s="352">
        <v>600</v>
      </c>
      <c r="G107" s="352">
        <v>570</v>
      </c>
      <c r="I107" s="352">
        <v>-30</v>
      </c>
      <c r="J107" s="352">
        <v>-30</v>
      </c>
    </row>
    <row r="108" spans="1:10" ht="12.75" customHeight="1" x14ac:dyDescent="0.25">
      <c r="A108" s="892" t="s">
        <v>70</v>
      </c>
      <c r="B108" s="892"/>
      <c r="C108" s="352">
        <v>3620</v>
      </c>
      <c r="D108" s="352">
        <v>3220</v>
      </c>
      <c r="F108" s="352">
        <v>3720</v>
      </c>
      <c r="G108" s="352">
        <v>3300</v>
      </c>
      <c r="I108" s="352">
        <v>-100</v>
      </c>
      <c r="J108" s="352">
        <v>-90</v>
      </c>
    </row>
    <row r="109" spans="1:10" ht="12.75" customHeight="1" x14ac:dyDescent="0.25">
      <c r="A109" s="892" t="s">
        <v>68</v>
      </c>
      <c r="B109" s="892"/>
      <c r="C109" s="352">
        <v>20210</v>
      </c>
      <c r="D109" s="352">
        <v>19050</v>
      </c>
      <c r="F109" s="352">
        <v>21040</v>
      </c>
      <c r="G109" s="352">
        <v>19820</v>
      </c>
      <c r="I109" s="352">
        <v>-820</v>
      </c>
      <c r="J109" s="352">
        <v>-770</v>
      </c>
    </row>
    <row r="110" spans="1:10" ht="12.75" customHeight="1" x14ac:dyDescent="0.25">
      <c r="A110" s="886" t="s">
        <v>597</v>
      </c>
      <c r="B110" s="886"/>
      <c r="C110" s="352">
        <v>40</v>
      </c>
      <c r="D110" s="352">
        <v>40</v>
      </c>
      <c r="F110" s="352">
        <v>50</v>
      </c>
      <c r="G110" s="352">
        <v>50</v>
      </c>
      <c r="I110" s="352">
        <v>0</v>
      </c>
      <c r="J110" s="352">
        <v>0</v>
      </c>
    </row>
    <row r="111" spans="1:10" ht="6" customHeight="1" x14ac:dyDescent="0.25">
      <c r="A111" s="892"/>
      <c r="B111" s="892"/>
    </row>
    <row r="112" spans="1:10" ht="12.75" customHeight="1" x14ac:dyDescent="0.25">
      <c r="A112" s="891" t="s">
        <v>80</v>
      </c>
      <c r="B112" s="891"/>
    </row>
    <row r="113" spans="1:10" ht="12.75" customHeight="1" x14ac:dyDescent="0.25">
      <c r="A113" s="892" t="s">
        <v>81</v>
      </c>
      <c r="B113" s="892"/>
      <c r="C113" s="352">
        <v>1600</v>
      </c>
      <c r="D113" s="352">
        <v>1560</v>
      </c>
      <c r="F113" s="352">
        <v>1600</v>
      </c>
      <c r="G113" s="352">
        <v>1560</v>
      </c>
      <c r="I113" s="352" t="s">
        <v>8</v>
      </c>
      <c r="J113" s="352" t="s">
        <v>8</v>
      </c>
    </row>
    <row r="114" spans="1:10" ht="6" customHeight="1" x14ac:dyDescent="0.25">
      <c r="A114" s="892"/>
      <c r="B114" s="892"/>
    </row>
    <row r="115" spans="1:10" ht="12.75" customHeight="1" x14ac:dyDescent="0.25">
      <c r="A115" s="891" t="s">
        <v>71</v>
      </c>
      <c r="B115" s="891"/>
    </row>
    <row r="116" spans="1:10" ht="12.75" customHeight="1" x14ac:dyDescent="0.25">
      <c r="A116" s="892" t="s">
        <v>598</v>
      </c>
      <c r="B116" s="892"/>
      <c r="C116" s="352">
        <v>4430</v>
      </c>
      <c r="D116" s="352">
        <v>4250</v>
      </c>
      <c r="F116" s="352">
        <v>4480</v>
      </c>
      <c r="G116" s="352">
        <v>4300</v>
      </c>
      <c r="I116" s="352">
        <v>-60</v>
      </c>
      <c r="J116" s="352">
        <v>-50</v>
      </c>
    </row>
    <row r="117" spans="1:10" ht="12.75" customHeight="1" x14ac:dyDescent="0.25">
      <c r="A117" s="886" t="s">
        <v>599</v>
      </c>
      <c r="B117" s="892"/>
      <c r="C117" s="352">
        <v>22010</v>
      </c>
      <c r="D117" s="352">
        <v>19680</v>
      </c>
      <c r="F117" s="352">
        <v>22190</v>
      </c>
      <c r="G117" s="352">
        <v>19850</v>
      </c>
      <c r="I117" s="352">
        <v>-180</v>
      </c>
      <c r="J117" s="352">
        <v>-170</v>
      </c>
    </row>
    <row r="118" spans="1:10" ht="12.75" customHeight="1" x14ac:dyDescent="0.25">
      <c r="A118" s="886" t="s">
        <v>600</v>
      </c>
      <c r="B118" s="892"/>
      <c r="C118" s="352">
        <v>0</v>
      </c>
      <c r="D118" s="352">
        <v>0</v>
      </c>
      <c r="F118" s="352">
        <v>5220</v>
      </c>
      <c r="G118" s="352">
        <v>4680</v>
      </c>
      <c r="I118" s="352">
        <v>-5220</v>
      </c>
      <c r="J118" s="352">
        <v>-4680</v>
      </c>
    </row>
    <row r="119" spans="1:10" ht="12.75" customHeight="1" x14ac:dyDescent="0.25">
      <c r="A119" s="892" t="s">
        <v>74</v>
      </c>
      <c r="B119" s="892"/>
      <c r="C119" s="352">
        <v>620</v>
      </c>
      <c r="D119" s="352">
        <v>590</v>
      </c>
      <c r="F119" s="352">
        <v>620</v>
      </c>
      <c r="G119" s="352">
        <v>580</v>
      </c>
      <c r="I119" s="352" t="s">
        <v>8</v>
      </c>
      <c r="J119" s="352" t="s">
        <v>8</v>
      </c>
    </row>
    <row r="120" spans="1:10" ht="12.75" customHeight="1" x14ac:dyDescent="0.25">
      <c r="A120" s="892" t="s">
        <v>389</v>
      </c>
      <c r="B120" s="892"/>
      <c r="C120" s="352">
        <v>470</v>
      </c>
      <c r="D120" s="352">
        <v>440</v>
      </c>
      <c r="F120" s="352">
        <v>430</v>
      </c>
      <c r="G120" s="352">
        <v>410</v>
      </c>
      <c r="I120" s="352">
        <v>40</v>
      </c>
      <c r="J120" s="352">
        <v>40</v>
      </c>
    </row>
    <row r="121" spans="1:10" ht="12.75" customHeight="1" x14ac:dyDescent="0.25">
      <c r="A121" s="892" t="s">
        <v>78</v>
      </c>
      <c r="B121" s="892"/>
      <c r="C121" s="352">
        <v>47650</v>
      </c>
      <c r="D121" s="352">
        <v>45570</v>
      </c>
      <c r="F121" s="352">
        <v>48110</v>
      </c>
      <c r="G121" s="352">
        <v>46040</v>
      </c>
      <c r="I121" s="352">
        <v>-450</v>
      </c>
      <c r="J121" s="352">
        <v>-470</v>
      </c>
    </row>
    <row r="122" spans="1:10" ht="12.75" customHeight="1" x14ac:dyDescent="0.25">
      <c r="A122" s="892" t="s">
        <v>79</v>
      </c>
      <c r="B122" s="892"/>
      <c r="C122" s="352">
        <v>50</v>
      </c>
      <c r="D122" s="352">
        <v>50</v>
      </c>
      <c r="F122" s="352">
        <v>50</v>
      </c>
      <c r="G122" s="352">
        <v>50</v>
      </c>
      <c r="I122" s="352" t="s">
        <v>8</v>
      </c>
      <c r="J122" s="352" t="s">
        <v>8</v>
      </c>
    </row>
    <row r="123" spans="1:10" ht="6" customHeight="1" x14ac:dyDescent="0.25">
      <c r="A123" s="892"/>
      <c r="B123" s="892"/>
    </row>
    <row r="124" spans="1:10" ht="12.75" customHeight="1" x14ac:dyDescent="0.25">
      <c r="A124" s="891" t="s">
        <v>82</v>
      </c>
      <c r="B124" s="891"/>
    </row>
    <row r="125" spans="1:10" ht="12.75" customHeight="1" x14ac:dyDescent="0.25">
      <c r="A125" s="892" t="s">
        <v>82</v>
      </c>
      <c r="B125" s="892"/>
      <c r="C125" s="352">
        <v>50</v>
      </c>
      <c r="D125" s="352">
        <v>50</v>
      </c>
      <c r="F125" s="352">
        <v>50</v>
      </c>
      <c r="G125" s="352">
        <v>50</v>
      </c>
      <c r="I125" s="352" t="s">
        <v>8</v>
      </c>
      <c r="J125" s="352" t="s">
        <v>8</v>
      </c>
    </row>
    <row r="126" spans="1:10" ht="6" customHeight="1" x14ac:dyDescent="0.25">
      <c r="A126" s="892"/>
      <c r="B126" s="892"/>
    </row>
    <row r="127" spans="1:10" ht="12.75" customHeight="1" x14ac:dyDescent="0.25">
      <c r="A127" s="891" t="s">
        <v>144</v>
      </c>
      <c r="B127" s="891"/>
    </row>
    <row r="128" spans="1:10" ht="12.75" customHeight="1" x14ac:dyDescent="0.25">
      <c r="A128" s="892" t="s">
        <v>144</v>
      </c>
      <c r="B128" s="892"/>
      <c r="C128" s="352">
        <v>1480</v>
      </c>
      <c r="D128" s="352">
        <v>1420</v>
      </c>
      <c r="F128" s="352">
        <v>1480</v>
      </c>
      <c r="G128" s="352">
        <v>1430</v>
      </c>
      <c r="I128" s="352" t="s">
        <v>8</v>
      </c>
      <c r="J128" s="352">
        <v>-10</v>
      </c>
    </row>
    <row r="129" spans="1:10" ht="6" customHeight="1" x14ac:dyDescent="0.25">
      <c r="A129" s="892"/>
      <c r="B129" s="892"/>
    </row>
    <row r="130" spans="1:10" ht="12.75" customHeight="1" x14ac:dyDescent="0.25">
      <c r="A130" s="891" t="s">
        <v>296</v>
      </c>
      <c r="B130" s="891"/>
    </row>
    <row r="131" spans="1:10" ht="12.75" customHeight="1" x14ac:dyDescent="0.25">
      <c r="A131" s="892" t="s">
        <v>296</v>
      </c>
      <c r="B131" s="892"/>
      <c r="C131" s="352">
        <v>180</v>
      </c>
      <c r="D131" s="352">
        <v>170</v>
      </c>
      <c r="F131" s="352">
        <v>180</v>
      </c>
      <c r="G131" s="352">
        <v>180</v>
      </c>
      <c r="I131" s="352">
        <v>0</v>
      </c>
      <c r="J131" s="352">
        <v>0</v>
      </c>
    </row>
    <row r="132" spans="1:10" ht="6.75" customHeight="1" x14ac:dyDescent="0.25">
      <c r="A132" s="383"/>
      <c r="B132" s="383"/>
    </row>
    <row r="133" spans="1:10" ht="12.75" customHeight="1" x14ac:dyDescent="0.25">
      <c r="A133" s="896" t="s">
        <v>76</v>
      </c>
      <c r="B133" s="896"/>
    </row>
    <row r="134" spans="1:10" ht="12.75" customHeight="1" x14ac:dyDescent="0.25">
      <c r="A134" s="886" t="s">
        <v>76</v>
      </c>
      <c r="B134" s="886"/>
      <c r="C134" s="352">
        <v>100</v>
      </c>
      <c r="D134" s="352">
        <v>90</v>
      </c>
      <c r="F134" s="352">
        <v>100</v>
      </c>
      <c r="G134" s="352">
        <v>90</v>
      </c>
      <c r="I134" s="352">
        <v>0</v>
      </c>
      <c r="J134" s="352">
        <v>0</v>
      </c>
    </row>
    <row r="135" spans="1:10" ht="6" customHeight="1" x14ac:dyDescent="0.25">
      <c r="A135" s="892"/>
      <c r="B135" s="892"/>
    </row>
    <row r="136" spans="1:10" ht="12.75" customHeight="1" x14ac:dyDescent="0.25">
      <c r="A136" s="891" t="s">
        <v>83</v>
      </c>
      <c r="B136" s="891"/>
    </row>
    <row r="137" spans="1:10" ht="12.75" customHeight="1" x14ac:dyDescent="0.25">
      <c r="A137" s="892" t="s">
        <v>83</v>
      </c>
      <c r="B137" s="892"/>
      <c r="C137" s="352">
        <v>5470</v>
      </c>
      <c r="D137" s="352">
        <v>5240</v>
      </c>
      <c r="F137" s="352">
        <v>5510</v>
      </c>
      <c r="G137" s="352">
        <v>5280</v>
      </c>
      <c r="I137" s="352">
        <v>-50</v>
      </c>
      <c r="J137" s="352">
        <v>-50</v>
      </c>
    </row>
    <row r="138" spans="1:10" ht="6" customHeight="1" x14ac:dyDescent="0.25">
      <c r="A138" s="892"/>
      <c r="B138" s="892"/>
    </row>
    <row r="139" spans="1:10" ht="12.75" customHeight="1" x14ac:dyDescent="0.25">
      <c r="A139" s="891" t="s">
        <v>84</v>
      </c>
      <c r="B139" s="891"/>
    </row>
    <row r="140" spans="1:10" ht="12.75" customHeight="1" x14ac:dyDescent="0.25">
      <c r="A140" s="892" t="s">
        <v>188</v>
      </c>
      <c r="B140" s="892"/>
      <c r="C140" s="352">
        <v>1750</v>
      </c>
      <c r="D140" s="352">
        <v>1710</v>
      </c>
      <c r="F140" s="352">
        <v>1830</v>
      </c>
      <c r="G140" s="352">
        <v>1780</v>
      </c>
      <c r="I140" s="352">
        <v>-80</v>
      </c>
      <c r="J140" s="352">
        <v>-80</v>
      </c>
    </row>
    <row r="141" spans="1:10" ht="12.75" customHeight="1" x14ac:dyDescent="0.25">
      <c r="A141" s="892" t="s">
        <v>85</v>
      </c>
      <c r="B141" s="892"/>
      <c r="C141" s="352">
        <v>6310</v>
      </c>
      <c r="D141" s="352">
        <v>5760</v>
      </c>
      <c r="F141" s="352">
        <v>6310</v>
      </c>
      <c r="G141" s="352">
        <v>5770</v>
      </c>
      <c r="I141" s="352" t="s">
        <v>8</v>
      </c>
      <c r="J141" s="352">
        <v>-10</v>
      </c>
    </row>
    <row r="142" spans="1:10" ht="12.75" customHeight="1" x14ac:dyDescent="0.25">
      <c r="A142" s="892" t="s">
        <v>86</v>
      </c>
      <c r="B142" s="892"/>
      <c r="C142" s="352">
        <v>2570</v>
      </c>
      <c r="D142" s="352">
        <v>2390</v>
      </c>
      <c r="F142" s="352">
        <v>2570</v>
      </c>
      <c r="G142" s="352">
        <v>2390</v>
      </c>
      <c r="I142" s="352">
        <v>-10</v>
      </c>
      <c r="J142" s="352" t="s">
        <v>8</v>
      </c>
    </row>
    <row r="143" spans="1:10" ht="12.75" customHeight="1" x14ac:dyDescent="0.25">
      <c r="A143" s="892" t="s">
        <v>87</v>
      </c>
      <c r="B143" s="892"/>
      <c r="C143" s="352">
        <v>200</v>
      </c>
      <c r="D143" s="352">
        <v>190</v>
      </c>
      <c r="F143" s="352">
        <v>210</v>
      </c>
      <c r="G143" s="352">
        <v>210</v>
      </c>
      <c r="I143" s="352">
        <v>-10</v>
      </c>
      <c r="J143" s="352">
        <v>-10</v>
      </c>
    </row>
    <row r="144" spans="1:10" ht="12.75" customHeight="1" x14ac:dyDescent="0.25">
      <c r="A144" s="892" t="s">
        <v>88</v>
      </c>
      <c r="B144" s="892"/>
      <c r="C144" s="352">
        <v>3560</v>
      </c>
      <c r="D144" s="352">
        <v>3460</v>
      </c>
      <c r="F144" s="352">
        <v>3600</v>
      </c>
      <c r="G144" s="352">
        <v>3510</v>
      </c>
      <c r="I144" s="352">
        <v>-50</v>
      </c>
      <c r="J144" s="352">
        <v>-50</v>
      </c>
    </row>
    <row r="145" spans="1:12" ht="12.75" customHeight="1" x14ac:dyDescent="0.25">
      <c r="A145" s="892" t="s">
        <v>89</v>
      </c>
      <c r="B145" s="892"/>
      <c r="C145" s="352">
        <v>1130</v>
      </c>
      <c r="D145" s="352">
        <v>1080</v>
      </c>
      <c r="F145" s="352">
        <v>1130</v>
      </c>
      <c r="G145" s="352">
        <v>1090</v>
      </c>
      <c r="I145" s="352">
        <v>0</v>
      </c>
      <c r="J145" s="352" t="s">
        <v>8</v>
      </c>
    </row>
    <row r="146" spans="1:12" ht="12.75" customHeight="1" x14ac:dyDescent="0.25">
      <c r="A146" s="892" t="s">
        <v>90</v>
      </c>
      <c r="B146" s="892"/>
      <c r="C146" s="352">
        <v>280</v>
      </c>
      <c r="D146" s="352">
        <v>270</v>
      </c>
      <c r="F146" s="352">
        <v>290</v>
      </c>
      <c r="G146" s="352">
        <v>280</v>
      </c>
      <c r="I146" s="352">
        <v>-10</v>
      </c>
      <c r="J146" s="352">
        <v>-10</v>
      </c>
    </row>
    <row r="147" spans="1:12" ht="12.75" customHeight="1" x14ac:dyDescent="0.25">
      <c r="A147" s="892" t="s">
        <v>91</v>
      </c>
      <c r="B147" s="892"/>
      <c r="C147" s="352">
        <v>150</v>
      </c>
      <c r="D147" s="352">
        <v>150</v>
      </c>
      <c r="F147" s="352">
        <v>150</v>
      </c>
      <c r="G147" s="352">
        <v>140</v>
      </c>
      <c r="I147" s="352" t="s">
        <v>8</v>
      </c>
      <c r="J147" s="352" t="s">
        <v>8</v>
      </c>
    </row>
    <row r="148" spans="1:12" ht="12.75" customHeight="1" x14ac:dyDescent="0.25">
      <c r="A148" s="892" t="s">
        <v>92</v>
      </c>
      <c r="B148" s="892"/>
      <c r="C148" s="352">
        <v>2240</v>
      </c>
      <c r="D148" s="352">
        <v>2160</v>
      </c>
      <c r="F148" s="352">
        <v>2280</v>
      </c>
      <c r="G148" s="352">
        <v>2210</v>
      </c>
      <c r="I148" s="352">
        <v>-40</v>
      </c>
      <c r="J148" s="352">
        <v>-50</v>
      </c>
    </row>
    <row r="149" spans="1:12" ht="6" customHeight="1" x14ac:dyDescent="0.25">
      <c r="A149" s="892"/>
      <c r="B149" s="892"/>
    </row>
    <row r="150" spans="1:12" ht="12.75" customHeight="1" x14ac:dyDescent="0.25">
      <c r="A150" s="891" t="s">
        <v>146</v>
      </c>
      <c r="B150" s="891"/>
    </row>
    <row r="151" spans="1:12" ht="12.75" customHeight="1" x14ac:dyDescent="0.25">
      <c r="A151" s="892" t="s">
        <v>146</v>
      </c>
      <c r="B151" s="892"/>
      <c r="C151" s="352">
        <v>3770</v>
      </c>
      <c r="D151" s="352">
        <v>3080</v>
      </c>
      <c r="F151" s="352">
        <v>3870</v>
      </c>
      <c r="G151" s="352">
        <v>3170</v>
      </c>
      <c r="I151" s="352">
        <v>-100</v>
      </c>
      <c r="J151" s="352">
        <v>-90</v>
      </c>
    </row>
    <row r="152" spans="1:12" ht="12.75" customHeight="1" x14ac:dyDescent="0.25">
      <c r="A152" s="886" t="s">
        <v>601</v>
      </c>
      <c r="B152" s="892"/>
      <c r="C152" s="352">
        <v>0</v>
      </c>
      <c r="D152" s="352">
        <v>0</v>
      </c>
      <c r="F152" s="352">
        <v>110</v>
      </c>
      <c r="G152" s="352">
        <v>110</v>
      </c>
      <c r="I152" s="352">
        <v>-110</v>
      </c>
      <c r="J152" s="352">
        <v>-110</v>
      </c>
    </row>
    <row r="153" spans="1:12" ht="12.75" customHeight="1" x14ac:dyDescent="0.25">
      <c r="A153" s="886"/>
      <c r="B153" s="892"/>
    </row>
    <row r="154" spans="1:12" ht="12.75" customHeight="1" x14ac:dyDescent="0.25">
      <c r="A154" s="896" t="s">
        <v>77</v>
      </c>
      <c r="B154" s="896"/>
    </row>
    <row r="155" spans="1:12" ht="12.75" customHeight="1" x14ac:dyDescent="0.25">
      <c r="A155" s="895" t="s">
        <v>602</v>
      </c>
      <c r="B155" s="895"/>
      <c r="C155" s="352">
        <v>50</v>
      </c>
      <c r="D155" s="352">
        <v>50</v>
      </c>
      <c r="F155" s="352">
        <v>50</v>
      </c>
      <c r="G155" s="352">
        <v>50</v>
      </c>
      <c r="I155" s="352" t="s">
        <v>8</v>
      </c>
      <c r="J155" s="352" t="s">
        <v>8</v>
      </c>
    </row>
    <row r="156" spans="1:12" ht="6" customHeight="1" x14ac:dyDescent="0.25">
      <c r="A156" s="892"/>
      <c r="B156" s="892"/>
    </row>
    <row r="157" spans="1:12" ht="12.75" customHeight="1" x14ac:dyDescent="0.25">
      <c r="A157" s="891" t="s">
        <v>148</v>
      </c>
      <c r="B157" s="891"/>
    </row>
    <row r="158" spans="1:12" ht="12.75" customHeight="1" x14ac:dyDescent="0.25">
      <c r="A158" s="886" t="s">
        <v>603</v>
      </c>
      <c r="B158" s="892"/>
      <c r="C158" s="352">
        <v>12010</v>
      </c>
      <c r="D158" s="352">
        <v>11070</v>
      </c>
      <c r="F158" s="352">
        <v>12470</v>
      </c>
      <c r="G158" s="352">
        <v>11520</v>
      </c>
      <c r="I158" s="352">
        <v>-460</v>
      </c>
      <c r="J158" s="352">
        <v>-460</v>
      </c>
      <c r="L158" s="383"/>
    </row>
    <row r="159" spans="1:12" ht="12.75" customHeight="1" x14ac:dyDescent="0.25">
      <c r="A159" s="892" t="s">
        <v>94</v>
      </c>
      <c r="B159" s="892"/>
      <c r="C159" s="352">
        <v>76320</v>
      </c>
      <c r="D159" s="352">
        <v>67540</v>
      </c>
      <c r="F159" s="352">
        <v>78780</v>
      </c>
      <c r="G159" s="352">
        <v>69920</v>
      </c>
      <c r="I159" s="352">
        <v>-2460</v>
      </c>
      <c r="J159" s="352">
        <v>-2380</v>
      </c>
      <c r="L159" s="383"/>
    </row>
    <row r="160" spans="1:12" ht="12.75" customHeight="1" x14ac:dyDescent="0.25">
      <c r="A160" s="892" t="s">
        <v>312</v>
      </c>
      <c r="B160" s="892"/>
      <c r="C160" s="352">
        <v>14080</v>
      </c>
      <c r="D160" s="352">
        <v>12540</v>
      </c>
      <c r="F160" s="352">
        <v>14620</v>
      </c>
      <c r="G160" s="352">
        <v>13000</v>
      </c>
      <c r="I160" s="352">
        <v>-540</v>
      </c>
      <c r="J160" s="352">
        <v>-470</v>
      </c>
      <c r="L160" s="383"/>
    </row>
    <row r="161" spans="1:12" ht="12.75" customHeight="1" x14ac:dyDescent="0.25">
      <c r="A161" s="892" t="s">
        <v>190</v>
      </c>
      <c r="B161" s="892"/>
      <c r="C161" s="352">
        <v>9010</v>
      </c>
      <c r="D161" s="352">
        <v>7910</v>
      </c>
      <c r="F161" s="352">
        <v>9010</v>
      </c>
      <c r="G161" s="352">
        <v>7910</v>
      </c>
      <c r="I161" s="352" t="s">
        <v>8</v>
      </c>
      <c r="J161" s="352">
        <v>-10</v>
      </c>
      <c r="L161" s="383"/>
    </row>
    <row r="162" spans="1:12" ht="12.75" customHeight="1" x14ac:dyDescent="0.25">
      <c r="A162" s="892" t="s">
        <v>95</v>
      </c>
      <c r="B162" s="892"/>
      <c r="C162" s="352">
        <v>3550</v>
      </c>
      <c r="D162" s="352">
        <v>3320</v>
      </c>
      <c r="F162" s="352">
        <v>3580</v>
      </c>
      <c r="G162" s="352">
        <v>3350</v>
      </c>
      <c r="I162" s="352">
        <v>-30</v>
      </c>
      <c r="J162" s="352">
        <v>-30</v>
      </c>
      <c r="L162" s="383"/>
    </row>
    <row r="163" spans="1:12" ht="6" customHeight="1" x14ac:dyDescent="0.25">
      <c r="A163" s="892"/>
      <c r="B163" s="892"/>
    </row>
    <row r="164" spans="1:12" ht="12.75" customHeight="1" x14ac:dyDescent="0.25">
      <c r="A164" s="891" t="s">
        <v>153</v>
      </c>
      <c r="B164" s="891"/>
    </row>
    <row r="165" spans="1:12" ht="12.75" customHeight="1" x14ac:dyDescent="0.25">
      <c r="A165" s="892" t="s">
        <v>154</v>
      </c>
      <c r="B165" s="892"/>
      <c r="C165" s="352">
        <v>5230</v>
      </c>
      <c r="D165" s="352">
        <v>4990</v>
      </c>
      <c r="F165" s="352">
        <v>5350</v>
      </c>
      <c r="G165" s="352">
        <v>5110</v>
      </c>
      <c r="I165" s="352">
        <v>-120</v>
      </c>
      <c r="J165" s="352">
        <v>-110</v>
      </c>
    </row>
    <row r="166" spans="1:12" ht="12.75" customHeight="1" x14ac:dyDescent="0.25">
      <c r="A166" s="892" t="s">
        <v>107</v>
      </c>
      <c r="B166" s="892"/>
      <c r="C166" s="352">
        <v>50</v>
      </c>
      <c r="D166" s="352">
        <v>50</v>
      </c>
      <c r="F166" s="352">
        <v>50</v>
      </c>
      <c r="G166" s="352">
        <v>50</v>
      </c>
      <c r="I166" s="352" t="s">
        <v>8</v>
      </c>
      <c r="J166" s="352" t="s">
        <v>8</v>
      </c>
    </row>
    <row r="167" spans="1:12" ht="12.75" customHeight="1" x14ac:dyDescent="0.25">
      <c r="A167" s="892" t="s">
        <v>96</v>
      </c>
      <c r="B167" s="892"/>
      <c r="C167" s="352">
        <v>1720</v>
      </c>
      <c r="D167" s="352">
        <v>1610</v>
      </c>
      <c r="F167" s="352">
        <v>1740</v>
      </c>
      <c r="G167" s="352">
        <v>1630</v>
      </c>
      <c r="I167" s="352">
        <v>-20</v>
      </c>
      <c r="J167" s="352">
        <v>-20</v>
      </c>
    </row>
    <row r="168" spans="1:12" ht="12.75" customHeight="1" x14ac:dyDescent="0.25">
      <c r="A168" s="892" t="s">
        <v>97</v>
      </c>
      <c r="B168" s="892"/>
      <c r="C168" s="352">
        <v>0</v>
      </c>
      <c r="D168" s="352">
        <v>0</v>
      </c>
      <c r="F168" s="352">
        <v>200</v>
      </c>
      <c r="G168" s="352">
        <v>180</v>
      </c>
      <c r="I168" s="352">
        <v>-200</v>
      </c>
      <c r="J168" s="352">
        <v>-180</v>
      </c>
    </row>
    <row r="169" spans="1:12" ht="12.75" customHeight="1" x14ac:dyDescent="0.25">
      <c r="A169" s="892" t="s">
        <v>98</v>
      </c>
      <c r="B169" s="892"/>
      <c r="C169" s="352">
        <v>1130</v>
      </c>
      <c r="D169" s="352">
        <v>1050</v>
      </c>
      <c r="F169" s="352">
        <v>1140</v>
      </c>
      <c r="G169" s="352">
        <v>1060</v>
      </c>
      <c r="I169" s="352">
        <v>-20</v>
      </c>
      <c r="J169" s="352">
        <v>-20</v>
      </c>
    </row>
    <row r="170" spans="1:12" ht="12.75" customHeight="1" x14ac:dyDescent="0.25">
      <c r="A170" s="886" t="s">
        <v>604</v>
      </c>
      <c r="B170" s="892"/>
      <c r="C170" s="352">
        <v>400</v>
      </c>
      <c r="D170" s="352">
        <v>370</v>
      </c>
      <c r="F170" s="352">
        <v>440</v>
      </c>
      <c r="G170" s="352">
        <v>410</v>
      </c>
      <c r="I170" s="352">
        <v>-40</v>
      </c>
      <c r="J170" s="352">
        <v>-40</v>
      </c>
    </row>
    <row r="171" spans="1:12" ht="12.75" customHeight="1" x14ac:dyDescent="0.25">
      <c r="A171" s="892" t="s">
        <v>100</v>
      </c>
      <c r="B171" s="892"/>
      <c r="C171" s="352">
        <v>150</v>
      </c>
      <c r="D171" s="352">
        <v>150</v>
      </c>
      <c r="F171" s="352">
        <v>160</v>
      </c>
      <c r="G171" s="352">
        <v>150</v>
      </c>
      <c r="I171" s="352" t="s">
        <v>8</v>
      </c>
      <c r="J171" s="352" t="s">
        <v>8</v>
      </c>
    </row>
    <row r="172" spans="1:12" ht="12.75" customHeight="1" x14ac:dyDescent="0.25">
      <c r="A172" s="892" t="s">
        <v>101</v>
      </c>
      <c r="B172" s="892"/>
      <c r="C172" s="352">
        <v>1210</v>
      </c>
      <c r="D172" s="352">
        <v>1130</v>
      </c>
      <c r="F172" s="352">
        <v>1210</v>
      </c>
      <c r="G172" s="352">
        <v>1120</v>
      </c>
      <c r="I172" s="352">
        <v>10</v>
      </c>
      <c r="J172" s="352">
        <v>10</v>
      </c>
    </row>
    <row r="173" spans="1:12" ht="12.75" customHeight="1" x14ac:dyDescent="0.25">
      <c r="A173" s="892" t="s">
        <v>102</v>
      </c>
      <c r="B173" s="892"/>
      <c r="C173" s="352">
        <v>1460</v>
      </c>
      <c r="D173" s="352">
        <v>1350</v>
      </c>
      <c r="F173" s="352">
        <v>1550</v>
      </c>
      <c r="G173" s="352">
        <v>1430</v>
      </c>
      <c r="I173" s="352">
        <v>-90</v>
      </c>
      <c r="J173" s="352">
        <v>-80</v>
      </c>
    </row>
    <row r="174" spans="1:12" ht="12.75" customHeight="1" x14ac:dyDescent="0.25">
      <c r="A174" s="892" t="s">
        <v>158</v>
      </c>
      <c r="B174" s="892"/>
      <c r="C174" s="352">
        <v>4220</v>
      </c>
      <c r="D174" s="352">
        <v>4100</v>
      </c>
      <c r="F174" s="352">
        <v>4190</v>
      </c>
      <c r="G174" s="352">
        <v>4060</v>
      </c>
      <c r="I174" s="352">
        <v>40</v>
      </c>
      <c r="J174" s="352">
        <v>30</v>
      </c>
    </row>
    <row r="175" spans="1:12" ht="12.75" customHeight="1" x14ac:dyDescent="0.25">
      <c r="A175" s="892" t="s">
        <v>103</v>
      </c>
      <c r="B175" s="892"/>
      <c r="C175" s="352">
        <v>250</v>
      </c>
      <c r="D175" s="352">
        <v>230</v>
      </c>
      <c r="F175" s="352">
        <v>250</v>
      </c>
      <c r="G175" s="352">
        <v>230</v>
      </c>
      <c r="I175" s="352" t="s">
        <v>8</v>
      </c>
      <c r="J175" s="352" t="s">
        <v>8</v>
      </c>
    </row>
    <row r="176" spans="1:12" ht="12.75" customHeight="1" x14ac:dyDescent="0.25">
      <c r="A176" s="892" t="s">
        <v>105</v>
      </c>
      <c r="B176" s="892"/>
      <c r="C176" s="352">
        <v>170</v>
      </c>
      <c r="D176" s="352">
        <v>160</v>
      </c>
      <c r="F176" s="352">
        <v>170</v>
      </c>
      <c r="G176" s="352">
        <v>160</v>
      </c>
      <c r="I176" s="352">
        <v>-10</v>
      </c>
      <c r="J176" s="352">
        <v>-10</v>
      </c>
    </row>
    <row r="177" spans="1:12" ht="12.75" customHeight="1" x14ac:dyDescent="0.25">
      <c r="A177" s="892" t="s">
        <v>106</v>
      </c>
      <c r="B177" s="892"/>
      <c r="C177" s="352">
        <v>390</v>
      </c>
      <c r="D177" s="352">
        <v>380</v>
      </c>
      <c r="F177" s="352">
        <v>400</v>
      </c>
      <c r="G177" s="352">
        <v>390</v>
      </c>
      <c r="I177" s="352">
        <v>-20</v>
      </c>
      <c r="J177" s="352">
        <v>-20</v>
      </c>
    </row>
    <row r="178" spans="1:12" ht="12.75" customHeight="1" x14ac:dyDescent="0.25">
      <c r="A178" s="892" t="s">
        <v>159</v>
      </c>
      <c r="B178" s="892"/>
      <c r="C178" s="352">
        <v>50</v>
      </c>
      <c r="D178" s="352">
        <v>50</v>
      </c>
      <c r="F178" s="352">
        <v>50</v>
      </c>
      <c r="G178" s="352">
        <v>50</v>
      </c>
      <c r="I178" s="352">
        <v>0</v>
      </c>
      <c r="J178" s="352">
        <v>0</v>
      </c>
    </row>
    <row r="179" spans="1:12" ht="12.75" customHeight="1" x14ac:dyDescent="0.25">
      <c r="A179" s="892" t="s">
        <v>108</v>
      </c>
      <c r="B179" s="892"/>
      <c r="C179" s="352">
        <v>180</v>
      </c>
      <c r="D179" s="352">
        <v>170</v>
      </c>
      <c r="F179" s="352">
        <v>170</v>
      </c>
      <c r="G179" s="352">
        <v>160</v>
      </c>
      <c r="I179" s="352">
        <v>10</v>
      </c>
      <c r="J179" s="352">
        <v>10</v>
      </c>
    </row>
    <row r="180" spans="1:12" ht="12.75" customHeight="1" x14ac:dyDescent="0.25">
      <c r="A180" s="886" t="s">
        <v>605</v>
      </c>
      <c r="B180" s="892"/>
      <c r="C180" s="352">
        <v>0</v>
      </c>
      <c r="D180" s="352">
        <v>0</v>
      </c>
      <c r="F180" s="352">
        <v>490</v>
      </c>
      <c r="G180" s="352">
        <v>110</v>
      </c>
      <c r="I180" s="352">
        <v>-490</v>
      </c>
      <c r="J180" s="352">
        <v>-110</v>
      </c>
    </row>
    <row r="181" spans="1:12" ht="12.75" customHeight="1" x14ac:dyDescent="0.25">
      <c r="A181" s="886" t="s">
        <v>606</v>
      </c>
      <c r="B181" s="886"/>
      <c r="C181" s="352">
        <v>310</v>
      </c>
      <c r="D181" s="352">
        <v>290</v>
      </c>
      <c r="F181" s="352">
        <v>0</v>
      </c>
      <c r="G181" s="352">
        <v>0</v>
      </c>
      <c r="I181" s="352">
        <v>310</v>
      </c>
      <c r="J181" s="352">
        <v>290</v>
      </c>
    </row>
    <row r="182" spans="1:12" ht="6" customHeight="1" x14ac:dyDescent="0.25">
      <c r="A182" s="892"/>
      <c r="B182" s="892"/>
    </row>
    <row r="183" spans="1:12" ht="12.75" customHeight="1" x14ac:dyDescent="0.25">
      <c r="A183" s="891" t="s">
        <v>536</v>
      </c>
      <c r="B183" s="891"/>
    </row>
    <row r="184" spans="1:12" ht="12.75" customHeight="1" x14ac:dyDescent="0.25">
      <c r="A184" s="892" t="s">
        <v>536</v>
      </c>
      <c r="B184" s="892"/>
      <c r="C184" s="352">
        <v>5280</v>
      </c>
      <c r="D184" s="352">
        <v>5020</v>
      </c>
      <c r="F184" s="352">
        <v>5470</v>
      </c>
      <c r="G184" s="352">
        <v>5210</v>
      </c>
      <c r="I184" s="352">
        <v>-190</v>
      </c>
      <c r="J184" s="352">
        <v>-190</v>
      </c>
    </row>
    <row r="185" spans="1:12" ht="6" customHeight="1" x14ac:dyDescent="0.25">
      <c r="A185" s="892"/>
      <c r="B185" s="892"/>
    </row>
    <row r="186" spans="1:12" s="268" customFormat="1" ht="12.75" customHeight="1" x14ac:dyDescent="0.2">
      <c r="A186" s="891" t="s">
        <v>162</v>
      </c>
      <c r="B186" s="891"/>
      <c r="C186" s="355">
        <v>479430</v>
      </c>
      <c r="D186" s="355">
        <v>443740</v>
      </c>
      <c r="E186" s="355"/>
      <c r="F186" s="355">
        <v>488400</v>
      </c>
      <c r="G186" s="355">
        <v>452410</v>
      </c>
      <c r="H186" s="355"/>
      <c r="I186" s="355">
        <v>-8970</v>
      </c>
      <c r="J186" s="355">
        <v>-8670</v>
      </c>
      <c r="K186" s="356"/>
      <c r="L186" s="356"/>
    </row>
    <row r="187" spans="1:12" ht="12.75" customHeight="1" x14ac:dyDescent="0.25">
      <c r="A187" s="897"/>
      <c r="B187" s="897"/>
      <c r="C187" s="384"/>
      <c r="D187" s="384"/>
      <c r="E187" s="384"/>
      <c r="F187" s="384"/>
      <c r="G187" s="384"/>
      <c r="H187" s="384"/>
      <c r="I187" s="384"/>
      <c r="J187" s="384"/>
    </row>
    <row r="188" spans="1:12" ht="12.75" customHeight="1" x14ac:dyDescent="0.25">
      <c r="J188" s="344" t="s">
        <v>163</v>
      </c>
    </row>
    <row r="189" spans="1:12" ht="12.75" customHeight="1" x14ac:dyDescent="0.25">
      <c r="J189" s="344"/>
    </row>
    <row r="190" spans="1:12" ht="12.75" customHeight="1" x14ac:dyDescent="0.25">
      <c r="A190">
        <v>1</v>
      </c>
      <c r="B190" s="863" t="s">
        <v>555</v>
      </c>
      <c r="C190" s="863"/>
      <c r="D190" s="863"/>
      <c r="E190" s="863"/>
      <c r="F190" s="863"/>
      <c r="G190" s="863"/>
      <c r="H190" s="386"/>
      <c r="I190" s="387"/>
      <c r="J190" s="387"/>
    </row>
    <row r="191" spans="1:12" ht="12.75" customHeight="1" x14ac:dyDescent="0.25">
      <c r="A191">
        <v>2</v>
      </c>
      <c r="B191" s="863" t="s">
        <v>556</v>
      </c>
      <c r="C191" s="863"/>
      <c r="D191" s="863"/>
      <c r="E191" s="863"/>
      <c r="F191" s="863"/>
      <c r="G191" s="863"/>
      <c r="H191" s="386"/>
      <c r="I191" s="351"/>
      <c r="J191" s="351"/>
    </row>
    <row r="192" spans="1:12" ht="12.75" customHeight="1" x14ac:dyDescent="0.25">
      <c r="A192">
        <v>3</v>
      </c>
      <c r="B192" s="861" t="s">
        <v>607</v>
      </c>
      <c r="C192" s="864"/>
      <c r="D192" s="864"/>
      <c r="E192" s="864"/>
      <c r="F192" s="864"/>
      <c r="G192" s="864"/>
      <c r="H192" s="376"/>
      <c r="I192" s="351"/>
      <c r="J192" s="351"/>
    </row>
    <row r="193" spans="1:10" ht="12.75" customHeight="1" x14ac:dyDescent="0.25">
      <c r="B193" s="864"/>
      <c r="C193" s="864"/>
      <c r="D193" s="864"/>
      <c r="E193" s="864"/>
      <c r="F193" s="864"/>
      <c r="G193" s="864"/>
      <c r="H193" s="376"/>
      <c r="I193" s="351"/>
      <c r="J193" s="351"/>
    </row>
    <row r="194" spans="1:10" ht="12.75" customHeight="1" x14ac:dyDescent="0.25">
      <c r="A194">
        <v>4</v>
      </c>
      <c r="B194" s="861" t="s">
        <v>608</v>
      </c>
      <c r="C194" s="864"/>
      <c r="D194" s="864"/>
      <c r="E194" s="864"/>
      <c r="F194" s="864"/>
      <c r="G194" s="864"/>
      <c r="H194" s="376"/>
    </row>
    <row r="195" spans="1:10" ht="12.75" customHeight="1" x14ac:dyDescent="0.25">
      <c r="B195" s="864"/>
      <c r="C195" s="864"/>
      <c r="D195" s="864"/>
      <c r="E195" s="864"/>
      <c r="F195" s="864"/>
      <c r="G195" s="864"/>
      <c r="H195" s="376"/>
    </row>
    <row r="196" spans="1:10" ht="12.75" customHeight="1" x14ac:dyDescent="0.25">
      <c r="A196">
        <v>5</v>
      </c>
      <c r="B196" s="388" t="s">
        <v>609</v>
      </c>
      <c r="C196" s="386"/>
      <c r="D196" s="386"/>
      <c r="E196" s="386"/>
      <c r="F196" s="386"/>
      <c r="G196" s="386"/>
      <c r="H196" s="386"/>
    </row>
    <row r="197" spans="1:10" ht="12.75" customHeight="1" x14ac:dyDescent="0.25">
      <c r="A197">
        <v>6</v>
      </c>
      <c r="B197" s="388" t="s">
        <v>610</v>
      </c>
      <c r="C197" s="386"/>
      <c r="D197" s="386"/>
      <c r="E197" s="386"/>
      <c r="F197" s="386"/>
      <c r="G197" s="386"/>
      <c r="H197" s="386"/>
    </row>
    <row r="198" spans="1:10" ht="12.75" customHeight="1" x14ac:dyDescent="0.25">
      <c r="A198">
        <v>7</v>
      </c>
      <c r="B198" s="861" t="s">
        <v>611</v>
      </c>
      <c r="C198" s="862"/>
      <c r="D198" s="862"/>
      <c r="E198" s="862"/>
      <c r="F198" s="862"/>
      <c r="G198" s="862"/>
      <c r="H198" s="386"/>
    </row>
    <row r="199" spans="1:10" ht="12.75" customHeight="1" x14ac:dyDescent="0.25">
      <c r="B199" s="863"/>
      <c r="C199" s="863"/>
      <c r="D199" s="863"/>
      <c r="E199" s="863"/>
      <c r="F199" s="863"/>
      <c r="G199" s="863"/>
      <c r="H199" s="386"/>
    </row>
    <row r="200" spans="1:10" ht="12.75" customHeight="1" x14ac:dyDescent="0.25">
      <c r="B200" s="863"/>
      <c r="C200" s="863"/>
      <c r="D200" s="863"/>
      <c r="E200" s="863"/>
      <c r="F200" s="863"/>
      <c r="G200" s="863"/>
      <c r="H200" s="386"/>
    </row>
    <row r="201" spans="1:10" ht="12.75" customHeight="1" x14ac:dyDescent="0.25">
      <c r="B201" s="863"/>
      <c r="C201" s="863"/>
      <c r="D201" s="863"/>
      <c r="E201" s="863"/>
      <c r="F201" s="863"/>
      <c r="G201" s="863"/>
      <c r="H201" s="386"/>
    </row>
    <row r="202" spans="1:10" ht="12.75" customHeight="1" x14ac:dyDescent="0.25">
      <c r="B202" s="863"/>
      <c r="C202" s="863"/>
      <c r="D202" s="863"/>
      <c r="E202" s="863"/>
      <c r="F202" s="863"/>
      <c r="G202" s="863"/>
      <c r="H202" s="386"/>
      <c r="I202" s="377"/>
      <c r="J202" s="377"/>
    </row>
    <row r="203" spans="1:10" ht="12.75" customHeight="1" x14ac:dyDescent="0.25">
      <c r="B203" s="863"/>
      <c r="C203" s="863"/>
      <c r="D203" s="863"/>
      <c r="E203" s="863"/>
      <c r="F203" s="863"/>
      <c r="G203" s="863"/>
      <c r="H203" s="386"/>
      <c r="I203" s="353"/>
      <c r="J203" s="353"/>
    </row>
    <row r="204" spans="1:10" ht="12.75" customHeight="1" x14ac:dyDescent="0.25">
      <c r="B204" s="863"/>
      <c r="C204" s="863"/>
      <c r="D204" s="863"/>
      <c r="E204" s="863"/>
      <c r="F204" s="863"/>
      <c r="G204" s="863"/>
      <c r="H204" s="386"/>
      <c r="I204" s="353"/>
      <c r="J204" s="353"/>
    </row>
    <row r="205" spans="1:10" ht="12.75" customHeight="1" x14ac:dyDescent="0.25">
      <c r="B205" s="863"/>
      <c r="C205" s="863"/>
      <c r="D205" s="863"/>
      <c r="E205" s="863"/>
      <c r="F205" s="863"/>
      <c r="G205" s="863"/>
      <c r="H205" s="386"/>
    </row>
    <row r="206" spans="1:10" ht="12.75" customHeight="1" x14ac:dyDescent="0.25">
      <c r="B206" s="898"/>
      <c r="C206" s="852"/>
      <c r="D206" s="852"/>
      <c r="E206" s="852"/>
      <c r="F206" s="852"/>
      <c r="G206" s="852"/>
      <c r="H206" s="376"/>
    </row>
    <row r="207" spans="1:10" ht="12.75" customHeight="1" x14ac:dyDescent="0.25">
      <c r="B207" s="852"/>
      <c r="C207" s="852"/>
      <c r="D207" s="852"/>
      <c r="E207" s="852"/>
      <c r="F207" s="852"/>
      <c r="G207" s="852"/>
      <c r="H207" s="376"/>
    </row>
    <row r="208" spans="1:10" ht="12.75" customHeight="1" x14ac:dyDescent="0.25">
      <c r="B208" s="898"/>
      <c r="C208" s="852"/>
      <c r="D208" s="852"/>
      <c r="E208" s="852"/>
      <c r="F208" s="852"/>
      <c r="G208" s="852"/>
      <c r="H208" s="376"/>
      <c r="I208" s="351"/>
      <c r="J208" s="351"/>
    </row>
    <row r="209" spans="1:10" ht="12.75" customHeight="1" x14ac:dyDescent="0.25">
      <c r="B209" s="852"/>
      <c r="C209" s="852"/>
      <c r="D209" s="852"/>
      <c r="E209" s="852"/>
      <c r="F209" s="852"/>
      <c r="G209" s="852"/>
      <c r="H209" s="376"/>
      <c r="I209" s="351"/>
      <c r="J209" s="351"/>
    </row>
    <row r="210" spans="1:10" ht="12.75" customHeight="1" x14ac:dyDescent="0.25">
      <c r="B210" s="898"/>
      <c r="C210" s="852"/>
      <c r="D210" s="852"/>
      <c r="E210" s="852"/>
      <c r="F210" s="852"/>
      <c r="G210" s="852"/>
      <c r="H210" s="376"/>
    </row>
    <row r="211" spans="1:10" ht="12.75" customHeight="1" x14ac:dyDescent="0.25">
      <c r="B211" s="852"/>
      <c r="C211" s="852"/>
      <c r="D211" s="852"/>
      <c r="E211" s="852"/>
      <c r="F211" s="852"/>
      <c r="G211" s="852"/>
      <c r="H211" s="376"/>
    </row>
    <row r="212" spans="1:10" ht="12.75" customHeight="1" x14ac:dyDescent="0.25">
      <c r="B212" s="898"/>
      <c r="C212" s="852"/>
      <c r="D212" s="852"/>
      <c r="E212" s="852"/>
      <c r="F212" s="852"/>
      <c r="G212" s="852"/>
      <c r="H212" s="376"/>
    </row>
    <row r="213" spans="1:10" ht="12.75" customHeight="1" x14ac:dyDescent="0.25">
      <c r="A213" s="374"/>
      <c r="B213" s="389"/>
      <c r="C213" s="360"/>
      <c r="D213" s="360"/>
      <c r="E213" s="360"/>
      <c r="F213" s="360"/>
      <c r="G213" s="360"/>
      <c r="H213" s="360"/>
    </row>
    <row r="214" spans="1:10" ht="12.75" customHeight="1" x14ac:dyDescent="0.25">
      <c r="A214" s="374"/>
      <c r="B214" s="389"/>
      <c r="C214" s="360"/>
      <c r="D214" s="360"/>
      <c r="E214" s="360"/>
      <c r="F214" s="360"/>
      <c r="G214" s="360"/>
      <c r="H214" s="360"/>
    </row>
    <row r="215" spans="1:10" ht="12.75" customHeight="1" x14ac:dyDescent="0.25">
      <c r="A215" s="374"/>
      <c r="B215" s="308"/>
    </row>
    <row r="216" spans="1:10" ht="12.75" customHeight="1" x14ac:dyDescent="0.25">
      <c r="A216" s="374"/>
      <c r="B216" s="390"/>
    </row>
    <row r="217" spans="1:10" ht="12.75" customHeight="1" x14ac:dyDescent="0.25">
      <c r="A217" s="374"/>
      <c r="B217" s="390"/>
      <c r="C217" s="377"/>
      <c r="D217" s="377"/>
      <c r="E217" s="377"/>
      <c r="F217" s="377"/>
      <c r="G217" s="377"/>
      <c r="H217" s="377"/>
      <c r="I217" s="377"/>
      <c r="J217" s="377"/>
    </row>
    <row r="218" spans="1:10" ht="12.75" customHeight="1" x14ac:dyDescent="0.25">
      <c r="A218" s="374"/>
      <c r="B218" s="374"/>
      <c r="C218" s="353"/>
      <c r="D218" s="353"/>
      <c r="E218" s="353"/>
      <c r="F218" s="353"/>
      <c r="G218" s="353"/>
      <c r="H218" s="353"/>
      <c r="I218" s="353"/>
      <c r="J218" s="353"/>
    </row>
    <row r="219" spans="1:10" ht="12.75" customHeight="1" x14ac:dyDescent="0.25">
      <c r="B219" s="391"/>
      <c r="C219" s="353"/>
      <c r="D219" s="353"/>
      <c r="E219" s="353"/>
      <c r="F219" s="353"/>
      <c r="G219" s="353"/>
      <c r="H219" s="353"/>
      <c r="I219" s="353"/>
      <c r="J219" s="353"/>
    </row>
    <row r="220" spans="1:10" ht="12.75" customHeight="1" x14ac:dyDescent="0.25">
      <c r="B220" s="390"/>
    </row>
  </sheetData>
  <mergeCells count="202">
    <mergeCell ref="B206:G207"/>
    <mergeCell ref="B208:G209"/>
    <mergeCell ref="B210:G211"/>
    <mergeCell ref="B212:G212"/>
    <mergeCell ref="B198:G198"/>
    <mergeCell ref="B199:G200"/>
    <mergeCell ref="B201:G201"/>
    <mergeCell ref="B202:G203"/>
    <mergeCell ref="B204:G204"/>
    <mergeCell ref="B205:G205"/>
    <mergeCell ref="A186:B186"/>
    <mergeCell ref="A187:B187"/>
    <mergeCell ref="B190:G190"/>
    <mergeCell ref="B191:G191"/>
    <mergeCell ref="B192:G193"/>
    <mergeCell ref="B194:G195"/>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31:B131"/>
    <mergeCell ref="A133:B133"/>
    <mergeCell ref="A134:B134"/>
    <mergeCell ref="A135:B135"/>
    <mergeCell ref="A136:B136"/>
    <mergeCell ref="A137:B137"/>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B5"/>
    <mergeCell ref="A6:B6"/>
    <mergeCell ref="A7:B7"/>
    <mergeCell ref="A8:B8"/>
    <mergeCell ref="A9:B9"/>
    <mergeCell ref="A10:B10"/>
    <mergeCell ref="A1:J1"/>
    <mergeCell ref="A3:B3"/>
    <mergeCell ref="C3:D3"/>
    <mergeCell ref="F3:G3"/>
    <mergeCell ref="I3:J3"/>
    <mergeCell ref="A4:B4"/>
  </mergeCell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H187"/>
  <sheetViews>
    <sheetView workbookViewId="0">
      <selection activeCell="A7" sqref="A7:B7"/>
    </sheetView>
  </sheetViews>
  <sheetFormatPr defaultColWidth="8.85546875" defaultRowHeight="15" x14ac:dyDescent="0.25"/>
  <sheetData>
    <row r="1" spans="1:8" x14ac:dyDescent="0.25">
      <c r="A1" s="875" t="s">
        <v>697</v>
      </c>
      <c r="B1" s="875"/>
      <c r="C1" s="875"/>
      <c r="D1" s="875"/>
      <c r="E1" s="875"/>
      <c r="F1" s="875"/>
      <c r="G1" s="875"/>
      <c r="H1" s="875"/>
    </row>
    <row r="2" spans="1:8" x14ac:dyDescent="0.25">
      <c r="A2" s="875"/>
      <c r="B2" s="875"/>
      <c r="C2" s="875"/>
      <c r="D2" s="875"/>
      <c r="E2" s="875"/>
      <c r="F2" s="875"/>
      <c r="G2" s="875"/>
      <c r="H2" s="875"/>
    </row>
    <row r="3" spans="1:8" x14ac:dyDescent="0.25">
      <c r="A3" s="899"/>
      <c r="B3" s="899"/>
      <c r="C3" s="403"/>
      <c r="D3" s="403"/>
      <c r="E3" s="403"/>
      <c r="F3" s="403"/>
      <c r="G3" s="468"/>
      <c r="H3" s="468"/>
    </row>
    <row r="4" spans="1:8" x14ac:dyDescent="0.25">
      <c r="A4" s="900"/>
      <c r="B4" s="900"/>
      <c r="C4" s="901" t="s">
        <v>698</v>
      </c>
      <c r="D4" s="902"/>
      <c r="E4" s="903" t="s">
        <v>627</v>
      </c>
      <c r="F4" s="904"/>
      <c r="G4" s="903" t="s">
        <v>534</v>
      </c>
      <c r="H4" s="904"/>
    </row>
    <row r="5" spans="1:8" x14ac:dyDescent="0.25">
      <c r="A5" s="912"/>
      <c r="B5" s="912"/>
      <c r="C5" s="908" t="s">
        <v>0</v>
      </c>
      <c r="D5" s="908" t="s">
        <v>1</v>
      </c>
      <c r="E5" s="908" t="s">
        <v>0</v>
      </c>
      <c r="F5" s="908" t="s">
        <v>1</v>
      </c>
      <c r="G5" s="908" t="s">
        <v>0</v>
      </c>
      <c r="H5" s="908" t="s">
        <v>1</v>
      </c>
    </row>
    <row r="6" spans="1:8" x14ac:dyDescent="0.25">
      <c r="A6" s="910"/>
      <c r="B6" s="910"/>
      <c r="C6" s="909"/>
      <c r="D6" s="909"/>
      <c r="E6" s="909"/>
      <c r="F6" s="909"/>
      <c r="G6" s="909"/>
      <c r="H6" s="909"/>
    </row>
    <row r="7" spans="1:8" x14ac:dyDescent="0.25">
      <c r="A7" s="911"/>
      <c r="B7" s="911"/>
      <c r="C7" s="404"/>
      <c r="D7" s="404"/>
      <c r="E7" s="404"/>
      <c r="F7" s="404"/>
      <c r="G7" s="410"/>
      <c r="H7" s="410"/>
    </row>
    <row r="8" spans="1:8" x14ac:dyDescent="0.25">
      <c r="A8" s="907" t="s">
        <v>117</v>
      </c>
      <c r="B8" s="907"/>
      <c r="C8" s="469"/>
      <c r="D8" s="469"/>
      <c r="E8" s="469"/>
      <c r="F8" s="469"/>
      <c r="G8" s="406"/>
      <c r="H8" s="406"/>
    </row>
    <row r="9" spans="1:8" x14ac:dyDescent="0.25">
      <c r="A9" s="905" t="s">
        <v>4</v>
      </c>
      <c r="B9" s="905"/>
      <c r="C9" s="469">
        <v>40</v>
      </c>
      <c r="D9" s="469">
        <v>40</v>
      </c>
      <c r="E9" s="469">
        <v>40</v>
      </c>
      <c r="F9" s="469">
        <v>40</v>
      </c>
      <c r="G9" s="406" t="s">
        <v>8</v>
      </c>
      <c r="H9" s="406" t="s">
        <v>8</v>
      </c>
    </row>
    <row r="10" spans="1:8" x14ac:dyDescent="0.25">
      <c r="A10" s="905" t="s">
        <v>2</v>
      </c>
      <c r="B10" s="905"/>
      <c r="C10" s="469">
        <v>7650</v>
      </c>
      <c r="D10" s="469">
        <v>7060</v>
      </c>
      <c r="E10" s="469">
        <v>7670</v>
      </c>
      <c r="F10" s="469">
        <v>7080</v>
      </c>
      <c r="G10" s="406">
        <v>-20</v>
      </c>
      <c r="H10" s="406">
        <v>-20</v>
      </c>
    </row>
    <row r="11" spans="1:8" x14ac:dyDescent="0.25">
      <c r="A11" s="905" t="s">
        <v>3</v>
      </c>
      <c r="B11" s="905"/>
      <c r="C11" s="469">
        <v>40</v>
      </c>
      <c r="D11" s="469">
        <v>40</v>
      </c>
      <c r="E11" s="469">
        <v>40</v>
      </c>
      <c r="F11" s="469">
        <v>40</v>
      </c>
      <c r="G11" s="406" t="s">
        <v>8</v>
      </c>
      <c r="H11" s="406" t="s">
        <v>8</v>
      </c>
    </row>
    <row r="12" spans="1:8" x14ac:dyDescent="0.25">
      <c r="A12" s="905" t="s">
        <v>6</v>
      </c>
      <c r="B12" s="905"/>
      <c r="C12" s="469">
        <v>310</v>
      </c>
      <c r="D12" s="469">
        <v>300</v>
      </c>
      <c r="E12" s="469">
        <v>310</v>
      </c>
      <c r="F12" s="469">
        <v>300</v>
      </c>
      <c r="G12" s="406" t="s">
        <v>8</v>
      </c>
      <c r="H12" s="406" t="s">
        <v>8</v>
      </c>
    </row>
    <row r="13" spans="1:8" x14ac:dyDescent="0.25">
      <c r="A13" s="905" t="s">
        <v>7</v>
      </c>
      <c r="B13" s="905"/>
      <c r="C13" s="469">
        <v>1000</v>
      </c>
      <c r="D13" s="469">
        <v>940</v>
      </c>
      <c r="E13" s="469">
        <v>980</v>
      </c>
      <c r="F13" s="469">
        <v>920</v>
      </c>
      <c r="G13" s="406">
        <v>10</v>
      </c>
      <c r="H13" s="406">
        <v>10</v>
      </c>
    </row>
    <row r="14" spans="1:8" x14ac:dyDescent="0.25">
      <c r="A14" s="906"/>
      <c r="B14" s="906"/>
      <c r="C14" s="469"/>
      <c r="D14" s="469"/>
      <c r="E14" s="469"/>
      <c r="F14" s="469"/>
      <c r="G14" s="406"/>
      <c r="H14" s="406"/>
    </row>
    <row r="15" spans="1:8" x14ac:dyDescent="0.25">
      <c r="A15" s="907" t="s">
        <v>176</v>
      </c>
      <c r="B15" s="907"/>
      <c r="C15" s="469"/>
      <c r="D15" s="469"/>
      <c r="E15" s="469"/>
      <c r="F15" s="469"/>
      <c r="G15" s="406"/>
      <c r="H15" s="406"/>
    </row>
    <row r="16" spans="1:8" x14ac:dyDescent="0.25">
      <c r="A16" s="905" t="s">
        <v>176</v>
      </c>
      <c r="B16" s="905"/>
      <c r="C16" s="469">
        <v>3030</v>
      </c>
      <c r="D16" s="469">
        <v>2930</v>
      </c>
      <c r="E16" s="469">
        <v>3000</v>
      </c>
      <c r="F16" s="469">
        <v>2910</v>
      </c>
      <c r="G16" s="406">
        <v>20</v>
      </c>
      <c r="H16" s="406">
        <v>20</v>
      </c>
    </row>
    <row r="17" spans="1:8" x14ac:dyDescent="0.25">
      <c r="A17" s="905" t="s">
        <v>9</v>
      </c>
      <c r="B17" s="905"/>
      <c r="C17" s="469">
        <v>870</v>
      </c>
      <c r="D17" s="469">
        <v>810</v>
      </c>
      <c r="E17" s="469">
        <v>880</v>
      </c>
      <c r="F17" s="469">
        <v>820</v>
      </c>
      <c r="G17" s="406">
        <v>-10</v>
      </c>
      <c r="H17" s="406" t="s">
        <v>8</v>
      </c>
    </row>
    <row r="18" spans="1:8" x14ac:dyDescent="0.25">
      <c r="A18" s="905" t="s">
        <v>10</v>
      </c>
      <c r="B18" s="905"/>
      <c r="C18" s="469">
        <v>990</v>
      </c>
      <c r="D18" s="469">
        <v>900</v>
      </c>
      <c r="E18" s="469">
        <v>1000</v>
      </c>
      <c r="F18" s="469">
        <v>920</v>
      </c>
      <c r="G18" s="406">
        <v>-20</v>
      </c>
      <c r="H18" s="406">
        <v>-20</v>
      </c>
    </row>
    <row r="19" spans="1:8" x14ac:dyDescent="0.25">
      <c r="A19" s="905" t="s">
        <v>631</v>
      </c>
      <c r="B19" s="905"/>
      <c r="C19" s="469">
        <v>4670</v>
      </c>
      <c r="D19" s="469">
        <v>4180</v>
      </c>
      <c r="E19" s="469">
        <v>4720</v>
      </c>
      <c r="F19" s="469">
        <v>4240</v>
      </c>
      <c r="G19" s="406">
        <v>-50</v>
      </c>
      <c r="H19" s="406">
        <v>-50</v>
      </c>
    </row>
    <row r="20" spans="1:8" x14ac:dyDescent="0.25">
      <c r="A20" s="905" t="s">
        <v>11</v>
      </c>
      <c r="B20" s="905"/>
      <c r="C20" s="469">
        <v>2100</v>
      </c>
      <c r="D20" s="469">
        <v>2000</v>
      </c>
      <c r="E20" s="469">
        <v>2110</v>
      </c>
      <c r="F20" s="469">
        <v>2000</v>
      </c>
      <c r="G20" s="406" t="s">
        <v>8</v>
      </c>
      <c r="H20" s="406">
        <v>-10</v>
      </c>
    </row>
    <row r="21" spans="1:8" x14ac:dyDescent="0.25">
      <c r="A21" s="905" t="s">
        <v>632</v>
      </c>
      <c r="B21" s="905"/>
      <c r="C21" s="469">
        <v>1890</v>
      </c>
      <c r="D21" s="469">
        <v>1820</v>
      </c>
      <c r="E21" s="469">
        <v>1870</v>
      </c>
      <c r="F21" s="469">
        <v>1800</v>
      </c>
      <c r="G21" s="406">
        <v>30</v>
      </c>
      <c r="H21" s="406">
        <v>20</v>
      </c>
    </row>
    <row r="22" spans="1:8" x14ac:dyDescent="0.25">
      <c r="A22" s="905" t="s">
        <v>15</v>
      </c>
      <c r="B22" s="905"/>
      <c r="C22" s="469">
        <v>70</v>
      </c>
      <c r="D22" s="469">
        <v>60</v>
      </c>
      <c r="E22" s="469">
        <v>70</v>
      </c>
      <c r="F22" s="469">
        <v>70</v>
      </c>
      <c r="G22" s="406" t="s">
        <v>8</v>
      </c>
      <c r="H22" s="406" t="s">
        <v>8</v>
      </c>
    </row>
    <row r="23" spans="1:8" x14ac:dyDescent="0.25">
      <c r="A23" s="905" t="s">
        <v>12</v>
      </c>
      <c r="B23" s="905"/>
      <c r="C23" s="469">
        <v>570</v>
      </c>
      <c r="D23" s="469">
        <v>550</v>
      </c>
      <c r="E23" s="469">
        <v>570</v>
      </c>
      <c r="F23" s="469">
        <v>550</v>
      </c>
      <c r="G23" s="406" t="s">
        <v>8</v>
      </c>
      <c r="H23" s="406">
        <v>0</v>
      </c>
    </row>
    <row r="24" spans="1:8" x14ac:dyDescent="0.25">
      <c r="A24" s="905" t="s">
        <v>13</v>
      </c>
      <c r="B24" s="905"/>
      <c r="C24" s="469">
        <v>560</v>
      </c>
      <c r="D24" s="469">
        <v>550</v>
      </c>
      <c r="E24" s="469">
        <v>540</v>
      </c>
      <c r="F24" s="469">
        <v>530</v>
      </c>
      <c r="G24" s="406">
        <v>20</v>
      </c>
      <c r="H24" s="406">
        <v>20</v>
      </c>
    </row>
    <row r="25" spans="1:8" x14ac:dyDescent="0.25">
      <c r="A25" s="905" t="s">
        <v>37</v>
      </c>
      <c r="B25" s="905"/>
      <c r="C25" s="469">
        <v>1080</v>
      </c>
      <c r="D25" s="469">
        <v>1040</v>
      </c>
      <c r="E25" s="469">
        <v>1090</v>
      </c>
      <c r="F25" s="469">
        <v>1060</v>
      </c>
      <c r="G25" s="406">
        <v>-20</v>
      </c>
      <c r="H25" s="406">
        <v>-10</v>
      </c>
    </row>
    <row r="26" spans="1:8" x14ac:dyDescent="0.25">
      <c r="A26" s="905" t="s">
        <v>423</v>
      </c>
      <c r="B26" s="905"/>
      <c r="C26" s="469">
        <v>1260</v>
      </c>
      <c r="D26" s="469">
        <v>1230</v>
      </c>
      <c r="E26" s="469">
        <v>1540</v>
      </c>
      <c r="F26" s="469">
        <v>1500</v>
      </c>
      <c r="G26" s="406">
        <v>-280</v>
      </c>
      <c r="H26" s="406">
        <v>-270</v>
      </c>
    </row>
    <row r="27" spans="1:8" x14ac:dyDescent="0.25">
      <c r="A27" s="905" t="s">
        <v>16</v>
      </c>
      <c r="B27" s="905"/>
      <c r="C27" s="469">
        <v>920</v>
      </c>
      <c r="D27" s="469">
        <v>860</v>
      </c>
      <c r="E27" s="469">
        <v>910</v>
      </c>
      <c r="F27" s="469">
        <v>850</v>
      </c>
      <c r="G27" s="406">
        <v>10</v>
      </c>
      <c r="H27" s="406">
        <v>10</v>
      </c>
    </row>
    <row r="28" spans="1:8" x14ac:dyDescent="0.25">
      <c r="A28" s="905" t="s">
        <v>573</v>
      </c>
      <c r="B28" s="905"/>
      <c r="C28" s="469">
        <v>40</v>
      </c>
      <c r="D28" s="469">
        <v>40</v>
      </c>
      <c r="E28" s="469">
        <v>40</v>
      </c>
      <c r="F28" s="469">
        <v>30</v>
      </c>
      <c r="G28" s="406" t="s">
        <v>8</v>
      </c>
      <c r="H28" s="406" t="s">
        <v>8</v>
      </c>
    </row>
    <row r="29" spans="1:8" x14ac:dyDescent="0.25">
      <c r="A29" s="905"/>
      <c r="B29" s="905"/>
      <c r="C29" s="469"/>
      <c r="D29" s="469"/>
      <c r="E29" s="469"/>
      <c r="F29" s="469"/>
      <c r="G29" s="406"/>
      <c r="H29" s="406"/>
    </row>
    <row r="30" spans="1:8" x14ac:dyDescent="0.25">
      <c r="A30" s="907" t="s">
        <v>17</v>
      </c>
      <c r="B30" s="907"/>
      <c r="C30" s="469"/>
      <c r="D30" s="469"/>
      <c r="E30" s="469"/>
      <c r="F30" s="469"/>
      <c r="G30" s="406"/>
      <c r="H30" s="406"/>
    </row>
    <row r="31" spans="1:8" x14ac:dyDescent="0.25">
      <c r="A31" s="905" t="s">
        <v>699</v>
      </c>
      <c r="B31" s="905"/>
      <c r="C31" s="469">
        <v>1760</v>
      </c>
      <c r="D31" s="469">
        <v>1710</v>
      </c>
      <c r="E31" s="469">
        <v>1690</v>
      </c>
      <c r="F31" s="469">
        <v>1640</v>
      </c>
      <c r="G31" s="406">
        <v>60</v>
      </c>
      <c r="H31" s="406">
        <v>70</v>
      </c>
    </row>
    <row r="32" spans="1:8" x14ac:dyDescent="0.25">
      <c r="A32" s="905"/>
      <c r="B32" s="905"/>
      <c r="C32" s="469"/>
      <c r="D32" s="407"/>
      <c r="E32" s="469"/>
      <c r="F32" s="407"/>
      <c r="G32" s="406"/>
      <c r="H32" s="406"/>
    </row>
    <row r="33" spans="1:8" x14ac:dyDescent="0.25">
      <c r="A33" s="907" t="s">
        <v>18</v>
      </c>
      <c r="B33" s="907"/>
      <c r="C33" s="469"/>
      <c r="D33" s="469"/>
      <c r="E33" s="469"/>
      <c r="F33" s="469"/>
      <c r="G33" s="406"/>
      <c r="H33" s="406"/>
    </row>
    <row r="34" spans="1:8" x14ac:dyDescent="0.25">
      <c r="A34" s="905" t="s">
        <v>19</v>
      </c>
      <c r="B34" s="905"/>
      <c r="C34" s="469">
        <v>380</v>
      </c>
      <c r="D34" s="469">
        <v>370</v>
      </c>
      <c r="E34" s="469">
        <v>470</v>
      </c>
      <c r="F34" s="469">
        <v>450</v>
      </c>
      <c r="G34" s="406">
        <v>-80</v>
      </c>
      <c r="H34" s="406">
        <v>-80</v>
      </c>
    </row>
    <row r="35" spans="1:8" x14ac:dyDescent="0.25">
      <c r="A35" s="905" t="s">
        <v>541</v>
      </c>
      <c r="B35" s="905"/>
      <c r="C35" s="469">
        <v>300</v>
      </c>
      <c r="D35" s="469">
        <v>290</v>
      </c>
      <c r="E35" s="469">
        <v>300</v>
      </c>
      <c r="F35" s="469">
        <v>300</v>
      </c>
      <c r="G35" s="406">
        <v>-10</v>
      </c>
      <c r="H35" s="406" t="s">
        <v>8</v>
      </c>
    </row>
    <row r="36" spans="1:8" x14ac:dyDescent="0.25">
      <c r="A36" s="905" t="s">
        <v>21</v>
      </c>
      <c r="B36" s="905"/>
      <c r="C36" s="469">
        <v>110</v>
      </c>
      <c r="D36" s="469">
        <v>100</v>
      </c>
      <c r="E36" s="469">
        <v>110</v>
      </c>
      <c r="F36" s="469">
        <v>110</v>
      </c>
      <c r="G36" s="406" t="s">
        <v>8</v>
      </c>
      <c r="H36" s="406" t="s">
        <v>8</v>
      </c>
    </row>
    <row r="37" spans="1:8" x14ac:dyDescent="0.25">
      <c r="A37" s="905"/>
      <c r="B37" s="905"/>
      <c r="C37" s="469"/>
      <c r="D37" s="469"/>
      <c r="E37" s="469"/>
      <c r="F37" s="469"/>
      <c r="G37" s="406"/>
      <c r="H37" s="406"/>
    </row>
    <row r="38" spans="1:8" x14ac:dyDescent="0.25">
      <c r="A38" s="907" t="s">
        <v>31</v>
      </c>
      <c r="B38" s="907"/>
      <c r="C38" s="469"/>
      <c r="D38" s="469"/>
      <c r="E38" s="469"/>
      <c r="F38" s="469"/>
      <c r="G38" s="406"/>
      <c r="H38" s="406"/>
    </row>
    <row r="39" spans="1:8" x14ac:dyDescent="0.25">
      <c r="A39" s="905" t="s">
        <v>32</v>
      </c>
      <c r="B39" s="905"/>
      <c r="C39" s="469">
        <v>360</v>
      </c>
      <c r="D39" s="469">
        <v>340</v>
      </c>
      <c r="E39" s="469">
        <v>370</v>
      </c>
      <c r="F39" s="469">
        <v>340</v>
      </c>
      <c r="G39" s="406">
        <v>-10</v>
      </c>
      <c r="H39" s="406">
        <v>-10</v>
      </c>
    </row>
    <row r="40" spans="1:8" x14ac:dyDescent="0.25">
      <c r="A40" s="905"/>
      <c r="B40" s="905"/>
      <c r="C40" s="469"/>
      <c r="D40" s="469"/>
      <c r="E40" s="469"/>
      <c r="F40" s="469"/>
      <c r="G40" s="406"/>
      <c r="H40" s="406"/>
    </row>
    <row r="41" spans="1:8" x14ac:dyDescent="0.25">
      <c r="A41" s="907" t="s">
        <v>700</v>
      </c>
      <c r="B41" s="907"/>
      <c r="C41" s="469"/>
      <c r="D41" s="469"/>
      <c r="E41" s="469"/>
      <c r="F41" s="469"/>
      <c r="G41" s="406"/>
      <c r="H41" s="406"/>
    </row>
    <row r="42" spans="1:8" x14ac:dyDescent="0.25">
      <c r="A42" s="905" t="s">
        <v>670</v>
      </c>
      <c r="B42" s="905"/>
      <c r="C42" s="469">
        <v>2700</v>
      </c>
      <c r="D42" s="469">
        <v>2590</v>
      </c>
      <c r="E42" s="469">
        <v>2690</v>
      </c>
      <c r="F42" s="469">
        <v>2580</v>
      </c>
      <c r="G42" s="406">
        <v>10</v>
      </c>
      <c r="H42" s="406">
        <v>10</v>
      </c>
    </row>
    <row r="43" spans="1:8" x14ac:dyDescent="0.25">
      <c r="A43" s="905" t="s">
        <v>676</v>
      </c>
      <c r="B43" s="905"/>
      <c r="C43" s="469">
        <v>90</v>
      </c>
      <c r="D43" s="469">
        <v>90</v>
      </c>
      <c r="E43" s="469">
        <v>90</v>
      </c>
      <c r="F43" s="469">
        <v>90</v>
      </c>
      <c r="G43" s="406" t="s">
        <v>8</v>
      </c>
      <c r="H43" s="406" t="s">
        <v>8</v>
      </c>
    </row>
    <row r="44" spans="1:8" x14ac:dyDescent="0.25">
      <c r="A44" s="905"/>
      <c r="B44" s="905"/>
      <c r="C44" s="469"/>
      <c r="D44" s="469"/>
      <c r="E44" s="469"/>
      <c r="F44" s="469"/>
      <c r="G44" s="406"/>
      <c r="H44" s="406"/>
    </row>
    <row r="45" spans="1:8" x14ac:dyDescent="0.25">
      <c r="A45" s="907" t="s">
        <v>35</v>
      </c>
      <c r="B45" s="907"/>
      <c r="C45" s="469"/>
      <c r="D45" s="469"/>
      <c r="E45" s="469"/>
      <c r="F45" s="469"/>
      <c r="G45" s="406"/>
      <c r="H45" s="406"/>
    </row>
    <row r="46" spans="1:8" x14ac:dyDescent="0.25">
      <c r="A46" s="905" t="s">
        <v>671</v>
      </c>
      <c r="B46" s="905"/>
      <c r="C46" s="469">
        <v>1880</v>
      </c>
      <c r="D46" s="469">
        <v>1820</v>
      </c>
      <c r="E46" s="469">
        <v>1920</v>
      </c>
      <c r="F46" s="469">
        <v>1860</v>
      </c>
      <c r="G46" s="406">
        <v>-40</v>
      </c>
      <c r="H46" s="406">
        <v>-40</v>
      </c>
    </row>
    <row r="47" spans="1:8" x14ac:dyDescent="0.25">
      <c r="A47" s="905" t="s">
        <v>36</v>
      </c>
      <c r="B47" s="905"/>
      <c r="C47" s="469">
        <v>180</v>
      </c>
      <c r="D47" s="469">
        <v>180</v>
      </c>
      <c r="E47" s="469">
        <v>200</v>
      </c>
      <c r="F47" s="469">
        <v>190</v>
      </c>
      <c r="G47" s="406">
        <v>-10</v>
      </c>
      <c r="H47" s="406">
        <v>-10</v>
      </c>
    </row>
    <row r="48" spans="1:8" x14ac:dyDescent="0.25">
      <c r="A48" s="905" t="s">
        <v>38</v>
      </c>
      <c r="B48" s="905"/>
      <c r="C48" s="469">
        <v>680</v>
      </c>
      <c r="D48" s="469">
        <v>600</v>
      </c>
      <c r="E48" s="469">
        <v>690</v>
      </c>
      <c r="F48" s="469">
        <v>610</v>
      </c>
      <c r="G48" s="406">
        <v>-10</v>
      </c>
      <c r="H48" s="406">
        <v>-10</v>
      </c>
    </row>
    <row r="49" spans="1:8" x14ac:dyDescent="0.25">
      <c r="A49" s="905" t="s">
        <v>39</v>
      </c>
      <c r="B49" s="905"/>
      <c r="C49" s="469">
        <v>40</v>
      </c>
      <c r="D49" s="469">
        <v>40</v>
      </c>
      <c r="E49" s="469">
        <v>40</v>
      </c>
      <c r="F49" s="469">
        <v>40</v>
      </c>
      <c r="G49" s="406">
        <v>0</v>
      </c>
      <c r="H49" s="406">
        <v>0</v>
      </c>
    </row>
    <row r="50" spans="1:8" x14ac:dyDescent="0.25">
      <c r="A50" s="905"/>
      <c r="B50" s="905"/>
      <c r="C50" s="469"/>
      <c r="D50" s="469"/>
      <c r="E50" s="469"/>
      <c r="F50" s="469"/>
      <c r="G50" s="406"/>
      <c r="H50" s="406"/>
    </row>
    <row r="51" spans="1:8" x14ac:dyDescent="0.25">
      <c r="A51" s="907" t="s">
        <v>40</v>
      </c>
      <c r="B51" s="907"/>
      <c r="C51" s="469"/>
      <c r="D51" s="469"/>
      <c r="E51" s="469"/>
      <c r="F51" s="469"/>
      <c r="G51" s="406"/>
      <c r="H51" s="406"/>
    </row>
    <row r="52" spans="1:8" x14ac:dyDescent="0.25">
      <c r="A52" s="905" t="s">
        <v>637</v>
      </c>
      <c r="B52" s="905"/>
      <c r="C52" s="469">
        <v>460</v>
      </c>
      <c r="D52" s="469">
        <v>450</v>
      </c>
      <c r="E52" s="469">
        <v>490</v>
      </c>
      <c r="F52" s="469">
        <v>460</v>
      </c>
      <c r="G52" s="406">
        <v>-20</v>
      </c>
      <c r="H52" s="406">
        <v>-10</v>
      </c>
    </row>
    <row r="53" spans="1:8" x14ac:dyDescent="0.25">
      <c r="A53" s="905" t="s">
        <v>42</v>
      </c>
      <c r="B53" s="905"/>
      <c r="C53" s="469">
        <v>130</v>
      </c>
      <c r="D53" s="469">
        <v>120</v>
      </c>
      <c r="E53" s="469">
        <v>110</v>
      </c>
      <c r="F53" s="469">
        <v>110</v>
      </c>
      <c r="G53" s="406">
        <v>10</v>
      </c>
      <c r="H53" s="406">
        <v>10</v>
      </c>
    </row>
    <row r="54" spans="1:8" x14ac:dyDescent="0.25">
      <c r="A54" s="905"/>
      <c r="B54" s="905"/>
      <c r="C54" s="469"/>
      <c r="D54" s="469"/>
      <c r="E54" s="469"/>
      <c r="F54" s="469"/>
      <c r="G54" s="406"/>
      <c r="H54" s="406"/>
    </row>
    <row r="55" spans="1:8" x14ac:dyDescent="0.25">
      <c r="A55" s="907" t="s">
        <v>43</v>
      </c>
      <c r="B55" s="907"/>
      <c r="C55" s="469"/>
      <c r="D55" s="469"/>
      <c r="E55" s="469"/>
      <c r="F55" s="469"/>
      <c r="G55" s="406"/>
      <c r="H55" s="406"/>
    </row>
    <row r="56" spans="1:8" x14ac:dyDescent="0.25">
      <c r="A56" s="905" t="s">
        <v>701</v>
      </c>
      <c r="B56" s="905"/>
      <c r="C56" s="469">
        <v>55850</v>
      </c>
      <c r="D56" s="469">
        <v>54250</v>
      </c>
      <c r="E56" s="469">
        <v>58830</v>
      </c>
      <c r="F56" s="469">
        <v>57210</v>
      </c>
      <c r="G56" s="406">
        <v>-2980</v>
      </c>
      <c r="H56" s="406">
        <v>-2960</v>
      </c>
    </row>
    <row r="57" spans="1:8" x14ac:dyDescent="0.25">
      <c r="A57" s="905" t="s">
        <v>45</v>
      </c>
      <c r="B57" s="905"/>
      <c r="C57" s="469">
        <v>3750</v>
      </c>
      <c r="D57" s="469">
        <v>3630</v>
      </c>
      <c r="E57" s="469">
        <v>3790</v>
      </c>
      <c r="F57" s="469">
        <v>3670</v>
      </c>
      <c r="G57" s="406">
        <v>-40</v>
      </c>
      <c r="H57" s="406">
        <v>-40</v>
      </c>
    </row>
    <row r="58" spans="1:8" x14ac:dyDescent="0.25">
      <c r="A58" s="905" t="s">
        <v>129</v>
      </c>
      <c r="B58" s="905"/>
      <c r="C58" s="469">
        <v>2500</v>
      </c>
      <c r="D58" s="469">
        <v>2470</v>
      </c>
      <c r="E58" s="469">
        <v>2780</v>
      </c>
      <c r="F58" s="469">
        <v>2740</v>
      </c>
      <c r="G58" s="406">
        <v>-280</v>
      </c>
      <c r="H58" s="406">
        <v>-270</v>
      </c>
    </row>
    <row r="59" spans="1:8" x14ac:dyDescent="0.25">
      <c r="A59" s="905" t="s">
        <v>46</v>
      </c>
      <c r="B59" s="905"/>
      <c r="C59" s="469">
        <v>1030</v>
      </c>
      <c r="D59" s="469">
        <v>980</v>
      </c>
      <c r="E59" s="469">
        <v>1020</v>
      </c>
      <c r="F59" s="469">
        <v>970</v>
      </c>
      <c r="G59" s="406">
        <v>10</v>
      </c>
      <c r="H59" s="406">
        <v>10</v>
      </c>
    </row>
    <row r="60" spans="1:8" x14ac:dyDescent="0.25">
      <c r="A60" s="905"/>
      <c r="B60" s="905"/>
      <c r="C60" s="469"/>
      <c r="D60" s="469"/>
      <c r="E60" s="469"/>
      <c r="F60" s="469"/>
      <c r="G60" s="406"/>
      <c r="H60" s="406"/>
    </row>
    <row r="61" spans="1:8" x14ac:dyDescent="0.25">
      <c r="A61" s="907" t="s">
        <v>47</v>
      </c>
      <c r="B61" s="907"/>
      <c r="C61" s="469"/>
      <c r="D61" s="469"/>
      <c r="E61" s="469"/>
      <c r="F61" s="469"/>
      <c r="G61" s="406"/>
      <c r="H61" s="406"/>
    </row>
    <row r="62" spans="1:8" x14ac:dyDescent="0.25">
      <c r="A62" s="905" t="s">
        <v>181</v>
      </c>
      <c r="B62" s="905"/>
      <c r="C62" s="469">
        <v>1310</v>
      </c>
      <c r="D62" s="469">
        <v>1290</v>
      </c>
      <c r="E62" s="469">
        <v>1250</v>
      </c>
      <c r="F62" s="469">
        <v>1230</v>
      </c>
      <c r="G62" s="406">
        <v>70</v>
      </c>
      <c r="H62" s="406">
        <v>60</v>
      </c>
    </row>
    <row r="63" spans="1:8" x14ac:dyDescent="0.25">
      <c r="A63" s="905"/>
      <c r="B63" s="905"/>
      <c r="C63" s="470"/>
      <c r="D63" s="470"/>
      <c r="E63" s="470"/>
      <c r="F63" s="470"/>
      <c r="G63" s="414"/>
      <c r="H63" s="414"/>
    </row>
    <row r="64" spans="1:8" x14ac:dyDescent="0.25">
      <c r="A64" s="907" t="s">
        <v>49</v>
      </c>
      <c r="B64" s="907"/>
      <c r="C64" s="469"/>
      <c r="D64" s="469"/>
      <c r="E64" s="469"/>
      <c r="F64" s="469"/>
      <c r="G64" s="406"/>
      <c r="H64" s="406"/>
    </row>
    <row r="65" spans="1:8" x14ac:dyDescent="0.25">
      <c r="A65" s="905" t="s">
        <v>672</v>
      </c>
      <c r="B65" s="905"/>
      <c r="C65" s="470">
        <v>2160</v>
      </c>
      <c r="D65" s="470">
        <v>2090</v>
      </c>
      <c r="E65" s="470">
        <v>2160</v>
      </c>
      <c r="F65" s="470">
        <v>2080</v>
      </c>
      <c r="G65" s="414">
        <v>10</v>
      </c>
      <c r="H65" s="414">
        <v>10</v>
      </c>
    </row>
    <row r="66" spans="1:8" x14ac:dyDescent="0.25">
      <c r="A66" s="905" t="s">
        <v>639</v>
      </c>
      <c r="B66" s="905"/>
      <c r="C66" s="469">
        <v>2520</v>
      </c>
      <c r="D66" s="469">
        <v>2350</v>
      </c>
      <c r="E66" s="469">
        <v>2550</v>
      </c>
      <c r="F66" s="469">
        <v>2380</v>
      </c>
      <c r="G66" s="406">
        <v>-20</v>
      </c>
      <c r="H66" s="406">
        <v>-20</v>
      </c>
    </row>
    <row r="67" spans="1:8" x14ac:dyDescent="0.25">
      <c r="A67" s="905" t="s">
        <v>50</v>
      </c>
      <c r="B67" s="905"/>
      <c r="C67" s="469">
        <v>550</v>
      </c>
      <c r="D67" s="469">
        <v>520</v>
      </c>
      <c r="E67" s="469">
        <v>560</v>
      </c>
      <c r="F67" s="469">
        <v>530</v>
      </c>
      <c r="G67" s="406">
        <v>-20</v>
      </c>
      <c r="H67" s="406">
        <v>-10</v>
      </c>
    </row>
    <row r="68" spans="1:8" x14ac:dyDescent="0.25">
      <c r="A68" s="905" t="s">
        <v>51</v>
      </c>
      <c r="B68" s="905"/>
      <c r="C68" s="469">
        <v>920</v>
      </c>
      <c r="D68" s="469">
        <v>860</v>
      </c>
      <c r="E68" s="469">
        <v>870</v>
      </c>
      <c r="F68" s="469">
        <v>820</v>
      </c>
      <c r="G68" s="406">
        <v>50</v>
      </c>
      <c r="H68" s="406">
        <v>40</v>
      </c>
    </row>
    <row r="69" spans="1:8" x14ac:dyDescent="0.25">
      <c r="A69" s="905" t="s">
        <v>135</v>
      </c>
      <c r="B69" s="905"/>
      <c r="C69" s="469">
        <v>180</v>
      </c>
      <c r="D69" s="469">
        <v>170</v>
      </c>
      <c r="E69" s="469">
        <v>200</v>
      </c>
      <c r="F69" s="469">
        <v>190</v>
      </c>
      <c r="G69" s="406">
        <v>-20</v>
      </c>
      <c r="H69" s="406">
        <v>-10</v>
      </c>
    </row>
    <row r="70" spans="1:8" x14ac:dyDescent="0.25">
      <c r="A70" s="905" t="s">
        <v>52</v>
      </c>
      <c r="B70" s="905"/>
      <c r="C70" s="469">
        <v>2540</v>
      </c>
      <c r="D70" s="469">
        <v>2350</v>
      </c>
      <c r="E70" s="469">
        <v>2560</v>
      </c>
      <c r="F70" s="469">
        <v>2370</v>
      </c>
      <c r="G70" s="406">
        <v>-20</v>
      </c>
      <c r="H70" s="406">
        <v>-20</v>
      </c>
    </row>
    <row r="71" spans="1:8" x14ac:dyDescent="0.25">
      <c r="A71" s="905" t="s">
        <v>55</v>
      </c>
      <c r="B71" s="905"/>
      <c r="C71" s="469">
        <v>150</v>
      </c>
      <c r="D71" s="469">
        <v>150</v>
      </c>
      <c r="E71" s="469">
        <v>150</v>
      </c>
      <c r="F71" s="469">
        <v>150</v>
      </c>
      <c r="G71" s="406" t="s">
        <v>8</v>
      </c>
      <c r="H71" s="406" t="s">
        <v>8</v>
      </c>
    </row>
    <row r="72" spans="1:8" x14ac:dyDescent="0.25">
      <c r="A72" s="905"/>
      <c r="B72" s="905"/>
      <c r="C72" s="469"/>
      <c r="D72" s="469"/>
      <c r="E72" s="469"/>
      <c r="F72" s="469"/>
      <c r="G72" s="406"/>
      <c r="H72" s="406"/>
    </row>
    <row r="73" spans="1:8" x14ac:dyDescent="0.25">
      <c r="A73" s="907" t="s">
        <v>111</v>
      </c>
      <c r="B73" s="907"/>
      <c r="C73" s="469"/>
      <c r="D73" s="469"/>
      <c r="E73" s="469"/>
      <c r="F73" s="469"/>
      <c r="G73" s="406"/>
      <c r="H73" s="406"/>
    </row>
    <row r="74" spans="1:8" x14ac:dyDescent="0.25">
      <c r="A74" s="905" t="s">
        <v>111</v>
      </c>
      <c r="B74" s="905"/>
      <c r="C74" s="469">
        <v>100</v>
      </c>
      <c r="D74" s="469">
        <v>90</v>
      </c>
      <c r="E74" s="469">
        <v>100</v>
      </c>
      <c r="F74" s="469">
        <v>90</v>
      </c>
      <c r="G74" s="406" t="s">
        <v>8</v>
      </c>
      <c r="H74" s="406" t="s">
        <v>8</v>
      </c>
    </row>
    <row r="75" spans="1:8" x14ac:dyDescent="0.25">
      <c r="A75" s="905"/>
      <c r="B75" s="905"/>
      <c r="C75" s="469"/>
      <c r="D75" s="469"/>
      <c r="E75" s="469"/>
      <c r="F75" s="469"/>
      <c r="G75" s="406"/>
      <c r="H75" s="406"/>
    </row>
    <row r="76" spans="1:8" x14ac:dyDescent="0.25">
      <c r="A76" s="907" t="s">
        <v>56</v>
      </c>
      <c r="B76" s="907"/>
      <c r="C76" s="469"/>
      <c r="D76" s="469"/>
      <c r="E76" s="469"/>
      <c r="F76" s="469"/>
      <c r="G76" s="406"/>
      <c r="H76" s="406"/>
    </row>
    <row r="77" spans="1:8" x14ac:dyDescent="0.25">
      <c r="A77" s="905" t="s">
        <v>57</v>
      </c>
      <c r="B77" s="905"/>
      <c r="C77" s="469">
        <v>190</v>
      </c>
      <c r="D77" s="469">
        <v>180</v>
      </c>
      <c r="E77" s="469">
        <v>190</v>
      </c>
      <c r="F77" s="469">
        <v>190</v>
      </c>
      <c r="G77" s="406">
        <v>-10</v>
      </c>
      <c r="H77" s="406">
        <v>-10</v>
      </c>
    </row>
    <row r="78" spans="1:8" x14ac:dyDescent="0.25">
      <c r="A78" s="905"/>
      <c r="B78" s="905"/>
      <c r="C78" s="469"/>
      <c r="D78" s="469"/>
      <c r="E78" s="469"/>
      <c r="F78" s="469"/>
      <c r="G78" s="406"/>
      <c r="H78" s="406"/>
    </row>
    <row r="79" spans="1:8" x14ac:dyDescent="0.25">
      <c r="A79" s="907" t="s">
        <v>63</v>
      </c>
      <c r="B79" s="907"/>
      <c r="C79" s="469"/>
      <c r="D79" s="469"/>
      <c r="E79" s="469"/>
      <c r="F79" s="469"/>
      <c r="G79" s="406"/>
      <c r="H79" s="406"/>
    </row>
    <row r="80" spans="1:8" x14ac:dyDescent="0.25">
      <c r="A80" s="905" t="s">
        <v>63</v>
      </c>
      <c r="B80" s="905"/>
      <c r="C80" s="469">
        <v>1330</v>
      </c>
      <c r="D80" s="469">
        <v>1300</v>
      </c>
      <c r="E80" s="469">
        <v>1380</v>
      </c>
      <c r="F80" s="469">
        <v>1350</v>
      </c>
      <c r="G80" s="406">
        <v>-50</v>
      </c>
      <c r="H80" s="406">
        <v>-50</v>
      </c>
    </row>
    <row r="81" spans="1:8" x14ac:dyDescent="0.25">
      <c r="A81" s="905"/>
      <c r="B81" s="905"/>
      <c r="C81" s="469"/>
      <c r="D81" s="469"/>
      <c r="E81" s="469"/>
      <c r="F81" s="469"/>
      <c r="G81" s="406"/>
      <c r="H81" s="406"/>
    </row>
    <row r="82" spans="1:8" x14ac:dyDescent="0.25">
      <c r="A82" s="907" t="s">
        <v>58</v>
      </c>
      <c r="B82" s="907"/>
      <c r="C82" s="469"/>
      <c r="D82" s="469"/>
      <c r="E82" s="469"/>
      <c r="F82" s="469"/>
      <c r="G82" s="406"/>
      <c r="H82" s="406"/>
    </row>
    <row r="83" spans="1:8" x14ac:dyDescent="0.25">
      <c r="A83" s="905" t="s">
        <v>59</v>
      </c>
      <c r="B83" s="905"/>
      <c r="C83" s="469">
        <v>5840</v>
      </c>
      <c r="D83" s="469">
        <v>5780</v>
      </c>
      <c r="E83" s="469">
        <v>5830</v>
      </c>
      <c r="F83" s="469">
        <v>5770</v>
      </c>
      <c r="G83" s="406">
        <v>10</v>
      </c>
      <c r="H83" s="406">
        <v>10</v>
      </c>
    </row>
    <row r="84" spans="1:8" x14ac:dyDescent="0.25">
      <c r="A84" s="905" t="s">
        <v>60</v>
      </c>
      <c r="B84" s="905"/>
      <c r="C84" s="469">
        <v>90</v>
      </c>
      <c r="D84" s="469">
        <v>80</v>
      </c>
      <c r="E84" s="469">
        <v>70</v>
      </c>
      <c r="F84" s="469">
        <v>70</v>
      </c>
      <c r="G84" s="406">
        <v>20</v>
      </c>
      <c r="H84" s="406">
        <v>10</v>
      </c>
    </row>
    <row r="85" spans="1:8" x14ac:dyDescent="0.25">
      <c r="A85" s="905"/>
      <c r="B85" s="905"/>
      <c r="C85" s="469"/>
      <c r="D85" s="469"/>
      <c r="E85" s="469"/>
      <c r="F85" s="469"/>
      <c r="G85" s="406"/>
      <c r="H85" s="406"/>
    </row>
    <row r="86" spans="1:8" x14ac:dyDescent="0.25">
      <c r="A86" s="907" t="s">
        <v>61</v>
      </c>
      <c r="B86" s="907"/>
      <c r="C86" s="469"/>
      <c r="D86" s="469"/>
      <c r="E86" s="469"/>
      <c r="F86" s="469"/>
      <c r="G86" s="406"/>
      <c r="H86" s="406"/>
    </row>
    <row r="87" spans="1:8" x14ac:dyDescent="0.25">
      <c r="A87" s="905" t="s">
        <v>62</v>
      </c>
      <c r="B87" s="905"/>
      <c r="C87" s="469">
        <v>2370</v>
      </c>
      <c r="D87" s="469">
        <v>2290</v>
      </c>
      <c r="E87" s="469">
        <v>2410</v>
      </c>
      <c r="F87" s="469">
        <v>2330</v>
      </c>
      <c r="G87" s="406">
        <v>-30</v>
      </c>
      <c r="H87" s="406">
        <v>-40</v>
      </c>
    </row>
    <row r="88" spans="1:8" x14ac:dyDescent="0.25">
      <c r="A88" s="905" t="s">
        <v>362</v>
      </c>
      <c r="B88" s="905"/>
      <c r="C88" s="469">
        <v>920</v>
      </c>
      <c r="D88" s="469">
        <v>880</v>
      </c>
      <c r="E88" s="469">
        <v>900</v>
      </c>
      <c r="F88" s="469">
        <v>860</v>
      </c>
      <c r="G88" s="406">
        <v>30</v>
      </c>
      <c r="H88" s="406">
        <v>30</v>
      </c>
    </row>
    <row r="89" spans="1:8" x14ac:dyDescent="0.25">
      <c r="A89" s="905"/>
      <c r="B89" s="905"/>
      <c r="C89" s="469"/>
      <c r="D89" s="469"/>
      <c r="E89" s="469"/>
      <c r="F89" s="469"/>
      <c r="G89" s="406"/>
      <c r="H89" s="406"/>
    </row>
    <row r="90" spans="1:8" x14ac:dyDescent="0.25">
      <c r="A90" s="907" t="s">
        <v>23</v>
      </c>
      <c r="B90" s="907"/>
      <c r="C90" s="469"/>
      <c r="D90" s="469"/>
      <c r="E90" s="469"/>
      <c r="F90" s="469"/>
      <c r="G90" s="406"/>
      <c r="H90" s="406"/>
    </row>
    <row r="91" spans="1:8" x14ac:dyDescent="0.25">
      <c r="A91" s="905" t="s">
        <v>519</v>
      </c>
      <c r="B91" s="905"/>
      <c r="C91" s="469">
        <v>74980</v>
      </c>
      <c r="D91" s="469">
        <v>66470</v>
      </c>
      <c r="E91" s="469">
        <v>75340</v>
      </c>
      <c r="F91" s="469">
        <v>66950</v>
      </c>
      <c r="G91" s="406">
        <v>-350</v>
      </c>
      <c r="H91" s="406">
        <v>-490</v>
      </c>
    </row>
    <row r="92" spans="1:8" x14ac:dyDescent="0.25">
      <c r="A92" s="905" t="s">
        <v>24</v>
      </c>
      <c r="B92" s="905"/>
      <c r="C92" s="469">
        <v>3750</v>
      </c>
      <c r="D92" s="469">
        <v>3470</v>
      </c>
      <c r="E92" s="469">
        <v>3780</v>
      </c>
      <c r="F92" s="469">
        <v>3490</v>
      </c>
      <c r="G92" s="406">
        <v>-30</v>
      </c>
      <c r="H92" s="406">
        <v>-10</v>
      </c>
    </row>
    <row r="93" spans="1:8" x14ac:dyDescent="0.25">
      <c r="A93" s="905"/>
      <c r="B93" s="905"/>
      <c r="C93" s="469"/>
      <c r="D93" s="469"/>
      <c r="E93" s="469"/>
      <c r="F93" s="469"/>
      <c r="G93" s="406"/>
      <c r="H93" s="406"/>
    </row>
    <row r="94" spans="1:8" x14ac:dyDescent="0.25">
      <c r="A94" s="907" t="s">
        <v>22</v>
      </c>
      <c r="B94" s="907"/>
      <c r="C94" s="469"/>
      <c r="D94" s="469"/>
      <c r="E94" s="469"/>
      <c r="F94" s="469"/>
      <c r="G94" s="406"/>
      <c r="H94" s="406"/>
    </row>
    <row r="95" spans="1:8" x14ac:dyDescent="0.25">
      <c r="A95" s="905" t="s">
        <v>409</v>
      </c>
      <c r="B95" s="905"/>
      <c r="C95" s="469">
        <v>1220</v>
      </c>
      <c r="D95" s="469">
        <v>1180</v>
      </c>
      <c r="E95" s="469">
        <v>1150</v>
      </c>
      <c r="F95" s="469">
        <v>1110</v>
      </c>
      <c r="G95" s="406">
        <v>70</v>
      </c>
      <c r="H95" s="406">
        <v>60</v>
      </c>
    </row>
    <row r="96" spans="1:8" x14ac:dyDescent="0.25">
      <c r="A96" s="905" t="s">
        <v>622</v>
      </c>
      <c r="B96" s="905"/>
      <c r="C96" s="469">
        <v>30</v>
      </c>
      <c r="D96" s="469">
        <v>30</v>
      </c>
      <c r="E96" s="469">
        <v>30</v>
      </c>
      <c r="F96" s="469">
        <v>30</v>
      </c>
      <c r="G96" s="406">
        <v>0</v>
      </c>
      <c r="H96" s="406">
        <v>0</v>
      </c>
    </row>
    <row r="97" spans="1:8" x14ac:dyDescent="0.25">
      <c r="A97" s="905" t="s">
        <v>581</v>
      </c>
      <c r="B97" s="905"/>
      <c r="C97" s="469">
        <v>20</v>
      </c>
      <c r="D97" s="469">
        <v>20</v>
      </c>
      <c r="E97" s="469">
        <v>20</v>
      </c>
      <c r="F97" s="469">
        <v>20</v>
      </c>
      <c r="G97" s="406" t="s">
        <v>8</v>
      </c>
      <c r="H97" s="406" t="s">
        <v>8</v>
      </c>
    </row>
    <row r="98" spans="1:8" x14ac:dyDescent="0.25">
      <c r="A98" s="905"/>
      <c r="B98" s="905"/>
      <c r="C98" s="469"/>
      <c r="D98" s="469"/>
      <c r="E98" s="469"/>
      <c r="F98" s="469"/>
      <c r="G98" s="406"/>
      <c r="H98" s="406"/>
    </row>
    <row r="99" spans="1:8" x14ac:dyDescent="0.25">
      <c r="A99" s="907" t="s">
        <v>412</v>
      </c>
      <c r="B99" s="907"/>
      <c r="C99" s="469"/>
      <c r="D99" s="469"/>
      <c r="E99" s="469"/>
      <c r="F99" s="469"/>
      <c r="G99" s="406"/>
      <c r="H99" s="406"/>
    </row>
    <row r="100" spans="1:8" x14ac:dyDescent="0.25">
      <c r="A100" s="905" t="s">
        <v>26</v>
      </c>
      <c r="B100" s="905"/>
      <c r="C100" s="469">
        <v>110</v>
      </c>
      <c r="D100" s="469">
        <v>100</v>
      </c>
      <c r="E100" s="469">
        <v>110</v>
      </c>
      <c r="F100" s="469">
        <v>100</v>
      </c>
      <c r="G100" s="406">
        <v>0</v>
      </c>
      <c r="H100" s="406">
        <v>0</v>
      </c>
    </row>
    <row r="101" spans="1:8" x14ac:dyDescent="0.25">
      <c r="A101" s="905" t="s">
        <v>27</v>
      </c>
      <c r="B101" s="905"/>
      <c r="C101" s="469">
        <v>140</v>
      </c>
      <c r="D101" s="469">
        <v>130</v>
      </c>
      <c r="E101" s="469">
        <v>140</v>
      </c>
      <c r="F101" s="469">
        <v>130</v>
      </c>
      <c r="G101" s="406" t="s">
        <v>8</v>
      </c>
      <c r="H101" s="406">
        <v>0</v>
      </c>
    </row>
    <row r="102" spans="1:8" x14ac:dyDescent="0.25">
      <c r="A102" s="905" t="s">
        <v>28</v>
      </c>
      <c r="B102" s="905"/>
      <c r="C102" s="469">
        <v>150</v>
      </c>
      <c r="D102" s="469">
        <v>150</v>
      </c>
      <c r="E102" s="469">
        <v>160</v>
      </c>
      <c r="F102" s="469">
        <v>150</v>
      </c>
      <c r="G102" s="406" t="s">
        <v>8</v>
      </c>
      <c r="H102" s="406" t="s">
        <v>8</v>
      </c>
    </row>
    <row r="103" spans="1:8" x14ac:dyDescent="0.25">
      <c r="A103" s="905"/>
      <c r="B103" s="905"/>
      <c r="C103" s="469"/>
      <c r="D103" s="469"/>
      <c r="E103" s="469"/>
      <c r="F103" s="469"/>
      <c r="G103" s="406"/>
      <c r="H103" s="406"/>
    </row>
    <row r="104" spans="1:8" x14ac:dyDescent="0.25">
      <c r="A104" s="907" t="s">
        <v>67</v>
      </c>
      <c r="B104" s="907"/>
      <c r="C104" s="469"/>
      <c r="D104" s="469"/>
      <c r="E104" s="469"/>
      <c r="F104" s="469"/>
      <c r="G104" s="406"/>
      <c r="H104" s="406"/>
    </row>
    <row r="105" spans="1:8" x14ac:dyDescent="0.25">
      <c r="A105" s="905" t="s">
        <v>702</v>
      </c>
      <c r="B105" s="905"/>
      <c r="C105" s="469">
        <v>10730</v>
      </c>
      <c r="D105" s="469">
        <v>10240</v>
      </c>
      <c r="E105" s="469">
        <v>2840</v>
      </c>
      <c r="F105" s="469">
        <v>2760</v>
      </c>
      <c r="G105" s="406">
        <v>7900</v>
      </c>
      <c r="H105" s="406">
        <v>7490</v>
      </c>
    </row>
    <row r="106" spans="1:8" x14ac:dyDescent="0.25">
      <c r="A106" s="905" t="s">
        <v>69</v>
      </c>
      <c r="B106" s="905"/>
      <c r="C106" s="469">
        <v>520</v>
      </c>
      <c r="D106" s="469">
        <v>480</v>
      </c>
      <c r="E106" s="469">
        <v>530</v>
      </c>
      <c r="F106" s="469">
        <v>500</v>
      </c>
      <c r="G106" s="406">
        <v>-20</v>
      </c>
      <c r="H106" s="406">
        <v>-10</v>
      </c>
    </row>
    <row r="107" spans="1:8" x14ac:dyDescent="0.25">
      <c r="A107" s="905" t="s">
        <v>70</v>
      </c>
      <c r="B107" s="905"/>
      <c r="C107" s="469">
        <v>3420</v>
      </c>
      <c r="D107" s="469">
        <v>3050</v>
      </c>
      <c r="E107" s="469">
        <v>3470</v>
      </c>
      <c r="F107" s="469">
        <v>3130</v>
      </c>
      <c r="G107" s="406">
        <v>-50</v>
      </c>
      <c r="H107" s="406">
        <v>-80</v>
      </c>
    </row>
    <row r="108" spans="1:8" x14ac:dyDescent="0.25">
      <c r="A108" s="905" t="s">
        <v>414</v>
      </c>
      <c r="B108" s="905"/>
      <c r="C108" s="469">
        <v>40</v>
      </c>
      <c r="D108" s="469">
        <v>40</v>
      </c>
      <c r="E108" s="469">
        <v>40</v>
      </c>
      <c r="F108" s="469">
        <v>40</v>
      </c>
      <c r="G108" s="406" t="s">
        <v>8</v>
      </c>
      <c r="H108" s="406" t="s">
        <v>8</v>
      </c>
    </row>
    <row r="109" spans="1:8" x14ac:dyDescent="0.25">
      <c r="A109" s="905" t="s">
        <v>703</v>
      </c>
      <c r="B109" s="905"/>
      <c r="C109" s="469">
        <v>11560</v>
      </c>
      <c r="D109" s="469">
        <v>10830</v>
      </c>
      <c r="E109" s="469">
        <v>19560</v>
      </c>
      <c r="F109" s="469">
        <v>18430</v>
      </c>
      <c r="G109" s="406">
        <v>-8000</v>
      </c>
      <c r="H109" s="406">
        <v>-7590</v>
      </c>
    </row>
    <row r="110" spans="1:8" x14ac:dyDescent="0.25">
      <c r="A110" s="905"/>
      <c r="B110" s="905"/>
      <c r="C110" s="469"/>
      <c r="D110" s="469"/>
      <c r="E110" s="469"/>
      <c r="F110" s="469"/>
      <c r="G110" s="406"/>
      <c r="H110" s="406"/>
    </row>
    <row r="111" spans="1:8" x14ac:dyDescent="0.25">
      <c r="A111" s="907" t="s">
        <v>80</v>
      </c>
      <c r="B111" s="907"/>
      <c r="C111" s="469"/>
      <c r="D111" s="469"/>
      <c r="E111" s="469"/>
      <c r="F111" s="469"/>
      <c r="G111" s="406"/>
      <c r="H111" s="406"/>
    </row>
    <row r="112" spans="1:8" x14ac:dyDescent="0.25">
      <c r="A112" s="905" t="s">
        <v>81</v>
      </c>
      <c r="B112" s="905"/>
      <c r="C112" s="469">
        <v>1700</v>
      </c>
      <c r="D112" s="469">
        <v>1650</v>
      </c>
      <c r="E112" s="469">
        <v>1660</v>
      </c>
      <c r="F112" s="469">
        <v>1620</v>
      </c>
      <c r="G112" s="406">
        <v>40</v>
      </c>
      <c r="H112" s="406">
        <v>30</v>
      </c>
    </row>
    <row r="113" spans="1:8" x14ac:dyDescent="0.25">
      <c r="A113" s="905"/>
      <c r="B113" s="905"/>
      <c r="C113" s="469"/>
      <c r="D113" s="469"/>
      <c r="E113" s="469"/>
      <c r="F113" s="469"/>
      <c r="G113" s="406"/>
      <c r="H113" s="406"/>
    </row>
    <row r="114" spans="1:8" x14ac:dyDescent="0.25">
      <c r="A114" s="907" t="s">
        <v>71</v>
      </c>
      <c r="B114" s="907"/>
      <c r="C114" s="469"/>
      <c r="D114" s="469"/>
      <c r="E114" s="469"/>
      <c r="F114" s="469"/>
      <c r="G114" s="406"/>
      <c r="H114" s="406"/>
    </row>
    <row r="115" spans="1:8" x14ac:dyDescent="0.25">
      <c r="A115" s="905" t="s">
        <v>704</v>
      </c>
      <c r="B115" s="905"/>
      <c r="C115" s="469">
        <v>4240</v>
      </c>
      <c r="D115" s="469">
        <v>4060</v>
      </c>
      <c r="E115" s="469">
        <v>4350</v>
      </c>
      <c r="F115" s="469">
        <v>4160</v>
      </c>
      <c r="G115" s="406">
        <v>-100</v>
      </c>
      <c r="H115" s="406">
        <v>-100</v>
      </c>
    </row>
    <row r="116" spans="1:8" x14ac:dyDescent="0.25">
      <c r="A116" s="905" t="s">
        <v>705</v>
      </c>
      <c r="B116" s="905"/>
      <c r="C116" s="469">
        <v>20650</v>
      </c>
      <c r="D116" s="469">
        <v>18500</v>
      </c>
      <c r="E116" s="469">
        <v>21200</v>
      </c>
      <c r="F116" s="469">
        <v>18980</v>
      </c>
      <c r="G116" s="406">
        <v>-550</v>
      </c>
      <c r="H116" s="406">
        <v>-480</v>
      </c>
    </row>
    <row r="117" spans="1:8" x14ac:dyDescent="0.25">
      <c r="A117" s="905" t="s">
        <v>74</v>
      </c>
      <c r="B117" s="905"/>
      <c r="C117" s="469">
        <v>630</v>
      </c>
      <c r="D117" s="469">
        <v>600</v>
      </c>
      <c r="E117" s="469">
        <v>620</v>
      </c>
      <c r="F117" s="469">
        <v>590</v>
      </c>
      <c r="G117" s="406">
        <v>10</v>
      </c>
      <c r="H117" s="406">
        <v>10</v>
      </c>
    </row>
    <row r="118" spans="1:8" x14ac:dyDescent="0.25">
      <c r="A118" s="905" t="s">
        <v>78</v>
      </c>
      <c r="B118" s="905"/>
      <c r="C118" s="469">
        <v>45580</v>
      </c>
      <c r="D118" s="469">
        <v>43490</v>
      </c>
      <c r="E118" s="469">
        <v>46250</v>
      </c>
      <c r="F118" s="469">
        <v>44190</v>
      </c>
      <c r="G118" s="406">
        <v>-670</v>
      </c>
      <c r="H118" s="406">
        <v>-700</v>
      </c>
    </row>
    <row r="119" spans="1:8" x14ac:dyDescent="0.25">
      <c r="A119" s="905" t="s">
        <v>389</v>
      </c>
      <c r="B119" s="905"/>
      <c r="C119" s="469">
        <v>520</v>
      </c>
      <c r="D119" s="469">
        <v>490</v>
      </c>
      <c r="E119" s="469">
        <v>510</v>
      </c>
      <c r="F119" s="469">
        <v>490</v>
      </c>
      <c r="G119" s="406">
        <v>10</v>
      </c>
      <c r="H119" s="406">
        <v>10</v>
      </c>
    </row>
    <row r="120" spans="1:8" x14ac:dyDescent="0.25">
      <c r="A120" s="905"/>
      <c r="B120" s="905"/>
      <c r="C120" s="469"/>
      <c r="D120" s="469"/>
      <c r="E120" s="469"/>
      <c r="F120" s="469"/>
      <c r="G120" s="406"/>
      <c r="H120" s="406"/>
    </row>
    <row r="121" spans="1:8" x14ac:dyDescent="0.25">
      <c r="A121" s="907" t="s">
        <v>82</v>
      </c>
      <c r="B121" s="907"/>
      <c r="C121" s="469"/>
      <c r="D121" s="469"/>
      <c r="E121" s="469"/>
      <c r="F121" s="469"/>
      <c r="G121" s="406"/>
      <c r="H121" s="406"/>
    </row>
    <row r="122" spans="1:8" x14ac:dyDescent="0.25">
      <c r="A122" s="905" t="s">
        <v>82</v>
      </c>
      <c r="B122" s="905"/>
      <c r="C122" s="469">
        <v>60</v>
      </c>
      <c r="D122" s="469">
        <v>60</v>
      </c>
      <c r="E122" s="469">
        <v>50</v>
      </c>
      <c r="F122" s="469">
        <v>50</v>
      </c>
      <c r="G122" s="406">
        <v>10</v>
      </c>
      <c r="H122" s="406">
        <v>10</v>
      </c>
    </row>
    <row r="123" spans="1:8" x14ac:dyDescent="0.25">
      <c r="A123" s="905"/>
      <c r="B123" s="905"/>
      <c r="C123" s="469"/>
      <c r="D123" s="469"/>
      <c r="E123" s="469"/>
      <c r="F123" s="469"/>
      <c r="G123" s="406"/>
      <c r="H123" s="406"/>
    </row>
    <row r="124" spans="1:8" x14ac:dyDescent="0.25">
      <c r="A124" s="907" t="s">
        <v>144</v>
      </c>
      <c r="B124" s="907"/>
      <c r="C124" s="469"/>
      <c r="D124" s="469"/>
      <c r="E124" s="469"/>
      <c r="F124" s="469"/>
      <c r="G124" s="406"/>
      <c r="H124" s="406"/>
    </row>
    <row r="125" spans="1:8" x14ac:dyDescent="0.25">
      <c r="A125" s="905" t="s">
        <v>144</v>
      </c>
      <c r="B125" s="905"/>
      <c r="C125" s="469">
        <v>1450</v>
      </c>
      <c r="D125" s="469">
        <v>1400</v>
      </c>
      <c r="E125" s="469">
        <v>1460</v>
      </c>
      <c r="F125" s="469">
        <v>1400</v>
      </c>
      <c r="G125" s="406">
        <v>-10</v>
      </c>
      <c r="H125" s="406">
        <v>-10</v>
      </c>
    </row>
    <row r="126" spans="1:8" x14ac:dyDescent="0.25">
      <c r="A126" s="905"/>
      <c r="B126" s="905"/>
      <c r="C126" s="469"/>
      <c r="D126" s="469"/>
      <c r="E126" s="469"/>
      <c r="F126" s="469"/>
      <c r="G126" s="406"/>
      <c r="H126" s="406"/>
    </row>
    <row r="127" spans="1:8" x14ac:dyDescent="0.25">
      <c r="A127" s="907" t="s">
        <v>296</v>
      </c>
      <c r="B127" s="907"/>
      <c r="C127" s="469"/>
      <c r="D127" s="469"/>
      <c r="E127" s="469"/>
      <c r="F127" s="469"/>
      <c r="G127" s="406"/>
      <c r="H127" s="406"/>
    </row>
    <row r="128" spans="1:8" x14ac:dyDescent="0.25">
      <c r="A128" s="905" t="s">
        <v>296</v>
      </c>
      <c r="B128" s="905"/>
      <c r="C128" s="469">
        <v>180</v>
      </c>
      <c r="D128" s="469">
        <v>180</v>
      </c>
      <c r="E128" s="469">
        <v>180</v>
      </c>
      <c r="F128" s="469">
        <v>180</v>
      </c>
      <c r="G128" s="406">
        <v>0</v>
      </c>
      <c r="H128" s="406" t="s">
        <v>8</v>
      </c>
    </row>
    <row r="129" spans="1:8" x14ac:dyDescent="0.25">
      <c r="A129" s="905"/>
      <c r="B129" s="905"/>
      <c r="C129" s="469"/>
      <c r="D129" s="469"/>
      <c r="E129" s="469"/>
      <c r="F129" s="469"/>
      <c r="G129" s="406"/>
      <c r="H129" s="406"/>
    </row>
    <row r="130" spans="1:8" x14ac:dyDescent="0.25">
      <c r="A130" s="907" t="s">
        <v>643</v>
      </c>
      <c r="B130" s="907"/>
      <c r="C130" s="469"/>
      <c r="D130" s="469"/>
      <c r="E130" s="469"/>
      <c r="F130" s="469"/>
      <c r="G130" s="406"/>
      <c r="H130" s="406"/>
    </row>
    <row r="131" spans="1:8" x14ac:dyDescent="0.25">
      <c r="A131" s="905" t="s">
        <v>706</v>
      </c>
      <c r="B131" s="905"/>
      <c r="C131" s="469">
        <v>100</v>
      </c>
      <c r="D131" s="469">
        <v>100</v>
      </c>
      <c r="E131" s="469">
        <v>100</v>
      </c>
      <c r="F131" s="469">
        <v>100</v>
      </c>
      <c r="G131" s="406" t="s">
        <v>8</v>
      </c>
      <c r="H131" s="406" t="s">
        <v>8</v>
      </c>
    </row>
    <row r="132" spans="1:8" x14ac:dyDescent="0.25">
      <c r="A132" s="905"/>
      <c r="B132" s="905"/>
      <c r="C132" s="469"/>
      <c r="D132" s="469"/>
      <c r="E132" s="469"/>
      <c r="F132" s="469"/>
      <c r="G132" s="406"/>
      <c r="H132" s="406"/>
    </row>
    <row r="133" spans="1:8" x14ac:dyDescent="0.25">
      <c r="A133" s="907" t="s">
        <v>83</v>
      </c>
      <c r="B133" s="907"/>
      <c r="C133" s="469"/>
      <c r="D133" s="469"/>
      <c r="E133" s="469"/>
      <c r="F133" s="469"/>
      <c r="G133" s="406"/>
      <c r="H133" s="406"/>
    </row>
    <row r="134" spans="1:8" x14ac:dyDescent="0.25">
      <c r="A134" s="905" t="s">
        <v>83</v>
      </c>
      <c r="B134" s="905"/>
      <c r="C134" s="469">
        <v>5440</v>
      </c>
      <c r="D134" s="469">
        <v>5210</v>
      </c>
      <c r="E134" s="469">
        <v>5450</v>
      </c>
      <c r="F134" s="469">
        <v>5220</v>
      </c>
      <c r="G134" s="406">
        <v>-10</v>
      </c>
      <c r="H134" s="406">
        <v>-10</v>
      </c>
    </row>
    <row r="135" spans="1:8" x14ac:dyDescent="0.25">
      <c r="A135" s="905"/>
      <c r="B135" s="905"/>
      <c r="C135" s="469"/>
      <c r="D135" s="469"/>
      <c r="E135" s="469"/>
      <c r="F135" s="469"/>
      <c r="G135" s="406"/>
      <c r="H135" s="406"/>
    </row>
    <row r="136" spans="1:8" x14ac:dyDescent="0.25">
      <c r="A136" s="907" t="s">
        <v>84</v>
      </c>
      <c r="B136" s="907"/>
      <c r="C136" s="469"/>
      <c r="D136" s="469"/>
      <c r="E136" s="469"/>
      <c r="F136" s="469"/>
      <c r="G136" s="406"/>
      <c r="H136" s="406"/>
    </row>
    <row r="137" spans="1:8" x14ac:dyDescent="0.25">
      <c r="A137" s="905" t="s">
        <v>674</v>
      </c>
      <c r="B137" s="905"/>
      <c r="C137" s="469">
        <v>1670</v>
      </c>
      <c r="D137" s="469">
        <v>1630</v>
      </c>
      <c r="E137" s="469">
        <v>1700</v>
      </c>
      <c r="F137" s="469">
        <v>1660</v>
      </c>
      <c r="G137" s="406">
        <v>-30</v>
      </c>
      <c r="H137" s="406">
        <v>-30</v>
      </c>
    </row>
    <row r="138" spans="1:8" x14ac:dyDescent="0.25">
      <c r="A138" s="905" t="s">
        <v>85</v>
      </c>
      <c r="B138" s="905"/>
      <c r="C138" s="469">
        <v>6260</v>
      </c>
      <c r="D138" s="469">
        <v>5710</v>
      </c>
      <c r="E138" s="469">
        <v>6310</v>
      </c>
      <c r="F138" s="469">
        <v>5760</v>
      </c>
      <c r="G138" s="406">
        <v>-50</v>
      </c>
      <c r="H138" s="406">
        <v>-50</v>
      </c>
    </row>
    <row r="139" spans="1:8" x14ac:dyDescent="0.25">
      <c r="A139" s="905" t="s">
        <v>86</v>
      </c>
      <c r="B139" s="905"/>
      <c r="C139" s="469">
        <v>2570</v>
      </c>
      <c r="D139" s="469">
        <v>2400</v>
      </c>
      <c r="E139" s="469">
        <v>2570</v>
      </c>
      <c r="F139" s="469">
        <v>2390</v>
      </c>
      <c r="G139" s="406" t="s">
        <v>8</v>
      </c>
      <c r="H139" s="406">
        <v>10</v>
      </c>
    </row>
    <row r="140" spans="1:8" x14ac:dyDescent="0.25">
      <c r="A140" s="905" t="s">
        <v>87</v>
      </c>
      <c r="B140" s="905"/>
      <c r="C140" s="469">
        <v>180</v>
      </c>
      <c r="D140" s="469">
        <v>170</v>
      </c>
      <c r="E140" s="469">
        <v>180</v>
      </c>
      <c r="F140" s="469">
        <v>170</v>
      </c>
      <c r="G140" s="406">
        <v>0</v>
      </c>
      <c r="H140" s="406">
        <v>0</v>
      </c>
    </row>
    <row r="141" spans="1:8" x14ac:dyDescent="0.25">
      <c r="A141" s="905" t="s">
        <v>88</v>
      </c>
      <c r="B141" s="905"/>
      <c r="C141" s="469">
        <v>3490</v>
      </c>
      <c r="D141" s="469">
        <v>3390</v>
      </c>
      <c r="E141" s="469">
        <v>3520</v>
      </c>
      <c r="F141" s="469">
        <v>3420</v>
      </c>
      <c r="G141" s="406">
        <v>-30</v>
      </c>
      <c r="H141" s="406">
        <v>-40</v>
      </c>
    </row>
    <row r="142" spans="1:8" x14ac:dyDescent="0.25">
      <c r="A142" s="905" t="s">
        <v>89</v>
      </c>
      <c r="B142" s="905"/>
      <c r="C142" s="469">
        <v>1120</v>
      </c>
      <c r="D142" s="469">
        <v>1070</v>
      </c>
      <c r="E142" s="469">
        <v>1120</v>
      </c>
      <c r="F142" s="469">
        <v>1070</v>
      </c>
      <c r="G142" s="406" t="s">
        <v>8</v>
      </c>
      <c r="H142" s="406">
        <v>-10</v>
      </c>
    </row>
    <row r="143" spans="1:8" x14ac:dyDescent="0.25">
      <c r="A143" s="905" t="s">
        <v>90</v>
      </c>
      <c r="B143" s="905"/>
      <c r="C143" s="469">
        <v>280</v>
      </c>
      <c r="D143" s="469">
        <v>270</v>
      </c>
      <c r="E143" s="469">
        <v>280</v>
      </c>
      <c r="F143" s="469">
        <v>270</v>
      </c>
      <c r="G143" s="406" t="s">
        <v>8</v>
      </c>
      <c r="H143" s="406" t="s">
        <v>8</v>
      </c>
    </row>
    <row r="144" spans="1:8" x14ac:dyDescent="0.25">
      <c r="A144" s="905" t="s">
        <v>91</v>
      </c>
      <c r="B144" s="905"/>
      <c r="C144" s="469">
        <v>160</v>
      </c>
      <c r="D144" s="469">
        <v>150</v>
      </c>
      <c r="E144" s="469">
        <v>150</v>
      </c>
      <c r="F144" s="469">
        <v>140</v>
      </c>
      <c r="G144" s="406">
        <v>10</v>
      </c>
      <c r="H144" s="406">
        <v>10</v>
      </c>
    </row>
    <row r="145" spans="1:8" x14ac:dyDescent="0.25">
      <c r="A145" s="905" t="s">
        <v>92</v>
      </c>
      <c r="B145" s="905"/>
      <c r="C145" s="469">
        <v>2210</v>
      </c>
      <c r="D145" s="469">
        <v>2130</v>
      </c>
      <c r="E145" s="469">
        <v>2230</v>
      </c>
      <c r="F145" s="469">
        <v>2150</v>
      </c>
      <c r="G145" s="406">
        <v>-20</v>
      </c>
      <c r="H145" s="406">
        <v>-20</v>
      </c>
    </row>
    <row r="146" spans="1:8" x14ac:dyDescent="0.25">
      <c r="A146" s="905"/>
      <c r="B146" s="905"/>
      <c r="C146" s="469"/>
      <c r="D146" s="469"/>
      <c r="E146" s="469"/>
      <c r="F146" s="469"/>
      <c r="G146" s="406"/>
      <c r="H146" s="406"/>
    </row>
    <row r="147" spans="1:8" x14ac:dyDescent="0.25">
      <c r="A147" s="907" t="s">
        <v>146</v>
      </c>
      <c r="B147" s="907"/>
      <c r="C147" s="469"/>
      <c r="D147" s="469"/>
      <c r="E147" s="469"/>
      <c r="F147" s="469"/>
      <c r="G147" s="406"/>
      <c r="H147" s="406"/>
    </row>
    <row r="148" spans="1:8" x14ac:dyDescent="0.25">
      <c r="A148" s="905" t="s">
        <v>146</v>
      </c>
      <c r="B148" s="905"/>
      <c r="C148" s="469">
        <v>3660</v>
      </c>
      <c r="D148" s="469">
        <v>2990</v>
      </c>
      <c r="E148" s="469">
        <v>3710</v>
      </c>
      <c r="F148" s="469">
        <v>3020</v>
      </c>
      <c r="G148" s="406">
        <v>-40</v>
      </c>
      <c r="H148" s="406">
        <v>-30</v>
      </c>
    </row>
    <row r="149" spans="1:8" x14ac:dyDescent="0.25">
      <c r="A149" s="905"/>
      <c r="B149" s="905"/>
      <c r="C149" s="469"/>
      <c r="D149" s="469"/>
      <c r="E149" s="469"/>
      <c r="F149" s="469"/>
      <c r="G149" s="406"/>
      <c r="H149" s="406"/>
    </row>
    <row r="150" spans="1:8" x14ac:dyDescent="0.25">
      <c r="A150" s="471" t="s">
        <v>79</v>
      </c>
      <c r="B150" s="471"/>
      <c r="C150" s="469"/>
      <c r="D150" s="469"/>
      <c r="E150" s="469"/>
      <c r="F150" s="469"/>
      <c r="G150" s="406"/>
      <c r="H150" s="406"/>
    </row>
    <row r="151" spans="1:8" x14ac:dyDescent="0.25">
      <c r="A151" s="905" t="s">
        <v>707</v>
      </c>
      <c r="B151" s="913"/>
      <c r="C151" s="469">
        <v>50</v>
      </c>
      <c r="D151" s="469">
        <v>50</v>
      </c>
      <c r="E151" s="469">
        <v>50</v>
      </c>
      <c r="F151" s="469">
        <v>50</v>
      </c>
      <c r="G151" s="406" t="s">
        <v>8</v>
      </c>
      <c r="H151" s="406" t="s">
        <v>8</v>
      </c>
    </row>
    <row r="152" spans="1:8" x14ac:dyDescent="0.25">
      <c r="A152" s="905"/>
      <c r="B152" s="905"/>
      <c r="C152" s="469"/>
      <c r="D152" s="469"/>
      <c r="E152" s="469"/>
      <c r="F152" s="469"/>
      <c r="G152" s="406"/>
      <c r="H152" s="406"/>
    </row>
    <row r="153" spans="1:8" x14ac:dyDescent="0.25">
      <c r="A153" s="907" t="s">
        <v>77</v>
      </c>
      <c r="B153" s="907"/>
      <c r="C153" s="469"/>
      <c r="D153" s="469"/>
      <c r="E153" s="469"/>
      <c r="F153" s="469"/>
      <c r="G153" s="406"/>
      <c r="H153" s="406"/>
    </row>
    <row r="154" spans="1:8" x14ac:dyDescent="0.25">
      <c r="A154" s="905" t="s">
        <v>645</v>
      </c>
      <c r="B154" s="905"/>
      <c r="C154" s="469">
        <v>60</v>
      </c>
      <c r="D154" s="469">
        <v>60</v>
      </c>
      <c r="E154" s="469">
        <v>50</v>
      </c>
      <c r="F154" s="469">
        <v>50</v>
      </c>
      <c r="G154" s="406">
        <v>10</v>
      </c>
      <c r="H154" s="406">
        <v>10</v>
      </c>
    </row>
    <row r="155" spans="1:8" x14ac:dyDescent="0.25">
      <c r="A155" s="905"/>
      <c r="B155" s="905"/>
      <c r="C155" s="469"/>
      <c r="D155" s="469"/>
      <c r="E155" s="469"/>
      <c r="F155" s="469"/>
      <c r="G155" s="406"/>
      <c r="H155" s="406"/>
    </row>
    <row r="156" spans="1:8" x14ac:dyDescent="0.25">
      <c r="A156" s="907" t="s">
        <v>148</v>
      </c>
      <c r="B156" s="907"/>
      <c r="C156" s="469"/>
      <c r="D156" s="469"/>
      <c r="E156" s="469"/>
      <c r="F156" s="469"/>
      <c r="G156" s="406"/>
      <c r="H156" s="406"/>
    </row>
    <row r="157" spans="1:8" x14ac:dyDescent="0.25">
      <c r="A157" s="905" t="s">
        <v>708</v>
      </c>
      <c r="B157" s="905"/>
      <c r="C157" s="469">
        <v>99960</v>
      </c>
      <c r="D157" s="469">
        <v>88630</v>
      </c>
      <c r="E157" s="469">
        <v>101330</v>
      </c>
      <c r="F157" s="469">
        <v>90010</v>
      </c>
      <c r="G157" s="406">
        <v>-1370</v>
      </c>
      <c r="H157" s="406">
        <v>-1390</v>
      </c>
    </row>
    <row r="158" spans="1:8" x14ac:dyDescent="0.25">
      <c r="A158" s="905" t="s">
        <v>190</v>
      </c>
      <c r="B158" s="905"/>
      <c r="C158" s="469">
        <v>9020</v>
      </c>
      <c r="D158" s="469">
        <v>7900</v>
      </c>
      <c r="E158" s="469">
        <v>8910</v>
      </c>
      <c r="F158" s="469">
        <v>7780</v>
      </c>
      <c r="G158" s="406">
        <v>110</v>
      </c>
      <c r="H158" s="406">
        <v>110</v>
      </c>
    </row>
    <row r="159" spans="1:8" x14ac:dyDescent="0.25">
      <c r="A159" s="905" t="s">
        <v>95</v>
      </c>
      <c r="B159" s="905"/>
      <c r="C159" s="469">
        <v>3490</v>
      </c>
      <c r="D159" s="469">
        <v>3270</v>
      </c>
      <c r="E159" s="469">
        <v>3540</v>
      </c>
      <c r="F159" s="469">
        <v>3310</v>
      </c>
      <c r="G159" s="406">
        <v>-50</v>
      </c>
      <c r="H159" s="406">
        <v>-40</v>
      </c>
    </row>
    <row r="160" spans="1:8" x14ac:dyDescent="0.25">
      <c r="A160" s="905"/>
      <c r="B160" s="905"/>
      <c r="C160" s="469"/>
      <c r="D160" s="469"/>
      <c r="E160" s="469"/>
      <c r="F160" s="469"/>
      <c r="G160" s="406"/>
      <c r="H160" s="406"/>
    </row>
    <row r="161" spans="1:8" x14ac:dyDescent="0.25">
      <c r="A161" s="907" t="s">
        <v>153</v>
      </c>
      <c r="B161" s="907"/>
      <c r="C161" s="469"/>
      <c r="D161" s="469"/>
      <c r="E161" s="469"/>
      <c r="F161" s="469"/>
      <c r="G161" s="406"/>
      <c r="H161" s="406"/>
    </row>
    <row r="162" spans="1:8" x14ac:dyDescent="0.25">
      <c r="A162" s="905" t="s">
        <v>154</v>
      </c>
      <c r="B162" s="905"/>
      <c r="C162" s="469">
        <v>5210</v>
      </c>
      <c r="D162" s="469">
        <v>4980</v>
      </c>
      <c r="E162" s="469">
        <v>5260</v>
      </c>
      <c r="F162" s="469">
        <v>5020</v>
      </c>
      <c r="G162" s="406">
        <v>-50</v>
      </c>
      <c r="H162" s="406">
        <v>-40</v>
      </c>
    </row>
    <row r="163" spans="1:8" x14ac:dyDescent="0.25">
      <c r="A163" s="905" t="s">
        <v>709</v>
      </c>
      <c r="B163" s="905"/>
      <c r="C163" s="469">
        <v>160</v>
      </c>
      <c r="D163" s="469">
        <v>150</v>
      </c>
      <c r="E163" s="469">
        <v>160</v>
      </c>
      <c r="F163" s="469">
        <v>150</v>
      </c>
      <c r="G163" s="406">
        <v>0</v>
      </c>
      <c r="H163" s="406" t="s">
        <v>8</v>
      </c>
    </row>
    <row r="164" spans="1:8" x14ac:dyDescent="0.25">
      <c r="A164" s="905" t="s">
        <v>710</v>
      </c>
      <c r="B164" s="905"/>
      <c r="C164" s="469">
        <v>1650</v>
      </c>
      <c r="D164" s="469">
        <v>1540</v>
      </c>
      <c r="E164" s="469">
        <v>1700</v>
      </c>
      <c r="F164" s="469">
        <v>1580</v>
      </c>
      <c r="G164" s="406">
        <v>-50</v>
      </c>
      <c r="H164" s="406">
        <v>-50</v>
      </c>
    </row>
    <row r="165" spans="1:8" x14ac:dyDescent="0.25">
      <c r="A165" s="905" t="s">
        <v>108</v>
      </c>
      <c r="B165" s="905"/>
      <c r="C165" s="469">
        <v>180</v>
      </c>
      <c r="D165" s="469">
        <v>170</v>
      </c>
      <c r="E165" s="469">
        <v>180</v>
      </c>
      <c r="F165" s="469">
        <v>170</v>
      </c>
      <c r="G165" s="406" t="s">
        <v>8</v>
      </c>
      <c r="H165" s="406" t="s">
        <v>8</v>
      </c>
    </row>
    <row r="166" spans="1:8" x14ac:dyDescent="0.25">
      <c r="A166" s="905" t="s">
        <v>650</v>
      </c>
      <c r="B166" s="905"/>
      <c r="C166" s="469">
        <v>300</v>
      </c>
      <c r="D166" s="469">
        <v>280</v>
      </c>
      <c r="E166" s="469">
        <v>310</v>
      </c>
      <c r="F166" s="469">
        <v>300</v>
      </c>
      <c r="G166" s="406">
        <v>-20</v>
      </c>
      <c r="H166" s="406">
        <v>-20</v>
      </c>
    </row>
    <row r="167" spans="1:8" x14ac:dyDescent="0.25">
      <c r="A167" s="905" t="s">
        <v>98</v>
      </c>
      <c r="B167" s="905"/>
      <c r="C167" s="469">
        <v>1010</v>
      </c>
      <c r="D167" s="469">
        <v>950</v>
      </c>
      <c r="E167" s="469">
        <v>970</v>
      </c>
      <c r="F167" s="469">
        <v>920</v>
      </c>
      <c r="G167" s="406">
        <v>40</v>
      </c>
      <c r="H167" s="406">
        <v>40</v>
      </c>
    </row>
    <row r="168" spans="1:8" x14ac:dyDescent="0.25">
      <c r="A168" s="905" t="s">
        <v>584</v>
      </c>
      <c r="B168" s="905"/>
      <c r="C168" s="469">
        <v>400</v>
      </c>
      <c r="D168" s="469">
        <v>370</v>
      </c>
      <c r="E168" s="469">
        <v>400</v>
      </c>
      <c r="F168" s="469">
        <v>370</v>
      </c>
      <c r="G168" s="406" t="s">
        <v>8</v>
      </c>
      <c r="H168" s="406" t="s">
        <v>8</v>
      </c>
    </row>
    <row r="169" spans="1:8" x14ac:dyDescent="0.25">
      <c r="A169" s="905" t="s">
        <v>159</v>
      </c>
      <c r="B169" s="905"/>
      <c r="C169" s="469">
        <v>50</v>
      </c>
      <c r="D169" s="469">
        <v>50</v>
      </c>
      <c r="E169" s="469">
        <v>50</v>
      </c>
      <c r="F169" s="469">
        <v>50</v>
      </c>
      <c r="G169" s="406" t="s">
        <v>8</v>
      </c>
      <c r="H169" s="406" t="s">
        <v>8</v>
      </c>
    </row>
    <row r="170" spans="1:8" x14ac:dyDescent="0.25">
      <c r="A170" s="905" t="s">
        <v>391</v>
      </c>
      <c r="B170" s="905"/>
      <c r="C170" s="469">
        <v>1070</v>
      </c>
      <c r="D170" s="469">
        <v>1000</v>
      </c>
      <c r="E170" s="469">
        <v>1200</v>
      </c>
      <c r="F170" s="469">
        <v>1120</v>
      </c>
      <c r="G170" s="406">
        <v>-130</v>
      </c>
      <c r="H170" s="406">
        <v>-110</v>
      </c>
    </row>
    <row r="171" spans="1:8" x14ac:dyDescent="0.25">
      <c r="A171" s="905" t="s">
        <v>102</v>
      </c>
      <c r="B171" s="905"/>
      <c r="C171" s="469">
        <v>1460</v>
      </c>
      <c r="D171" s="469">
        <v>1340</v>
      </c>
      <c r="E171" s="469">
        <v>1480</v>
      </c>
      <c r="F171" s="469">
        <v>1350</v>
      </c>
      <c r="G171" s="406">
        <v>-20</v>
      </c>
      <c r="H171" s="406">
        <v>-10</v>
      </c>
    </row>
    <row r="172" spans="1:8" x14ac:dyDescent="0.25">
      <c r="A172" s="905" t="s">
        <v>107</v>
      </c>
      <c r="B172" s="905"/>
      <c r="C172" s="469">
        <v>50</v>
      </c>
      <c r="D172" s="469">
        <v>50</v>
      </c>
      <c r="E172" s="469">
        <v>50</v>
      </c>
      <c r="F172" s="469">
        <v>50</v>
      </c>
      <c r="G172" s="406">
        <v>0</v>
      </c>
      <c r="H172" s="406">
        <v>0</v>
      </c>
    </row>
    <row r="173" spans="1:8" x14ac:dyDescent="0.25">
      <c r="A173" s="905" t="s">
        <v>158</v>
      </c>
      <c r="B173" s="905"/>
      <c r="C173" s="469">
        <v>4190</v>
      </c>
      <c r="D173" s="469">
        <v>4080</v>
      </c>
      <c r="E173" s="469">
        <v>4050</v>
      </c>
      <c r="F173" s="469">
        <v>3940</v>
      </c>
      <c r="G173" s="406">
        <v>140</v>
      </c>
      <c r="H173" s="406">
        <v>140</v>
      </c>
    </row>
    <row r="174" spans="1:8" x14ac:dyDescent="0.25">
      <c r="A174" s="905" t="s">
        <v>103</v>
      </c>
      <c r="B174" s="905"/>
      <c r="C174" s="469">
        <v>260</v>
      </c>
      <c r="D174" s="469">
        <v>240</v>
      </c>
      <c r="E174" s="469">
        <v>260</v>
      </c>
      <c r="F174" s="469">
        <v>240</v>
      </c>
      <c r="G174" s="406" t="s">
        <v>8</v>
      </c>
      <c r="H174" s="406" t="s">
        <v>8</v>
      </c>
    </row>
    <row r="175" spans="1:8" x14ac:dyDescent="0.25">
      <c r="A175" s="905" t="s">
        <v>105</v>
      </c>
      <c r="B175" s="905"/>
      <c r="C175" s="469">
        <v>160</v>
      </c>
      <c r="D175" s="469">
        <v>150</v>
      </c>
      <c r="E175" s="469">
        <v>170</v>
      </c>
      <c r="F175" s="469">
        <v>160</v>
      </c>
      <c r="G175" s="406" t="s">
        <v>8</v>
      </c>
      <c r="H175" s="406" t="s">
        <v>8</v>
      </c>
    </row>
    <row r="176" spans="1:8" x14ac:dyDescent="0.25">
      <c r="A176" s="905" t="s">
        <v>106</v>
      </c>
      <c r="B176" s="905"/>
      <c r="C176" s="469">
        <v>380</v>
      </c>
      <c r="D176" s="469">
        <v>370</v>
      </c>
      <c r="E176" s="469">
        <v>390</v>
      </c>
      <c r="F176" s="469">
        <v>380</v>
      </c>
      <c r="G176" s="406">
        <v>-10</v>
      </c>
      <c r="H176" s="406" t="s">
        <v>8</v>
      </c>
    </row>
    <row r="177" spans="1:8" x14ac:dyDescent="0.25">
      <c r="A177" s="905"/>
      <c r="B177" s="905"/>
      <c r="C177" s="469"/>
      <c r="D177" s="469"/>
      <c r="E177" s="469"/>
      <c r="F177" s="469"/>
      <c r="G177" s="406"/>
      <c r="H177" s="406"/>
    </row>
    <row r="178" spans="1:8" x14ac:dyDescent="0.25">
      <c r="A178" s="907" t="s">
        <v>536</v>
      </c>
      <c r="B178" s="907"/>
      <c r="C178" s="469"/>
      <c r="D178" s="469"/>
      <c r="E178" s="469"/>
      <c r="F178" s="469"/>
      <c r="G178" s="406"/>
      <c r="H178" s="406"/>
    </row>
    <row r="179" spans="1:8" x14ac:dyDescent="0.25">
      <c r="A179" s="905" t="s">
        <v>536</v>
      </c>
      <c r="B179" s="905"/>
      <c r="C179" s="469">
        <v>5330</v>
      </c>
      <c r="D179" s="469">
        <v>5080</v>
      </c>
      <c r="E179" s="469">
        <v>5270</v>
      </c>
      <c r="F179" s="469">
        <v>5010</v>
      </c>
      <c r="G179" s="406">
        <v>60</v>
      </c>
      <c r="H179" s="406">
        <v>70</v>
      </c>
    </row>
    <row r="180" spans="1:8" x14ac:dyDescent="0.25">
      <c r="A180" s="905"/>
      <c r="B180" s="905"/>
      <c r="C180" s="469"/>
      <c r="D180" s="469"/>
      <c r="E180" s="469"/>
      <c r="F180" s="469"/>
      <c r="G180" s="406"/>
      <c r="H180" s="406"/>
    </row>
    <row r="181" spans="1:8" x14ac:dyDescent="0.25">
      <c r="A181" s="409" t="s">
        <v>162</v>
      </c>
      <c r="B181" s="409"/>
      <c r="C181" s="469">
        <v>463680</v>
      </c>
      <c r="D181" s="469">
        <v>428280</v>
      </c>
      <c r="E181" s="469">
        <v>470600</v>
      </c>
      <c r="F181" s="469">
        <v>435240</v>
      </c>
      <c r="G181" s="406">
        <v>-6930</v>
      </c>
      <c r="H181" s="406">
        <v>-6960</v>
      </c>
    </row>
    <row r="182" spans="1:8" x14ac:dyDescent="0.25">
      <c r="A182" s="910"/>
      <c r="B182" s="910"/>
      <c r="C182" s="411"/>
      <c r="D182" s="411"/>
      <c r="E182" s="411"/>
      <c r="F182" s="411"/>
      <c r="G182" s="472"/>
      <c r="H182" s="472"/>
    </row>
    <row r="183" spans="1:8" x14ac:dyDescent="0.25">
      <c r="A183" s="412"/>
      <c r="B183" s="413"/>
      <c r="C183" s="408"/>
      <c r="D183" s="408"/>
      <c r="E183" s="408"/>
      <c r="F183" s="408"/>
      <c r="G183" s="414"/>
      <c r="H183" s="414" t="s">
        <v>163</v>
      </c>
    </row>
    <row r="184" spans="1:8" x14ac:dyDescent="0.25">
      <c r="A184" s="412"/>
      <c r="B184" s="413"/>
      <c r="C184" s="408"/>
      <c r="D184" s="408"/>
      <c r="E184" s="408"/>
      <c r="F184" s="408"/>
      <c r="G184" s="414"/>
      <c r="H184" s="415"/>
    </row>
    <row r="185" spans="1:8" x14ac:dyDescent="0.25">
      <c r="A185" s="416">
        <v>1</v>
      </c>
      <c r="B185" s="797" t="s">
        <v>555</v>
      </c>
      <c r="C185" s="797"/>
      <c r="D185" s="797"/>
      <c r="E185" s="797"/>
      <c r="F185" s="797"/>
      <c r="G185" s="473"/>
      <c r="H185" s="473"/>
    </row>
    <row r="186" spans="1:8" x14ac:dyDescent="0.25">
      <c r="A186" s="474">
        <v>2</v>
      </c>
      <c r="B186" s="914" t="s">
        <v>711</v>
      </c>
      <c r="C186" s="914"/>
      <c r="D186" s="914"/>
      <c r="E186" s="914"/>
      <c r="F186" s="914"/>
      <c r="G186" s="473"/>
      <c r="H186" s="473"/>
    </row>
    <row r="187" spans="1:8" x14ac:dyDescent="0.25">
      <c r="A187" s="474"/>
      <c r="B187" s="914"/>
      <c r="C187" s="914"/>
      <c r="D187" s="914"/>
      <c r="E187" s="914"/>
      <c r="F187" s="914"/>
      <c r="G187" s="473"/>
      <c r="H187" s="473"/>
    </row>
  </sheetData>
  <mergeCells count="190">
    <mergeCell ref="A180:B180"/>
    <mergeCell ref="A182:B182"/>
    <mergeCell ref="B185:F185"/>
    <mergeCell ref="B186:F187"/>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49:B149"/>
    <mergeCell ref="A151:B151"/>
    <mergeCell ref="A152:B152"/>
    <mergeCell ref="A153:B153"/>
    <mergeCell ref="A154:B154"/>
    <mergeCell ref="A155:B155"/>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4:B14"/>
    <mergeCell ref="A15:B15"/>
    <mergeCell ref="A16:B16"/>
    <mergeCell ref="H5:H6"/>
    <mergeCell ref="A6:B6"/>
    <mergeCell ref="A7:B7"/>
    <mergeCell ref="A8:B8"/>
    <mergeCell ref="A9:B9"/>
    <mergeCell ref="A10:B10"/>
    <mergeCell ref="A5:B5"/>
    <mergeCell ref="C5:C6"/>
    <mergeCell ref="D5:D6"/>
    <mergeCell ref="E5:E6"/>
    <mergeCell ref="F5:F6"/>
    <mergeCell ref="G5:G6"/>
    <mergeCell ref="A1:H2"/>
    <mergeCell ref="A3:B3"/>
    <mergeCell ref="A4:B4"/>
    <mergeCell ref="C4:D4"/>
    <mergeCell ref="E4:F4"/>
    <mergeCell ref="G4:H4"/>
    <mergeCell ref="A11:B11"/>
    <mergeCell ref="A12:B12"/>
    <mergeCell ref="A13:B13"/>
  </mergeCell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J198"/>
  <sheetViews>
    <sheetView topLeftCell="A164" workbookViewId="0">
      <selection activeCell="L173" sqref="L173"/>
    </sheetView>
  </sheetViews>
  <sheetFormatPr defaultColWidth="8.85546875" defaultRowHeight="15" x14ac:dyDescent="0.25"/>
  <cols>
    <col min="1" max="1" width="10.42578125" style="308" customWidth="1"/>
    <col min="2" max="2" width="10.42578125" style="402" customWidth="1"/>
    <col min="3" max="3" width="10.42578125" style="399" customWidth="1"/>
    <col min="4" max="4" width="16.42578125" style="399" customWidth="1"/>
    <col min="5" max="5" width="11.42578125" style="399" customWidth="1"/>
    <col min="6" max="6" width="17.28515625" style="399" customWidth="1"/>
    <col min="7" max="7" width="11.42578125" style="399" customWidth="1"/>
    <col min="8" max="8" width="17.28515625" style="399" customWidth="1"/>
  </cols>
  <sheetData>
    <row r="1" spans="1:10" x14ac:dyDescent="0.25">
      <c r="A1" s="875" t="s">
        <v>626</v>
      </c>
      <c r="B1" s="875"/>
      <c r="C1" s="875"/>
      <c r="D1" s="875"/>
      <c r="E1" s="875"/>
      <c r="F1" s="875"/>
      <c r="G1" s="875"/>
      <c r="H1" s="875"/>
    </row>
    <row r="2" spans="1:10" x14ac:dyDescent="0.25">
      <c r="A2" s="875"/>
      <c r="B2" s="875"/>
      <c r="C2" s="875"/>
      <c r="D2" s="875"/>
      <c r="E2" s="875"/>
      <c r="F2" s="875"/>
      <c r="G2" s="875"/>
      <c r="H2" s="875"/>
    </row>
    <row r="3" spans="1:10" x14ac:dyDescent="0.25">
      <c r="A3" s="899"/>
      <c r="B3" s="899"/>
      <c r="C3" s="403"/>
      <c r="D3" s="403"/>
      <c r="E3" s="403"/>
      <c r="F3" s="403"/>
      <c r="G3" s="403"/>
      <c r="H3" s="403"/>
    </row>
    <row r="4" spans="1:10" x14ac:dyDescent="0.25">
      <c r="A4" s="900"/>
      <c r="B4" s="900"/>
      <c r="E4" s="901" t="s">
        <v>627</v>
      </c>
      <c r="F4" s="902"/>
      <c r="G4" s="438" t="s">
        <v>586</v>
      </c>
      <c r="H4" s="439"/>
      <c r="I4" s="438" t="s">
        <v>534</v>
      </c>
      <c r="J4" s="439"/>
    </row>
    <row r="5" spans="1:10" ht="26.25" x14ac:dyDescent="0.25">
      <c r="A5" s="420" t="s">
        <v>444</v>
      </c>
      <c r="B5" s="420" t="s">
        <v>483</v>
      </c>
      <c r="C5" s="420" t="s">
        <v>484</v>
      </c>
      <c r="D5" s="441" t="s">
        <v>681</v>
      </c>
      <c r="E5" s="421" t="s">
        <v>0</v>
      </c>
      <c r="F5" s="421" t="s">
        <v>1</v>
      </c>
      <c r="G5" s="421" t="s">
        <v>569</v>
      </c>
      <c r="H5" s="421" t="s">
        <v>570</v>
      </c>
      <c r="I5" s="421" t="s">
        <v>571</v>
      </c>
      <c r="J5" s="421" t="s">
        <v>572</v>
      </c>
    </row>
    <row r="6" spans="1:10" x14ac:dyDescent="0.25">
      <c r="A6" s="422"/>
      <c r="B6" s="422"/>
      <c r="C6" s="433" t="s">
        <v>407</v>
      </c>
      <c r="D6" s="442" t="e">
        <f>VLOOKUP(ONS2011Q4[[#This Row],[Cleaned text]],ONSCollation[[#All],[Dept detail / Agency]],1,0)</f>
        <v>#N/A</v>
      </c>
      <c r="E6" s="423"/>
      <c r="F6" s="423"/>
      <c r="G6" s="423"/>
      <c r="H6" s="423"/>
      <c r="I6" s="423"/>
      <c r="J6" s="423"/>
    </row>
    <row r="7" spans="1:10" x14ac:dyDescent="0.25">
      <c r="A7" s="424"/>
      <c r="B7" s="424"/>
      <c r="C7" s="434" t="s">
        <v>407</v>
      </c>
      <c r="D7" s="443" t="e">
        <f>VLOOKUP(ONS2011Q4[[#This Row],[Cleaned text]],ONSCollation[[#All],[Dept detail / Agency]],1,0)</f>
        <v>#N/A</v>
      </c>
      <c r="E7" s="404"/>
      <c r="F7" s="404"/>
      <c r="G7" s="404"/>
      <c r="H7" s="404"/>
      <c r="I7" s="404"/>
      <c r="J7" s="404"/>
    </row>
    <row r="8" spans="1:10" x14ac:dyDescent="0.25">
      <c r="A8" s="425" t="s">
        <v>117</v>
      </c>
      <c r="B8" s="425"/>
      <c r="C8" s="435" t="s">
        <v>407</v>
      </c>
      <c r="D8" s="444" t="e">
        <f>VLOOKUP(ONS2011Q4[[#This Row],[Cleaned text]],ONSCollation[[#All],[Dept detail / Agency]],1,0)</f>
        <v>#N/A</v>
      </c>
      <c r="E8" s="405"/>
      <c r="F8" s="405"/>
      <c r="G8" s="405"/>
      <c r="H8" s="405"/>
      <c r="I8" s="405"/>
      <c r="J8" s="405"/>
    </row>
    <row r="9" spans="1:10" x14ac:dyDescent="0.25">
      <c r="A9" s="426" t="s">
        <v>2</v>
      </c>
      <c r="B9" s="426" t="s">
        <v>2</v>
      </c>
      <c r="C9" s="436" t="s">
        <v>2</v>
      </c>
      <c r="D9" s="445" t="str">
        <f>VLOOKUP(ONS2011Q4[[#This Row],[Cleaned text]],ONSCollation[[#All],[Dept detail / Agency]],1,0)</f>
        <v>Crown Prosecution Service</v>
      </c>
      <c r="E9" s="405">
        <v>7670</v>
      </c>
      <c r="F9" s="405">
        <v>7080</v>
      </c>
      <c r="G9" s="405">
        <v>7770</v>
      </c>
      <c r="H9" s="405">
        <v>7170</v>
      </c>
      <c r="I9" s="406">
        <v>-100</v>
      </c>
      <c r="J9" s="406">
        <v>-90</v>
      </c>
    </row>
    <row r="10" spans="1:10" x14ac:dyDescent="0.25">
      <c r="A10" s="426" t="s">
        <v>3</v>
      </c>
      <c r="B10" s="426" t="s">
        <v>3</v>
      </c>
      <c r="C10" s="436" t="s">
        <v>3</v>
      </c>
      <c r="D10" s="445" t="str">
        <f>VLOOKUP(ONS2011Q4[[#This Row],[Cleaned text]],ONSCollation[[#All],[Dept detail / Agency]],1,0)</f>
        <v>Crown Prosecution Service Inspectorate</v>
      </c>
      <c r="E10" s="405">
        <v>40</v>
      </c>
      <c r="F10" s="405">
        <v>40</v>
      </c>
      <c r="G10" s="405">
        <v>40</v>
      </c>
      <c r="H10" s="405">
        <v>40</v>
      </c>
      <c r="I10" s="406" t="s">
        <v>8</v>
      </c>
      <c r="J10" s="406" t="s">
        <v>8</v>
      </c>
    </row>
    <row r="11" spans="1:10" x14ac:dyDescent="0.25">
      <c r="A11" s="426" t="s">
        <v>4</v>
      </c>
      <c r="B11" s="426" t="s">
        <v>4</v>
      </c>
      <c r="C11" s="436" t="s">
        <v>4</v>
      </c>
      <c r="D11" s="445" t="str">
        <f>VLOOKUP(ONS2011Q4[[#This Row],[Cleaned text]],ONSCollation[[#All],[Dept detail / Agency]],1,0)</f>
        <v>Attorney General's Office</v>
      </c>
      <c r="E11" s="405">
        <v>40</v>
      </c>
      <c r="F11" s="405">
        <v>40</v>
      </c>
      <c r="G11" s="405">
        <v>40</v>
      </c>
      <c r="H11" s="405">
        <v>40</v>
      </c>
      <c r="I11" s="406" t="s">
        <v>8</v>
      </c>
      <c r="J11" s="406" t="s">
        <v>8</v>
      </c>
    </row>
    <row r="12" spans="1:10" x14ac:dyDescent="0.25">
      <c r="A12" s="426" t="s">
        <v>6</v>
      </c>
      <c r="B12" s="426" t="s">
        <v>6</v>
      </c>
      <c r="C12" s="436" t="s">
        <v>6</v>
      </c>
      <c r="D12" s="445" t="str">
        <f>VLOOKUP(ONS2011Q4[[#This Row],[Cleaned text]],ONSCollation[[#All],[Dept detail / Agency]],1,0)</f>
        <v>Serious Fraud Office</v>
      </c>
      <c r="E12" s="405">
        <v>310</v>
      </c>
      <c r="F12" s="405">
        <v>300</v>
      </c>
      <c r="G12" s="405">
        <v>310</v>
      </c>
      <c r="H12" s="405">
        <v>300</v>
      </c>
      <c r="I12" s="406">
        <v>0</v>
      </c>
      <c r="J12" s="406" t="s">
        <v>8</v>
      </c>
    </row>
    <row r="13" spans="1:10" x14ac:dyDescent="0.25">
      <c r="A13" s="426" t="s">
        <v>7</v>
      </c>
      <c r="B13" s="426" t="s">
        <v>7</v>
      </c>
      <c r="C13" s="436" t="s">
        <v>7</v>
      </c>
      <c r="D13" s="445" t="str">
        <f>VLOOKUP(ONS2011Q4[[#This Row],[Cleaned text]],ONSCollation[[#All],[Dept detail / Agency]],1,0)</f>
        <v>Treasury Solicitor</v>
      </c>
      <c r="E13" s="405">
        <v>980</v>
      </c>
      <c r="F13" s="405">
        <v>920</v>
      </c>
      <c r="G13" s="405">
        <v>1010</v>
      </c>
      <c r="H13" s="405">
        <v>950</v>
      </c>
      <c r="I13" s="406">
        <v>-30</v>
      </c>
      <c r="J13" s="406">
        <v>-30</v>
      </c>
    </row>
    <row r="14" spans="1:10" x14ac:dyDescent="0.25">
      <c r="A14" s="426"/>
      <c r="B14" s="426"/>
      <c r="C14" s="436" t="s">
        <v>407</v>
      </c>
      <c r="D14" s="445" t="e">
        <f>VLOOKUP(ONS2011Q4[[#This Row],[Cleaned text]],ONSCollation[[#All],[Dept detail / Agency]],1,0)</f>
        <v>#N/A</v>
      </c>
      <c r="E14" s="405"/>
      <c r="F14" s="405"/>
      <c r="G14" s="405"/>
      <c r="H14" s="405"/>
      <c r="I14" s="406"/>
      <c r="J14" s="406"/>
    </row>
    <row r="15" spans="1:10" x14ac:dyDescent="0.25">
      <c r="A15" s="425" t="s">
        <v>176</v>
      </c>
      <c r="B15" s="425"/>
      <c r="C15" s="435" t="s">
        <v>407</v>
      </c>
      <c r="D15" s="444" t="e">
        <f>VLOOKUP(ONS2011Q4[[#This Row],[Cleaned text]],ONSCollation[[#All],[Dept detail / Agency]],1,0)</f>
        <v>#N/A</v>
      </c>
      <c r="E15" s="405"/>
      <c r="F15" s="405"/>
      <c r="G15" s="405"/>
      <c r="H15" s="405"/>
      <c r="I15" s="406"/>
      <c r="J15" s="406"/>
    </row>
    <row r="16" spans="1:10" x14ac:dyDescent="0.25">
      <c r="A16" s="426" t="s">
        <v>628</v>
      </c>
      <c r="B16" s="426" t="s">
        <v>657</v>
      </c>
      <c r="C16" s="440" t="s">
        <v>176</v>
      </c>
      <c r="D16" s="445" t="e">
        <f>VLOOKUP(ONS2011Q4[[#This Row],[Cleaned text]],ONSCollation[[#All],[Dept detail / Agency]],1,0)</f>
        <v>#N/A</v>
      </c>
      <c r="E16" s="405">
        <v>3000</v>
      </c>
      <c r="F16" s="405">
        <v>2910</v>
      </c>
      <c r="G16" s="405">
        <v>2960</v>
      </c>
      <c r="H16" s="405">
        <v>2880</v>
      </c>
      <c r="I16" s="406">
        <v>40</v>
      </c>
      <c r="J16" s="406">
        <v>30</v>
      </c>
    </row>
    <row r="17" spans="1:10" x14ac:dyDescent="0.25">
      <c r="A17" s="426" t="s">
        <v>9</v>
      </c>
      <c r="B17" s="426" t="s">
        <v>9</v>
      </c>
      <c r="C17" s="436" t="s">
        <v>9</v>
      </c>
      <c r="D17" s="445" t="str">
        <f>VLOOKUP(ONS2011Q4[[#This Row],[Cleaned text]],ONSCollation[[#All],[Dept detail / Agency]],1,0)</f>
        <v>Advisory Conciliation and Arbitration Service</v>
      </c>
      <c r="E17" s="405">
        <v>880</v>
      </c>
      <c r="F17" s="405">
        <v>820</v>
      </c>
      <c r="G17" s="405">
        <v>890</v>
      </c>
      <c r="H17" s="405">
        <v>830</v>
      </c>
      <c r="I17" s="406">
        <v>-10</v>
      </c>
      <c r="J17" s="406">
        <v>-10</v>
      </c>
    </row>
    <row r="18" spans="1:10" x14ac:dyDescent="0.25">
      <c r="A18" s="426" t="s">
        <v>10</v>
      </c>
      <c r="B18" s="426" t="s">
        <v>10</v>
      </c>
      <c r="C18" s="436" t="s">
        <v>385</v>
      </c>
      <c r="D18" s="445" t="str">
        <f>VLOOKUP(ONS2011Q4[[#This Row],[Cleaned text]],ONSCollation[[#All],[Dept detail / Agency]],1,0)</f>
        <v>Companies House</v>
      </c>
      <c r="E18" s="405">
        <v>1000</v>
      </c>
      <c r="F18" s="405">
        <v>920</v>
      </c>
      <c r="G18" s="405">
        <v>1070</v>
      </c>
      <c r="H18" s="405">
        <v>970</v>
      </c>
      <c r="I18" s="406">
        <v>-60</v>
      </c>
      <c r="J18" s="406">
        <v>-60</v>
      </c>
    </row>
    <row r="19" spans="1:10" x14ac:dyDescent="0.25">
      <c r="A19" s="426" t="s">
        <v>11</v>
      </c>
      <c r="B19" s="426" t="s">
        <v>11</v>
      </c>
      <c r="C19" s="436" t="s">
        <v>11</v>
      </c>
      <c r="D19" s="445" t="str">
        <f>VLOOKUP(ONS2011Q4[[#This Row],[Cleaned text]],ONSCollation[[#All],[Dept detail / Agency]],1,0)</f>
        <v>Insolvency Service</v>
      </c>
      <c r="E19" s="405">
        <v>2110</v>
      </c>
      <c r="F19" s="405">
        <v>2000</v>
      </c>
      <c r="G19" s="405">
        <v>2120</v>
      </c>
      <c r="H19" s="405">
        <v>2020</v>
      </c>
      <c r="I19" s="406">
        <v>-10</v>
      </c>
      <c r="J19" s="406">
        <v>-10</v>
      </c>
    </row>
    <row r="20" spans="1:10" x14ac:dyDescent="0.25">
      <c r="A20" s="426" t="s">
        <v>12</v>
      </c>
      <c r="B20" s="426" t="s">
        <v>12</v>
      </c>
      <c r="C20" s="436" t="s">
        <v>12</v>
      </c>
      <c r="D20" s="445" t="str">
        <f>VLOOKUP(ONS2011Q4[[#This Row],[Cleaned text]],ONSCollation[[#All],[Dept detail / Agency]],1,0)</f>
        <v>Office of Fair Trading</v>
      </c>
      <c r="E20" s="405">
        <v>570</v>
      </c>
      <c r="F20" s="405">
        <v>550</v>
      </c>
      <c r="G20" s="405">
        <v>570</v>
      </c>
      <c r="H20" s="405">
        <v>550</v>
      </c>
      <c r="I20" s="406">
        <v>0</v>
      </c>
      <c r="J20" s="406" t="s">
        <v>8</v>
      </c>
    </row>
    <row r="21" spans="1:10" x14ac:dyDescent="0.25">
      <c r="A21" s="426" t="s">
        <v>13</v>
      </c>
      <c r="B21" s="426" t="s">
        <v>13</v>
      </c>
      <c r="C21" s="436" t="s">
        <v>13</v>
      </c>
      <c r="D21" s="445" t="str">
        <f>VLOOKUP(ONS2011Q4[[#This Row],[Cleaned text]],ONSCollation[[#All],[Dept detail / Agency]],1,0)</f>
        <v>Office of Gas and Electricity Market</v>
      </c>
      <c r="E21" s="405">
        <v>540</v>
      </c>
      <c r="F21" s="405">
        <v>530</v>
      </c>
      <c r="G21" s="405">
        <v>530</v>
      </c>
      <c r="H21" s="405">
        <v>520</v>
      </c>
      <c r="I21" s="406">
        <v>10</v>
      </c>
      <c r="J21" s="406">
        <v>10</v>
      </c>
    </row>
    <row r="22" spans="1:10" x14ac:dyDescent="0.25">
      <c r="A22" s="426" t="s">
        <v>629</v>
      </c>
      <c r="B22" s="426" t="s">
        <v>658</v>
      </c>
      <c r="C22" s="440" t="s">
        <v>675</v>
      </c>
      <c r="D22" s="445" t="str">
        <f>VLOOKUP(ONS2011Q4[[#This Row],[Cleaned text]],ONSCollation[[#All],[Dept detail / Agency]],1,0)</f>
        <v xml:space="preserve">Postal Services Commission </v>
      </c>
      <c r="E22" s="405">
        <v>0</v>
      </c>
      <c r="F22" s="405">
        <v>0</v>
      </c>
      <c r="G22" s="405">
        <v>50</v>
      </c>
      <c r="H22" s="405">
        <v>50</v>
      </c>
      <c r="I22" s="406">
        <v>-50</v>
      </c>
      <c r="J22" s="406">
        <v>-50</v>
      </c>
    </row>
    <row r="23" spans="1:10" x14ac:dyDescent="0.25">
      <c r="A23" s="426" t="s">
        <v>15</v>
      </c>
      <c r="B23" s="426" t="s">
        <v>15</v>
      </c>
      <c r="C23" s="436" t="s">
        <v>15</v>
      </c>
      <c r="D23" s="445" t="str">
        <f>VLOOKUP(ONS2011Q4[[#This Row],[Cleaned text]],ONSCollation[[#All],[Dept detail / Agency]],1,0)</f>
        <v>National Measurement Office</v>
      </c>
      <c r="E23" s="405">
        <v>70</v>
      </c>
      <c r="F23" s="405">
        <v>70</v>
      </c>
      <c r="G23" s="405">
        <v>70</v>
      </c>
      <c r="H23" s="405">
        <v>70</v>
      </c>
      <c r="I23" s="406" t="s">
        <v>8</v>
      </c>
      <c r="J23" s="406">
        <v>0</v>
      </c>
    </row>
    <row r="24" spans="1:10" x14ac:dyDescent="0.25">
      <c r="A24" s="426" t="s">
        <v>16</v>
      </c>
      <c r="B24" s="426" t="s">
        <v>16</v>
      </c>
      <c r="C24" s="436" t="s">
        <v>16</v>
      </c>
      <c r="D24" s="445" t="str">
        <f>VLOOKUP(ONS2011Q4[[#This Row],[Cleaned text]],ONSCollation[[#All],[Dept detail / Agency]],1,0)</f>
        <v>UK Intellectual Property Office</v>
      </c>
      <c r="E24" s="405">
        <v>910</v>
      </c>
      <c r="F24" s="405">
        <v>850</v>
      </c>
      <c r="G24" s="405">
        <v>900</v>
      </c>
      <c r="H24" s="405">
        <v>840</v>
      </c>
      <c r="I24" s="406">
        <v>10</v>
      </c>
      <c r="J24" s="406">
        <v>10</v>
      </c>
    </row>
    <row r="25" spans="1:10" x14ac:dyDescent="0.25">
      <c r="A25" s="426" t="s">
        <v>410</v>
      </c>
      <c r="B25" s="426" t="s">
        <v>410</v>
      </c>
      <c r="C25" s="436" t="s">
        <v>423</v>
      </c>
      <c r="D25" s="445" t="str">
        <f>VLOOKUP(ONS2011Q4[[#This Row],[Cleaned text]],ONSCollation[[#All],[Dept detail / Agency]],1,0)</f>
        <v>Skills Funding Agency</v>
      </c>
      <c r="E25" s="405">
        <v>1540</v>
      </c>
      <c r="F25" s="405">
        <v>1500</v>
      </c>
      <c r="G25" s="405">
        <v>1550</v>
      </c>
      <c r="H25" s="405">
        <v>1500</v>
      </c>
      <c r="I25" s="406">
        <v>-10</v>
      </c>
      <c r="J25" s="406">
        <v>-10</v>
      </c>
    </row>
    <row r="26" spans="1:10" x14ac:dyDescent="0.25">
      <c r="A26" s="426" t="s">
        <v>630</v>
      </c>
      <c r="B26" s="426" t="s">
        <v>630</v>
      </c>
      <c r="C26" s="436" t="s">
        <v>573</v>
      </c>
      <c r="D26" s="445" t="str">
        <f>VLOOKUP(ONS2011Q4[[#This Row],[Cleaned text]],ONSCollation[[#All],[Dept detail / Agency]],1,0)</f>
        <v>UK Space Agency</v>
      </c>
      <c r="E26" s="405">
        <v>40</v>
      </c>
      <c r="F26" s="405">
        <v>40</v>
      </c>
      <c r="G26" s="405">
        <v>30</v>
      </c>
      <c r="H26" s="405">
        <v>30</v>
      </c>
      <c r="I26" s="406" t="s">
        <v>8</v>
      </c>
      <c r="J26" s="406" t="s">
        <v>8</v>
      </c>
    </row>
    <row r="27" spans="1:10" x14ac:dyDescent="0.25">
      <c r="A27" s="426" t="s">
        <v>631</v>
      </c>
      <c r="B27" s="426" t="s">
        <v>631</v>
      </c>
      <c r="C27" s="436" t="s">
        <v>619</v>
      </c>
      <c r="D27" s="445" t="str">
        <f>VLOOKUP(ONS2011Q4[[#This Row],[Cleaned text]],ONSCollation[[#All],[Dept detail / Agency]],1,0)</f>
        <v>HM Land Registry</v>
      </c>
      <c r="E27" s="405">
        <v>4720</v>
      </c>
      <c r="F27" s="405">
        <v>4240</v>
      </c>
      <c r="G27" s="405">
        <v>4990</v>
      </c>
      <c r="H27" s="405">
        <v>4470</v>
      </c>
      <c r="I27" s="406">
        <v>-260</v>
      </c>
      <c r="J27" s="406">
        <v>-230</v>
      </c>
    </row>
    <row r="28" spans="1:10" x14ac:dyDescent="0.25">
      <c r="A28" s="426" t="s">
        <v>632</v>
      </c>
      <c r="B28" s="426" t="s">
        <v>632</v>
      </c>
      <c r="C28" s="436" t="s">
        <v>620</v>
      </c>
      <c r="D28" s="445" t="str">
        <f>VLOOKUP(ONS2011Q4[[#This Row],[Cleaned text]],ONSCollation[[#All],[Dept detail / Agency]],1,0)</f>
        <v>Met Office</v>
      </c>
      <c r="E28" s="405">
        <v>1870</v>
      </c>
      <c r="F28" s="405">
        <v>1800</v>
      </c>
      <c r="G28" s="405">
        <v>1820</v>
      </c>
      <c r="H28" s="405">
        <v>1760</v>
      </c>
      <c r="I28" s="406">
        <v>40</v>
      </c>
      <c r="J28" s="406">
        <v>40</v>
      </c>
    </row>
    <row r="29" spans="1:10" x14ac:dyDescent="0.25">
      <c r="A29" s="426" t="s">
        <v>37</v>
      </c>
      <c r="B29" s="426" t="s">
        <v>37</v>
      </c>
      <c r="C29" s="436" t="s">
        <v>386</v>
      </c>
      <c r="D29" s="445" t="str">
        <f>VLOOKUP(ONS2011Q4[[#This Row],[Cleaned text]],ONSCollation[[#All],[Dept detail / Agency]],1,0)</f>
        <v>Ordnance Survey</v>
      </c>
      <c r="E29" s="405">
        <v>1090</v>
      </c>
      <c r="F29" s="405">
        <v>1060</v>
      </c>
      <c r="G29" s="405">
        <v>1100</v>
      </c>
      <c r="H29" s="405">
        <v>1060</v>
      </c>
      <c r="I29" s="406">
        <v>-10</v>
      </c>
      <c r="J29" s="406">
        <v>-10</v>
      </c>
    </row>
    <row r="30" spans="1:10" x14ac:dyDescent="0.25">
      <c r="A30" s="426"/>
      <c r="B30" s="426"/>
      <c r="C30" s="436" t="s">
        <v>407</v>
      </c>
      <c r="D30" s="445" t="e">
        <f>VLOOKUP(ONS2011Q4[[#This Row],[Cleaned text]],ONSCollation[[#All],[Dept detail / Agency]],1,0)</f>
        <v>#N/A</v>
      </c>
      <c r="E30" s="405"/>
      <c r="F30" s="405"/>
      <c r="G30" s="405"/>
      <c r="H30" s="405"/>
      <c r="I30" s="406"/>
      <c r="J30" s="406"/>
    </row>
    <row r="31" spans="1:10" x14ac:dyDescent="0.25">
      <c r="A31" s="425" t="s">
        <v>17</v>
      </c>
      <c r="B31" s="425"/>
      <c r="C31" s="435" t="s">
        <v>407</v>
      </c>
      <c r="D31" s="444" t="e">
        <f>VLOOKUP(ONS2011Q4[[#This Row],[Cleaned text]],ONSCollation[[#All],[Dept detail / Agency]],1,0)</f>
        <v>#N/A</v>
      </c>
      <c r="E31" s="405"/>
      <c r="F31" s="407"/>
      <c r="G31" s="405"/>
      <c r="H31" s="407"/>
      <c r="I31" s="406"/>
      <c r="J31" s="406"/>
    </row>
    <row r="32" spans="1:10" x14ac:dyDescent="0.25">
      <c r="A32" s="426" t="s">
        <v>633</v>
      </c>
      <c r="B32" s="426" t="s">
        <v>633</v>
      </c>
      <c r="C32" s="436" t="s">
        <v>124</v>
      </c>
      <c r="D32" s="445" t="str">
        <f>VLOOKUP(ONS2011Q4[[#This Row],[Cleaned text]],ONSCollation[[#All],[Dept detail / Agency]],1,0)</f>
        <v>Cabinet Office excl agencies</v>
      </c>
      <c r="E32" s="405">
        <v>1690</v>
      </c>
      <c r="F32" s="405">
        <v>1640</v>
      </c>
      <c r="G32" s="405">
        <v>1680</v>
      </c>
      <c r="H32" s="405">
        <v>1630</v>
      </c>
      <c r="I32" s="406">
        <v>10</v>
      </c>
      <c r="J32" s="406">
        <v>10</v>
      </c>
    </row>
    <row r="33" spans="1:10" x14ac:dyDescent="0.25">
      <c r="A33" s="426"/>
      <c r="B33" s="426"/>
      <c r="C33" s="436" t="s">
        <v>407</v>
      </c>
      <c r="D33" s="445" t="e">
        <f>VLOOKUP(ONS2011Q4[[#This Row],[Cleaned text]],ONSCollation[[#All],[Dept detail / Agency]],1,0)</f>
        <v>#N/A</v>
      </c>
      <c r="E33" s="405"/>
      <c r="F33" s="405"/>
      <c r="G33" s="405"/>
      <c r="H33" s="405"/>
      <c r="I33" s="406"/>
      <c r="J33" s="406"/>
    </row>
    <row r="34" spans="1:10" x14ac:dyDescent="0.25">
      <c r="A34" s="425" t="s">
        <v>18</v>
      </c>
      <c r="B34" s="425"/>
      <c r="C34" s="435" t="s">
        <v>407</v>
      </c>
      <c r="D34" s="444" t="e">
        <f>VLOOKUP(ONS2011Q4[[#This Row],[Cleaned text]],ONSCollation[[#All],[Dept detail / Agency]],1,0)</f>
        <v>#N/A</v>
      </c>
      <c r="E34" s="405"/>
      <c r="F34" s="405"/>
      <c r="G34" s="405"/>
      <c r="H34" s="405"/>
      <c r="I34" s="406"/>
      <c r="J34" s="406"/>
    </row>
    <row r="35" spans="1:10" x14ac:dyDescent="0.25">
      <c r="A35" s="426" t="s">
        <v>19</v>
      </c>
      <c r="B35" s="426" t="s">
        <v>19</v>
      </c>
      <c r="C35" s="436" t="s">
        <v>19</v>
      </c>
      <c r="D35" s="445" t="str">
        <f>VLOOKUP(ONS2011Q4[[#This Row],[Cleaned text]],ONSCollation[[#All],[Dept detail / Agency]],1,0)</f>
        <v>Central Office of Information</v>
      </c>
      <c r="E35" s="405">
        <v>470</v>
      </c>
      <c r="F35" s="405">
        <v>450</v>
      </c>
      <c r="G35" s="405">
        <v>490</v>
      </c>
      <c r="H35" s="405">
        <v>470</v>
      </c>
      <c r="I35" s="406">
        <v>-20</v>
      </c>
      <c r="J35" s="406">
        <v>-20</v>
      </c>
    </row>
    <row r="36" spans="1:10" x14ac:dyDescent="0.25">
      <c r="A36" s="426" t="s">
        <v>125</v>
      </c>
      <c r="B36" s="426" t="s">
        <v>125</v>
      </c>
      <c r="C36" s="436" t="s">
        <v>21</v>
      </c>
      <c r="D36" s="445" t="str">
        <f>VLOOKUP(ONS2011Q4[[#This Row],[Cleaned text]],ONSCollation[[#All],[Dept detail / Agency]],1,0)</f>
        <v>Office of the Parliamentary Counsel</v>
      </c>
      <c r="E36" s="405">
        <v>110</v>
      </c>
      <c r="F36" s="405">
        <v>110</v>
      </c>
      <c r="G36" s="405">
        <v>110</v>
      </c>
      <c r="H36" s="405">
        <v>110</v>
      </c>
      <c r="I36" s="406">
        <v>0</v>
      </c>
      <c r="J36" s="406">
        <v>0</v>
      </c>
    </row>
    <row r="37" spans="1:10" x14ac:dyDescent="0.25">
      <c r="A37" s="426" t="s">
        <v>541</v>
      </c>
      <c r="B37" s="426" t="s">
        <v>541</v>
      </c>
      <c r="C37" s="436" t="s">
        <v>541</v>
      </c>
      <c r="D37" s="445" t="str">
        <f>VLOOKUP(ONS2011Q4[[#This Row],[Cleaned text]],ONSCollation[[#All],[Dept detail / Agency]],1,0)</f>
        <v>Government Procurement Service</v>
      </c>
      <c r="E37" s="405">
        <v>300</v>
      </c>
      <c r="F37" s="405">
        <v>300</v>
      </c>
      <c r="G37" s="405">
        <v>290</v>
      </c>
      <c r="H37" s="405">
        <v>290</v>
      </c>
      <c r="I37" s="406">
        <v>10</v>
      </c>
      <c r="J37" s="406">
        <v>10</v>
      </c>
    </row>
    <row r="38" spans="1:10" x14ac:dyDescent="0.25">
      <c r="A38" s="426"/>
      <c r="B38" s="426"/>
      <c r="C38" s="436" t="s">
        <v>407</v>
      </c>
      <c r="D38" s="445" t="e">
        <f>VLOOKUP(ONS2011Q4[[#This Row],[Cleaned text]],ONSCollation[[#All],[Dept detail / Agency]],1,0)</f>
        <v>#N/A</v>
      </c>
      <c r="E38" s="405"/>
      <c r="F38" s="405"/>
      <c r="G38" s="405"/>
      <c r="H38" s="405"/>
      <c r="I38" s="406"/>
      <c r="J38" s="406"/>
    </row>
    <row r="39" spans="1:10" x14ac:dyDescent="0.25">
      <c r="A39" s="425" t="s">
        <v>31</v>
      </c>
      <c r="B39" s="425"/>
      <c r="C39" s="435" t="s">
        <v>407</v>
      </c>
      <c r="D39" s="444" t="e">
        <f>VLOOKUP(ONS2011Q4[[#This Row],[Cleaned text]],ONSCollation[[#All],[Dept detail / Agency]],1,0)</f>
        <v>#N/A</v>
      </c>
      <c r="E39" s="405"/>
      <c r="F39" s="405"/>
      <c r="G39" s="405"/>
      <c r="H39" s="405"/>
      <c r="I39" s="406"/>
      <c r="J39" s="406"/>
    </row>
    <row r="40" spans="1:10" x14ac:dyDescent="0.25">
      <c r="A40" s="426" t="s">
        <v>32</v>
      </c>
      <c r="B40" s="426" t="s">
        <v>32</v>
      </c>
      <c r="C40" s="436" t="s">
        <v>31</v>
      </c>
      <c r="D40" s="445" t="str">
        <f>VLOOKUP(ONS2011Q4[[#This Row],[Cleaned text]],ONSCollation[[#All],[Dept detail / Agency]],1,0)</f>
        <v>Charity Commission</v>
      </c>
      <c r="E40" s="405">
        <v>370</v>
      </c>
      <c r="F40" s="405">
        <v>340</v>
      </c>
      <c r="G40" s="405">
        <v>380</v>
      </c>
      <c r="H40" s="405">
        <v>360</v>
      </c>
      <c r="I40" s="406">
        <v>-20</v>
      </c>
      <c r="J40" s="406">
        <v>-20</v>
      </c>
    </row>
    <row r="41" spans="1:10" x14ac:dyDescent="0.25">
      <c r="A41" s="426"/>
      <c r="B41" s="426"/>
      <c r="C41" s="436" t="s">
        <v>407</v>
      </c>
      <c r="D41" s="445" t="e">
        <f>VLOOKUP(ONS2011Q4[[#This Row],[Cleaned text]],ONSCollation[[#All],[Dept detail / Agency]],1,0)</f>
        <v>#N/A</v>
      </c>
      <c r="E41" s="405"/>
      <c r="F41" s="405"/>
      <c r="G41" s="405"/>
      <c r="H41" s="405"/>
      <c r="I41" s="406"/>
      <c r="J41" s="406"/>
    </row>
    <row r="42" spans="1:10" x14ac:dyDescent="0.25">
      <c r="A42" s="425" t="s">
        <v>224</v>
      </c>
      <c r="B42" s="425"/>
      <c r="C42" s="435" t="s">
        <v>407</v>
      </c>
      <c r="D42" s="444" t="e">
        <f>VLOOKUP(ONS2011Q4[[#This Row],[Cleaned text]],ONSCollation[[#All],[Dept detail / Agency]],1,0)</f>
        <v>#N/A</v>
      </c>
      <c r="E42" s="405"/>
      <c r="F42" s="405"/>
      <c r="G42" s="405"/>
      <c r="H42" s="405"/>
      <c r="I42" s="406"/>
      <c r="J42" s="406"/>
    </row>
    <row r="43" spans="1:10" x14ac:dyDescent="0.25">
      <c r="A43" s="426" t="s">
        <v>634</v>
      </c>
      <c r="B43" s="426" t="s">
        <v>659</v>
      </c>
      <c r="C43" s="440" t="s">
        <v>670</v>
      </c>
      <c r="D43" s="445" t="e">
        <f>VLOOKUP(ONS2011Q4[[#This Row],[Cleaned text]],ONSCollation[[#All],[Dept detail / Agency]],1,0)</f>
        <v>#N/A</v>
      </c>
      <c r="E43" s="405">
        <v>2690</v>
      </c>
      <c r="F43" s="405">
        <v>2580</v>
      </c>
      <c r="G43" s="405">
        <v>2600</v>
      </c>
      <c r="H43" s="405">
        <v>2490</v>
      </c>
      <c r="I43" s="406">
        <v>90</v>
      </c>
      <c r="J43" s="406">
        <v>90</v>
      </c>
    </row>
    <row r="44" spans="1:10" x14ac:dyDescent="0.25">
      <c r="A44" s="426" t="s">
        <v>635</v>
      </c>
      <c r="B44" s="426" t="s">
        <v>660</v>
      </c>
      <c r="C44" s="440" t="s">
        <v>676</v>
      </c>
      <c r="D44" s="445" t="e">
        <f>VLOOKUP(ONS2011Q4[[#This Row],[Cleaned text]],ONSCollation[[#All],[Dept detail / Agency]],1,0)</f>
        <v>#N/A</v>
      </c>
      <c r="E44" s="405">
        <v>90</v>
      </c>
      <c r="F44" s="405">
        <v>90</v>
      </c>
      <c r="G44" s="405">
        <v>0</v>
      </c>
      <c r="H44" s="405">
        <v>0</v>
      </c>
      <c r="I44" s="406">
        <v>90</v>
      </c>
      <c r="J44" s="406">
        <v>90</v>
      </c>
    </row>
    <row r="45" spans="1:10" x14ac:dyDescent="0.25">
      <c r="A45" s="426"/>
      <c r="B45" s="426"/>
      <c r="C45" s="436" t="s">
        <v>407</v>
      </c>
      <c r="D45" s="445" t="e">
        <f>VLOOKUP(ONS2011Q4[[#This Row],[Cleaned text]],ONSCollation[[#All],[Dept detail / Agency]],1,0)</f>
        <v>#N/A</v>
      </c>
      <c r="E45" s="405"/>
      <c r="F45" s="405"/>
      <c r="G45" s="405"/>
      <c r="H45" s="405"/>
      <c r="I45" s="406"/>
      <c r="J45" s="406"/>
    </row>
    <row r="46" spans="1:10" x14ac:dyDescent="0.25">
      <c r="A46" s="425" t="s">
        <v>35</v>
      </c>
      <c r="B46" s="425"/>
      <c r="C46" s="435" t="s">
        <v>407</v>
      </c>
      <c r="D46" s="444" t="e">
        <f>VLOOKUP(ONS2011Q4[[#This Row],[Cleaned text]],ONSCollation[[#All],[Dept detail / Agency]],1,0)</f>
        <v>#N/A</v>
      </c>
      <c r="E46" s="405"/>
      <c r="F46" s="405"/>
      <c r="G46" s="405"/>
      <c r="H46" s="405"/>
      <c r="I46" s="406"/>
      <c r="J46" s="406"/>
    </row>
    <row r="47" spans="1:10" x14ac:dyDescent="0.25">
      <c r="A47" s="426" t="s">
        <v>636</v>
      </c>
      <c r="B47" s="426" t="s">
        <v>661</v>
      </c>
      <c r="C47" s="440" t="s">
        <v>671</v>
      </c>
      <c r="D47" s="445" t="e">
        <f>VLOOKUP(ONS2011Q4[[#This Row],[Cleaned text]],ONSCollation[[#All],[Dept detail / Agency]],1,0)</f>
        <v>#N/A</v>
      </c>
      <c r="E47" s="405">
        <v>1920</v>
      </c>
      <c r="F47" s="405">
        <v>1860</v>
      </c>
      <c r="G47" s="405">
        <v>2180</v>
      </c>
      <c r="H47" s="405">
        <v>2110</v>
      </c>
      <c r="I47" s="406">
        <v>-260</v>
      </c>
      <c r="J47" s="406">
        <v>-250</v>
      </c>
    </row>
    <row r="48" spans="1:10" x14ac:dyDescent="0.25">
      <c r="A48" s="426" t="s">
        <v>36</v>
      </c>
      <c r="B48" s="426" t="s">
        <v>36</v>
      </c>
      <c r="C48" s="436" t="s">
        <v>36</v>
      </c>
      <c r="D48" s="445" t="str">
        <f>VLOOKUP(ONS2011Q4[[#This Row],[Cleaned text]],ONSCollation[[#All],[Dept detail / Agency]],1,0)</f>
        <v>Fire Service College</v>
      </c>
      <c r="E48" s="405">
        <v>200</v>
      </c>
      <c r="F48" s="405">
        <v>190</v>
      </c>
      <c r="G48" s="405">
        <v>190</v>
      </c>
      <c r="H48" s="405">
        <v>190</v>
      </c>
      <c r="I48" s="406">
        <v>10</v>
      </c>
      <c r="J48" s="406" t="s">
        <v>8</v>
      </c>
    </row>
    <row r="49" spans="1:10" x14ac:dyDescent="0.25">
      <c r="A49" s="426" t="s">
        <v>38</v>
      </c>
      <c r="B49" s="426" t="s">
        <v>38</v>
      </c>
      <c r="C49" s="436" t="s">
        <v>38</v>
      </c>
      <c r="D49" s="445" t="str">
        <f>VLOOKUP(ONS2011Q4[[#This Row],[Cleaned text]],ONSCollation[[#All],[Dept detail / Agency]],1,0)</f>
        <v>Planning Inspectorate</v>
      </c>
      <c r="E49" s="405">
        <v>690</v>
      </c>
      <c r="F49" s="405">
        <v>610</v>
      </c>
      <c r="G49" s="405">
        <v>690</v>
      </c>
      <c r="H49" s="405">
        <v>610</v>
      </c>
      <c r="I49" s="406">
        <v>10</v>
      </c>
      <c r="J49" s="406" t="s">
        <v>8</v>
      </c>
    </row>
    <row r="50" spans="1:10" x14ac:dyDescent="0.25">
      <c r="A50" s="426" t="s">
        <v>39</v>
      </c>
      <c r="B50" s="426" t="s">
        <v>39</v>
      </c>
      <c r="C50" s="436" t="s">
        <v>39</v>
      </c>
      <c r="D50" s="445" t="str">
        <f>VLOOKUP(ONS2011Q4[[#This Row],[Cleaned text]],ONSCollation[[#All],[Dept detail / Agency]],1,0)</f>
        <v>Queen Elizabeth II Conference Centre</v>
      </c>
      <c r="E50" s="405">
        <v>40</v>
      </c>
      <c r="F50" s="405">
        <v>40</v>
      </c>
      <c r="G50" s="405">
        <v>40</v>
      </c>
      <c r="H50" s="405">
        <v>40</v>
      </c>
      <c r="I50" s="406">
        <v>0</v>
      </c>
      <c r="J50" s="406">
        <v>0</v>
      </c>
    </row>
    <row r="51" spans="1:10" x14ac:dyDescent="0.25">
      <c r="A51" s="426"/>
      <c r="B51" s="426"/>
      <c r="C51" s="436" t="s">
        <v>407</v>
      </c>
      <c r="D51" s="445" t="e">
        <f>VLOOKUP(ONS2011Q4[[#This Row],[Cleaned text]],ONSCollation[[#All],[Dept detail / Agency]],1,0)</f>
        <v>#N/A</v>
      </c>
      <c r="E51" s="405"/>
      <c r="F51" s="405"/>
      <c r="G51" s="405"/>
      <c r="H51" s="405"/>
      <c r="I51" s="406"/>
      <c r="J51" s="406"/>
    </row>
    <row r="52" spans="1:10" x14ac:dyDescent="0.25">
      <c r="A52" s="425" t="s">
        <v>40</v>
      </c>
      <c r="B52" s="425"/>
      <c r="C52" s="435" t="s">
        <v>407</v>
      </c>
      <c r="D52" s="444" t="e">
        <f>VLOOKUP(ONS2011Q4[[#This Row],[Cleaned text]],ONSCollation[[#All],[Dept detail / Agency]],1,0)</f>
        <v>#N/A</v>
      </c>
      <c r="E52" s="405"/>
      <c r="F52" s="405"/>
      <c r="G52" s="405"/>
      <c r="H52" s="405"/>
      <c r="I52" s="406"/>
      <c r="J52" s="406"/>
    </row>
    <row r="53" spans="1:10" x14ac:dyDescent="0.25">
      <c r="A53" s="426" t="s">
        <v>637</v>
      </c>
      <c r="B53" s="426" t="s">
        <v>637</v>
      </c>
      <c r="C53" s="436" t="s">
        <v>397</v>
      </c>
      <c r="D53" s="445" t="str">
        <f>VLOOKUP(ONS2011Q4[[#This Row],[Cleaned text]],ONSCollation[[#All],[Dept detail / Agency]],1,0)</f>
        <v>Department for Culture Media and Sport</v>
      </c>
      <c r="E53" s="405">
        <v>490</v>
      </c>
      <c r="F53" s="405">
        <v>460</v>
      </c>
      <c r="G53" s="405">
        <v>480</v>
      </c>
      <c r="H53" s="405">
        <v>460</v>
      </c>
      <c r="I53" s="406">
        <v>10</v>
      </c>
      <c r="J53" s="406" t="s">
        <v>8</v>
      </c>
    </row>
    <row r="54" spans="1:10" x14ac:dyDescent="0.25">
      <c r="A54" s="426" t="s">
        <v>42</v>
      </c>
      <c r="B54" s="426" t="s">
        <v>42</v>
      </c>
      <c r="C54" s="436" t="s">
        <v>42</v>
      </c>
      <c r="D54" s="445" t="str">
        <f>VLOOKUP(ONS2011Q4[[#This Row],[Cleaned text]],ONSCollation[[#All],[Dept detail / Agency]],1,0)</f>
        <v>Royal Parks</v>
      </c>
      <c r="E54" s="405">
        <v>110</v>
      </c>
      <c r="F54" s="405">
        <v>110</v>
      </c>
      <c r="G54" s="405">
        <v>110</v>
      </c>
      <c r="H54" s="405">
        <v>110</v>
      </c>
      <c r="I54" s="406">
        <v>0</v>
      </c>
      <c r="J54" s="406" t="s">
        <v>8</v>
      </c>
    </row>
    <row r="55" spans="1:10" x14ac:dyDescent="0.25">
      <c r="A55" s="426"/>
      <c r="B55" s="426"/>
      <c r="C55" s="436" t="s">
        <v>407</v>
      </c>
      <c r="D55" s="445" t="e">
        <f>VLOOKUP(ONS2011Q4[[#This Row],[Cleaned text]],ONSCollation[[#All],[Dept detail / Agency]],1,0)</f>
        <v>#N/A</v>
      </c>
      <c r="E55" s="405"/>
      <c r="F55" s="405"/>
      <c r="G55" s="405"/>
      <c r="H55" s="405"/>
      <c r="I55" s="406"/>
      <c r="J55" s="406"/>
    </row>
    <row r="56" spans="1:10" x14ac:dyDescent="0.25">
      <c r="A56" s="425" t="s">
        <v>43</v>
      </c>
      <c r="B56" s="425"/>
      <c r="C56" s="435" t="s">
        <v>407</v>
      </c>
      <c r="D56" s="444" t="e">
        <f>VLOOKUP(ONS2011Q4[[#This Row],[Cleaned text]],ONSCollation[[#All],[Dept detail / Agency]],1,0)</f>
        <v>#N/A</v>
      </c>
      <c r="E56" s="405"/>
      <c r="F56" s="405"/>
      <c r="G56" s="405"/>
      <c r="H56" s="405"/>
      <c r="I56" s="406"/>
      <c r="J56" s="406"/>
    </row>
    <row r="57" spans="1:10" x14ac:dyDescent="0.25">
      <c r="A57" s="426" t="s">
        <v>44</v>
      </c>
      <c r="B57" s="426" t="s">
        <v>44</v>
      </c>
      <c r="C57" s="436" t="s">
        <v>387</v>
      </c>
      <c r="D57" s="445" t="str">
        <f>VLOOKUP(ONS2011Q4[[#This Row],[Cleaned text]],ONSCollation[[#All],[Dept detail / Agency]],1,0)</f>
        <v>Ministry of Defence</v>
      </c>
      <c r="E57" s="405">
        <v>58830</v>
      </c>
      <c r="F57" s="405">
        <v>57210</v>
      </c>
      <c r="G57" s="405">
        <v>62380</v>
      </c>
      <c r="H57" s="405">
        <v>60430</v>
      </c>
      <c r="I57" s="406">
        <v>-3550</v>
      </c>
      <c r="J57" s="406">
        <v>-3220</v>
      </c>
    </row>
    <row r="58" spans="1:10" x14ac:dyDescent="0.25">
      <c r="A58" s="426" t="s">
        <v>129</v>
      </c>
      <c r="B58" s="426" t="s">
        <v>129</v>
      </c>
      <c r="C58" s="436" t="s">
        <v>129</v>
      </c>
      <c r="D58" s="445" t="str">
        <f>VLOOKUP(ONS2011Q4[[#This Row],[Cleaned text]],ONSCollation[[#All],[Dept detail / Agency]],1,0)</f>
        <v>Defence Support Group</v>
      </c>
      <c r="E58" s="405">
        <v>2780</v>
      </c>
      <c r="F58" s="405">
        <v>2740</v>
      </c>
      <c r="G58" s="405">
        <v>2980</v>
      </c>
      <c r="H58" s="405">
        <v>2940</v>
      </c>
      <c r="I58" s="406">
        <v>-200</v>
      </c>
      <c r="J58" s="406">
        <v>-200</v>
      </c>
    </row>
    <row r="59" spans="1:10" x14ac:dyDescent="0.25">
      <c r="A59" s="426" t="s">
        <v>45</v>
      </c>
      <c r="B59" s="426" t="s">
        <v>45</v>
      </c>
      <c r="C59" s="436" t="s">
        <v>45</v>
      </c>
      <c r="D59" s="445" t="str">
        <f>VLOOKUP(ONS2011Q4[[#This Row],[Cleaned text]],ONSCollation[[#All],[Dept detail / Agency]],1,0)</f>
        <v>Defence Science and Technology Laboratory</v>
      </c>
      <c r="E59" s="405">
        <v>3790</v>
      </c>
      <c r="F59" s="405">
        <v>3670</v>
      </c>
      <c r="G59" s="405">
        <v>3780</v>
      </c>
      <c r="H59" s="405">
        <v>3660</v>
      </c>
      <c r="I59" s="406">
        <v>10</v>
      </c>
      <c r="J59" s="406">
        <v>10</v>
      </c>
    </row>
    <row r="60" spans="1:10" x14ac:dyDescent="0.25">
      <c r="A60" s="426" t="s">
        <v>46</v>
      </c>
      <c r="B60" s="426" t="s">
        <v>46</v>
      </c>
      <c r="C60" s="436" t="s">
        <v>46</v>
      </c>
      <c r="D60" s="445" t="str">
        <f>VLOOKUP(ONS2011Q4[[#This Row],[Cleaned text]],ONSCollation[[#All],[Dept detail / Agency]],1,0)</f>
        <v>UK Hydrographic Office</v>
      </c>
      <c r="E60" s="405">
        <v>1020</v>
      </c>
      <c r="F60" s="405">
        <v>970</v>
      </c>
      <c r="G60" s="405">
        <v>1020</v>
      </c>
      <c r="H60" s="405">
        <v>970</v>
      </c>
      <c r="I60" s="406">
        <v>0</v>
      </c>
      <c r="J60" s="406">
        <v>0</v>
      </c>
    </row>
    <row r="61" spans="1:10" x14ac:dyDescent="0.25">
      <c r="A61" s="426"/>
      <c r="B61" s="426"/>
      <c r="C61" s="436" t="s">
        <v>407</v>
      </c>
      <c r="D61" s="445" t="e">
        <f>VLOOKUP(ONS2011Q4[[#This Row],[Cleaned text]],ONSCollation[[#All],[Dept detail / Agency]],1,0)</f>
        <v>#N/A</v>
      </c>
      <c r="E61" s="405"/>
      <c r="F61" s="405"/>
      <c r="G61" s="405"/>
      <c r="H61" s="405"/>
      <c r="I61" s="406"/>
      <c r="J61" s="406"/>
    </row>
    <row r="62" spans="1:10" x14ac:dyDescent="0.25">
      <c r="A62" s="425" t="s">
        <v>47</v>
      </c>
      <c r="B62" s="425"/>
      <c r="C62" s="435" t="s">
        <v>407</v>
      </c>
      <c r="D62" s="444" t="e">
        <f>VLOOKUP(ONS2011Q4[[#This Row],[Cleaned text]],ONSCollation[[#All],[Dept detail / Agency]],1,0)</f>
        <v>#N/A</v>
      </c>
      <c r="E62" s="408"/>
      <c r="F62" s="408"/>
      <c r="G62" s="408"/>
      <c r="H62" s="408"/>
      <c r="I62" s="408"/>
      <c r="J62" s="408"/>
    </row>
    <row r="63" spans="1:10" x14ac:dyDescent="0.25">
      <c r="A63" s="426" t="s">
        <v>181</v>
      </c>
      <c r="B63" s="426" t="s">
        <v>181</v>
      </c>
      <c r="C63" s="436" t="s">
        <v>48</v>
      </c>
      <c r="D63" s="445" t="str">
        <f>VLOOKUP(ONS2011Q4[[#This Row],[Cleaned text]],ONSCollation[[#All],[Dept detail / Agency]],1,0)</f>
        <v>Department for Energy and Climate Change</v>
      </c>
      <c r="E63" s="405">
        <v>1250</v>
      </c>
      <c r="F63" s="405">
        <v>1230</v>
      </c>
      <c r="G63" s="405">
        <v>1210</v>
      </c>
      <c r="H63" s="405">
        <v>1190</v>
      </c>
      <c r="I63" s="406">
        <v>30</v>
      </c>
      <c r="J63" s="406">
        <v>30</v>
      </c>
    </row>
    <row r="64" spans="1:10" x14ac:dyDescent="0.25">
      <c r="A64" s="426"/>
      <c r="B64" s="426"/>
      <c r="C64" s="436" t="s">
        <v>407</v>
      </c>
      <c r="D64" s="445" t="e">
        <f>VLOOKUP(ONS2011Q4[[#This Row],[Cleaned text]],ONSCollation[[#All],[Dept detail / Agency]],1,0)</f>
        <v>#N/A</v>
      </c>
      <c r="E64" s="408"/>
      <c r="F64" s="408"/>
      <c r="G64" s="408"/>
      <c r="H64" s="408"/>
      <c r="I64" s="408"/>
      <c r="J64" s="408"/>
    </row>
    <row r="65" spans="1:10" x14ac:dyDescent="0.25">
      <c r="A65" s="425" t="s">
        <v>49</v>
      </c>
      <c r="B65" s="425"/>
      <c r="C65" s="435" t="s">
        <v>407</v>
      </c>
      <c r="D65" s="444" t="e">
        <f>VLOOKUP(ONS2011Q4[[#This Row],[Cleaned text]],ONSCollation[[#All],[Dept detail / Agency]],1,0)</f>
        <v>#N/A</v>
      </c>
      <c r="E65" s="405"/>
      <c r="F65" s="405"/>
      <c r="G65" s="405"/>
      <c r="H65" s="405"/>
      <c r="I65" s="406"/>
      <c r="J65" s="406"/>
    </row>
    <row r="66" spans="1:10" x14ac:dyDescent="0.25">
      <c r="A66" s="426" t="s">
        <v>638</v>
      </c>
      <c r="B66" s="426" t="s">
        <v>662</v>
      </c>
      <c r="C66" s="440" t="s">
        <v>672</v>
      </c>
      <c r="D66" s="445" t="e">
        <f>VLOOKUP(ONS2011Q4[[#This Row],[Cleaned text]],ONSCollation[[#All],[Dept detail / Agency]],1,0)</f>
        <v>#N/A</v>
      </c>
      <c r="E66" s="405">
        <v>2160</v>
      </c>
      <c r="F66" s="405">
        <v>2080</v>
      </c>
      <c r="G66" s="405">
        <v>2170</v>
      </c>
      <c r="H66" s="405">
        <v>2100</v>
      </c>
      <c r="I66" s="406">
        <v>-20</v>
      </c>
      <c r="J66" s="406">
        <v>-20</v>
      </c>
    </row>
    <row r="67" spans="1:10" x14ac:dyDescent="0.25">
      <c r="A67" s="426" t="s">
        <v>50</v>
      </c>
      <c r="B67" s="426" t="s">
        <v>50</v>
      </c>
      <c r="C67" s="436" t="s">
        <v>50</v>
      </c>
      <c r="D67" s="445" t="str">
        <f>VLOOKUP(ONS2011Q4[[#This Row],[Cleaned text]],ONSCollation[[#All],[Dept detail / Agency]],1,0)</f>
        <v>Centre for Environment Fisheries and Aquaculture Science</v>
      </c>
      <c r="E67" s="405">
        <v>560</v>
      </c>
      <c r="F67" s="405">
        <v>530</v>
      </c>
      <c r="G67" s="405">
        <v>530</v>
      </c>
      <c r="H67" s="405">
        <v>510</v>
      </c>
      <c r="I67" s="406">
        <v>30</v>
      </c>
      <c r="J67" s="406">
        <v>20</v>
      </c>
    </row>
    <row r="68" spans="1:10" x14ac:dyDescent="0.25">
      <c r="A68" s="426" t="s">
        <v>361</v>
      </c>
      <c r="B68" s="426" t="s">
        <v>361</v>
      </c>
      <c r="C68" s="436" t="s">
        <v>361</v>
      </c>
      <c r="D68" s="445" t="str">
        <f>VLOOKUP(ONS2011Q4[[#This Row],[Cleaned text]],ONSCollation[[#All],[Dept detail / Agency]],1,0)</f>
        <v>Food &amp; Environment Research Agency</v>
      </c>
      <c r="E68" s="405">
        <v>870</v>
      </c>
      <c r="F68" s="405">
        <v>820</v>
      </c>
      <c r="G68" s="405">
        <v>900</v>
      </c>
      <c r="H68" s="405">
        <v>840</v>
      </c>
      <c r="I68" s="406">
        <v>-30</v>
      </c>
      <c r="J68" s="406">
        <v>-20</v>
      </c>
    </row>
    <row r="69" spans="1:10" x14ac:dyDescent="0.25">
      <c r="A69" s="426" t="s">
        <v>135</v>
      </c>
      <c r="B69" s="426" t="s">
        <v>135</v>
      </c>
      <c r="C69" s="436" t="s">
        <v>135</v>
      </c>
      <c r="D69" s="445" t="str">
        <f>VLOOKUP(ONS2011Q4[[#This Row],[Cleaned text]],ONSCollation[[#All],[Dept detail / Agency]],1,0)</f>
        <v>OFWAT</v>
      </c>
      <c r="E69" s="405">
        <v>200</v>
      </c>
      <c r="F69" s="405">
        <v>190</v>
      </c>
      <c r="G69" s="405">
        <v>220</v>
      </c>
      <c r="H69" s="405">
        <v>210</v>
      </c>
      <c r="I69" s="406">
        <v>-30</v>
      </c>
      <c r="J69" s="406">
        <v>-30</v>
      </c>
    </row>
    <row r="70" spans="1:10" x14ac:dyDescent="0.25">
      <c r="A70" s="426" t="s">
        <v>52</v>
      </c>
      <c r="B70" s="426" t="s">
        <v>52</v>
      </c>
      <c r="C70" s="436" t="s">
        <v>52</v>
      </c>
      <c r="D70" s="445" t="str">
        <f>VLOOKUP(ONS2011Q4[[#This Row],[Cleaned text]],ONSCollation[[#All],[Dept detail / Agency]],1,0)</f>
        <v>Rural Payments Agency</v>
      </c>
      <c r="E70" s="405">
        <v>2560</v>
      </c>
      <c r="F70" s="405">
        <v>2370</v>
      </c>
      <c r="G70" s="405">
        <v>2580</v>
      </c>
      <c r="H70" s="405">
        <v>2390</v>
      </c>
      <c r="I70" s="406">
        <v>-20</v>
      </c>
      <c r="J70" s="406">
        <v>-20</v>
      </c>
    </row>
    <row r="71" spans="1:10" x14ac:dyDescent="0.25">
      <c r="A71" s="426" t="s">
        <v>639</v>
      </c>
      <c r="B71" s="426" t="s">
        <v>639</v>
      </c>
      <c r="C71" s="436" t="s">
        <v>582</v>
      </c>
      <c r="D71" s="445" t="str">
        <f>VLOOKUP(ONS2011Q4[[#This Row],[Cleaned text]],ONSCollation[[#All],[Dept detail / Agency]],1,0)</f>
        <v>Animal Health and Veterinary Laboratories Agency</v>
      </c>
      <c r="E71" s="405">
        <v>2550</v>
      </c>
      <c r="F71" s="405">
        <v>2380</v>
      </c>
      <c r="G71" s="405">
        <v>2640</v>
      </c>
      <c r="H71" s="405">
        <v>2460</v>
      </c>
      <c r="I71" s="406">
        <v>-100</v>
      </c>
      <c r="J71" s="406">
        <v>-90</v>
      </c>
    </row>
    <row r="72" spans="1:10" x14ac:dyDescent="0.25">
      <c r="A72" s="426" t="s">
        <v>55</v>
      </c>
      <c r="B72" s="426" t="s">
        <v>55</v>
      </c>
      <c r="C72" s="436" t="s">
        <v>388</v>
      </c>
      <c r="D72" s="445" t="str">
        <f>VLOOKUP(ONS2011Q4[[#This Row],[Cleaned text]],ONSCollation[[#All],[Dept detail / Agency]],1,0)</f>
        <v>Veterinary Medicines Directorate</v>
      </c>
      <c r="E72" s="405">
        <v>150</v>
      </c>
      <c r="F72" s="405">
        <v>150</v>
      </c>
      <c r="G72" s="405">
        <v>150</v>
      </c>
      <c r="H72" s="405">
        <v>150</v>
      </c>
      <c r="I72" s="406" t="s">
        <v>8</v>
      </c>
      <c r="J72" s="406" t="s">
        <v>8</v>
      </c>
    </row>
    <row r="73" spans="1:10" x14ac:dyDescent="0.25">
      <c r="A73" s="426"/>
      <c r="B73" s="426"/>
      <c r="C73" s="436" t="s">
        <v>407</v>
      </c>
      <c r="D73" s="445" t="e">
        <f>VLOOKUP(ONS2011Q4[[#This Row],[Cleaned text]],ONSCollation[[#All],[Dept detail / Agency]],1,0)</f>
        <v>#N/A</v>
      </c>
      <c r="E73" s="405"/>
      <c r="F73" s="405"/>
      <c r="G73" s="405"/>
      <c r="H73" s="405"/>
      <c r="I73" s="406"/>
      <c r="J73" s="406"/>
    </row>
    <row r="74" spans="1:10" x14ac:dyDescent="0.25">
      <c r="A74" s="425" t="s">
        <v>111</v>
      </c>
      <c r="B74" s="425"/>
      <c r="C74" s="435" t="s">
        <v>407</v>
      </c>
      <c r="D74" s="444" t="e">
        <f>VLOOKUP(ONS2011Q4[[#This Row],[Cleaned text]],ONSCollation[[#All],[Dept detail / Agency]],1,0)</f>
        <v>#N/A</v>
      </c>
      <c r="E74" s="405"/>
      <c r="F74" s="405"/>
      <c r="G74" s="405"/>
      <c r="H74" s="405"/>
      <c r="I74" s="406"/>
      <c r="J74" s="406"/>
    </row>
    <row r="75" spans="1:10" x14ac:dyDescent="0.25">
      <c r="A75" s="426" t="s">
        <v>111</v>
      </c>
      <c r="B75" s="426" t="s">
        <v>111</v>
      </c>
      <c r="C75" s="436" t="s">
        <v>392</v>
      </c>
      <c r="D75" s="445" t="str">
        <f>VLOOKUP(ONS2011Q4[[#This Row],[Cleaned text]],ONSCollation[[#All],[Dept detail / Agency]],1,0)</f>
        <v>ESTYN</v>
      </c>
      <c r="E75" s="405">
        <v>100</v>
      </c>
      <c r="F75" s="405">
        <v>90</v>
      </c>
      <c r="G75" s="405">
        <v>100</v>
      </c>
      <c r="H75" s="405">
        <v>90</v>
      </c>
      <c r="I75" s="406" t="s">
        <v>8</v>
      </c>
      <c r="J75" s="406" t="s">
        <v>8</v>
      </c>
    </row>
    <row r="76" spans="1:10" x14ac:dyDescent="0.25">
      <c r="A76" s="426"/>
      <c r="B76" s="426"/>
      <c r="C76" s="436" t="s">
        <v>407</v>
      </c>
      <c r="D76" s="445" t="e">
        <f>VLOOKUP(ONS2011Q4[[#This Row],[Cleaned text]],ONSCollation[[#All],[Dept detail / Agency]],1,0)</f>
        <v>#N/A</v>
      </c>
      <c r="E76" s="405"/>
      <c r="F76" s="405"/>
      <c r="G76" s="405"/>
      <c r="H76" s="405"/>
      <c r="I76" s="406"/>
      <c r="J76" s="406"/>
    </row>
    <row r="77" spans="1:10" x14ac:dyDescent="0.25">
      <c r="A77" s="425" t="s">
        <v>56</v>
      </c>
      <c r="B77" s="425"/>
      <c r="C77" s="435" t="s">
        <v>407</v>
      </c>
      <c r="D77" s="444" t="e">
        <f>VLOOKUP(ONS2011Q4[[#This Row],[Cleaned text]],ONSCollation[[#All],[Dept detail / Agency]],1,0)</f>
        <v>#N/A</v>
      </c>
      <c r="E77" s="405"/>
      <c r="F77" s="405"/>
      <c r="G77" s="405"/>
      <c r="H77" s="405"/>
      <c r="I77" s="406"/>
      <c r="J77" s="406"/>
    </row>
    <row r="78" spans="1:10" x14ac:dyDescent="0.25">
      <c r="A78" s="426" t="s">
        <v>57</v>
      </c>
      <c r="B78" s="426" t="s">
        <v>57</v>
      </c>
      <c r="C78" s="436" t="s">
        <v>57</v>
      </c>
      <c r="D78" s="445" t="str">
        <f>VLOOKUP(ONS2011Q4[[#This Row],[Cleaned text]],ONSCollation[[#All],[Dept detail / Agency]],1,0)</f>
        <v>Export Credit Guarantee Department</v>
      </c>
      <c r="E78" s="405">
        <v>190</v>
      </c>
      <c r="F78" s="405">
        <v>190</v>
      </c>
      <c r="G78" s="405">
        <v>200</v>
      </c>
      <c r="H78" s="405">
        <v>190</v>
      </c>
      <c r="I78" s="406" t="s">
        <v>8</v>
      </c>
      <c r="J78" s="406" t="s">
        <v>8</v>
      </c>
    </row>
    <row r="79" spans="1:10" x14ac:dyDescent="0.25">
      <c r="A79" s="426"/>
      <c r="B79" s="426"/>
      <c r="C79" s="436" t="s">
        <v>407</v>
      </c>
      <c r="D79" s="445" t="e">
        <f>VLOOKUP(ONS2011Q4[[#This Row],[Cleaned text]],ONSCollation[[#All],[Dept detail / Agency]],1,0)</f>
        <v>#N/A</v>
      </c>
      <c r="E79" s="405"/>
      <c r="F79" s="405"/>
      <c r="G79" s="405"/>
      <c r="H79" s="405"/>
      <c r="I79" s="406"/>
      <c r="J79" s="406"/>
    </row>
    <row r="80" spans="1:10" x14ac:dyDescent="0.25">
      <c r="A80" s="425" t="s">
        <v>63</v>
      </c>
      <c r="B80" s="425"/>
      <c r="C80" s="435" t="s">
        <v>407</v>
      </c>
      <c r="D80" s="444" t="e">
        <f>VLOOKUP(ONS2011Q4[[#This Row],[Cleaned text]],ONSCollation[[#All],[Dept detail / Agency]],1,0)</f>
        <v>#N/A</v>
      </c>
      <c r="E80" s="405"/>
      <c r="F80" s="405"/>
      <c r="G80" s="405"/>
      <c r="H80" s="405"/>
      <c r="I80" s="406"/>
      <c r="J80" s="406"/>
    </row>
    <row r="81" spans="1:10" x14ac:dyDescent="0.25">
      <c r="A81" s="426" t="s">
        <v>63</v>
      </c>
      <c r="B81" s="426" t="s">
        <v>63</v>
      </c>
      <c r="C81" s="436" t="s">
        <v>63</v>
      </c>
      <c r="D81" s="445" t="str">
        <f>VLOOKUP(ONS2011Q4[[#This Row],[Cleaned text]],ONSCollation[[#All],[Dept detail / Agency]],1,0)</f>
        <v>Food Standards Agency</v>
      </c>
      <c r="E81" s="405">
        <v>1380</v>
      </c>
      <c r="F81" s="405">
        <v>1350</v>
      </c>
      <c r="G81" s="405">
        <v>1370</v>
      </c>
      <c r="H81" s="405">
        <v>1340</v>
      </c>
      <c r="I81" s="406">
        <v>10</v>
      </c>
      <c r="J81" s="406">
        <v>10</v>
      </c>
    </row>
    <row r="82" spans="1:10" x14ac:dyDescent="0.25">
      <c r="A82" s="426"/>
      <c r="B82" s="426"/>
      <c r="C82" s="436" t="s">
        <v>407</v>
      </c>
      <c r="D82" s="445" t="e">
        <f>VLOOKUP(ONS2011Q4[[#This Row],[Cleaned text]],ONSCollation[[#All],[Dept detail / Agency]],1,0)</f>
        <v>#N/A</v>
      </c>
      <c r="E82" s="405"/>
      <c r="F82" s="405"/>
      <c r="G82" s="405"/>
      <c r="H82" s="405"/>
      <c r="I82" s="406"/>
      <c r="J82" s="406"/>
    </row>
    <row r="83" spans="1:10" x14ac:dyDescent="0.25">
      <c r="A83" s="425" t="s">
        <v>58</v>
      </c>
      <c r="B83" s="425"/>
      <c r="C83" s="435" t="s">
        <v>407</v>
      </c>
      <c r="D83" s="444" t="e">
        <f>VLOOKUP(ONS2011Q4[[#This Row],[Cleaned text]],ONSCollation[[#All],[Dept detail / Agency]],1,0)</f>
        <v>#N/A</v>
      </c>
      <c r="E83" s="405"/>
      <c r="F83" s="405"/>
      <c r="G83" s="405"/>
      <c r="H83" s="405"/>
      <c r="I83" s="406"/>
      <c r="J83" s="406"/>
    </row>
    <row r="84" spans="1:10" x14ac:dyDescent="0.25">
      <c r="A84" s="426" t="s">
        <v>59</v>
      </c>
      <c r="B84" s="426" t="s">
        <v>59</v>
      </c>
      <c r="C84" s="436" t="s">
        <v>59</v>
      </c>
      <c r="D84" s="445" t="str">
        <f>VLOOKUP(ONS2011Q4[[#This Row],[Cleaned text]],ONSCollation[[#All],[Dept detail / Agency]],1,0)</f>
        <v>Foreign and Commonwealth Office (excl agencies)</v>
      </c>
      <c r="E84" s="405">
        <v>5830</v>
      </c>
      <c r="F84" s="405">
        <v>5770</v>
      </c>
      <c r="G84" s="405">
        <v>5870</v>
      </c>
      <c r="H84" s="405">
        <v>5810</v>
      </c>
      <c r="I84" s="406">
        <v>-40</v>
      </c>
      <c r="J84" s="406">
        <v>-40</v>
      </c>
    </row>
    <row r="85" spans="1:10" x14ac:dyDescent="0.25">
      <c r="A85" s="426" t="s">
        <v>60</v>
      </c>
      <c r="B85" s="426" t="s">
        <v>60</v>
      </c>
      <c r="C85" s="436" t="s">
        <v>60</v>
      </c>
      <c r="D85" s="445" t="str">
        <f>VLOOKUP(ONS2011Q4[[#This Row],[Cleaned text]],ONSCollation[[#All],[Dept detail / Agency]],1,0)</f>
        <v>Wilton Park Executive Agency</v>
      </c>
      <c r="E85" s="405">
        <v>70</v>
      </c>
      <c r="F85" s="405">
        <v>70</v>
      </c>
      <c r="G85" s="405">
        <v>80</v>
      </c>
      <c r="H85" s="405">
        <v>70</v>
      </c>
      <c r="I85" s="406" t="s">
        <v>8</v>
      </c>
      <c r="J85" s="406" t="s">
        <v>8</v>
      </c>
    </row>
    <row r="86" spans="1:10" x14ac:dyDescent="0.25">
      <c r="A86" s="426"/>
      <c r="B86" s="426"/>
      <c r="C86" s="436" t="s">
        <v>407</v>
      </c>
      <c r="D86" s="445" t="e">
        <f>VLOOKUP(ONS2011Q4[[#This Row],[Cleaned text]],ONSCollation[[#All],[Dept detail / Agency]],1,0)</f>
        <v>#N/A</v>
      </c>
      <c r="E86" s="405"/>
      <c r="F86" s="405"/>
      <c r="G86" s="405"/>
      <c r="H86" s="405"/>
      <c r="I86" s="406"/>
      <c r="J86" s="406"/>
    </row>
    <row r="87" spans="1:10" x14ac:dyDescent="0.25">
      <c r="A87" s="425" t="s">
        <v>61</v>
      </c>
      <c r="B87" s="425"/>
      <c r="C87" s="435" t="s">
        <v>407</v>
      </c>
      <c r="D87" s="444" t="e">
        <f>VLOOKUP(ONS2011Q4[[#This Row],[Cleaned text]],ONSCollation[[#All],[Dept detail / Agency]],1,0)</f>
        <v>#N/A</v>
      </c>
      <c r="E87" s="405"/>
      <c r="F87" s="405"/>
      <c r="G87" s="405"/>
      <c r="H87" s="405"/>
      <c r="I87" s="406"/>
      <c r="J87" s="406"/>
    </row>
    <row r="88" spans="1:10" x14ac:dyDescent="0.25">
      <c r="A88" s="426" t="s">
        <v>62</v>
      </c>
      <c r="B88" s="426" t="s">
        <v>62</v>
      </c>
      <c r="C88" s="436" t="s">
        <v>62</v>
      </c>
      <c r="D88" s="445" t="str">
        <f>VLOOKUP(ONS2011Q4[[#This Row],[Cleaned text]],ONSCollation[[#All],[Dept detail / Agency]],1,0)</f>
        <v>Department of Health (excl agencies)</v>
      </c>
      <c r="E88" s="405">
        <v>2410</v>
      </c>
      <c r="F88" s="405">
        <v>2330</v>
      </c>
      <c r="G88" s="405">
        <v>2450</v>
      </c>
      <c r="H88" s="405">
        <v>2370</v>
      </c>
      <c r="I88" s="406">
        <v>-50</v>
      </c>
      <c r="J88" s="406">
        <v>-40</v>
      </c>
    </row>
    <row r="89" spans="1:10" x14ac:dyDescent="0.25">
      <c r="A89" s="426" t="s">
        <v>362</v>
      </c>
      <c r="B89" s="426" t="s">
        <v>362</v>
      </c>
      <c r="C89" s="436" t="s">
        <v>362</v>
      </c>
      <c r="D89" s="445" t="str">
        <f>VLOOKUP(ONS2011Q4[[#This Row],[Cleaned text]],ONSCollation[[#All],[Dept detail / Agency]],1,0)</f>
        <v>Medicines and Healthcare Products Regulatory Agency</v>
      </c>
      <c r="E89" s="405">
        <v>900</v>
      </c>
      <c r="F89" s="405">
        <v>860</v>
      </c>
      <c r="G89" s="405">
        <v>950</v>
      </c>
      <c r="H89" s="405">
        <v>900</v>
      </c>
      <c r="I89" s="406">
        <v>-50</v>
      </c>
      <c r="J89" s="406">
        <v>-50</v>
      </c>
    </row>
    <row r="90" spans="1:10" x14ac:dyDescent="0.25">
      <c r="A90" s="426"/>
      <c r="B90" s="426"/>
      <c r="C90" s="436" t="s">
        <v>407</v>
      </c>
      <c r="D90" s="445" t="e">
        <f>VLOOKUP(ONS2011Q4[[#This Row],[Cleaned text]],ONSCollation[[#All],[Dept detail / Agency]],1,0)</f>
        <v>#N/A</v>
      </c>
      <c r="E90" s="405"/>
      <c r="F90" s="405"/>
      <c r="G90" s="405"/>
      <c r="H90" s="405"/>
      <c r="I90" s="406"/>
      <c r="J90" s="406"/>
    </row>
    <row r="91" spans="1:10" x14ac:dyDescent="0.25">
      <c r="A91" s="425" t="s">
        <v>23</v>
      </c>
      <c r="B91" s="425"/>
      <c r="C91" s="435" t="s">
        <v>407</v>
      </c>
      <c r="D91" s="444" t="e">
        <f>VLOOKUP(ONS2011Q4[[#This Row],[Cleaned text]],ONSCollation[[#All],[Dept detail / Agency]],1,0)</f>
        <v>#N/A</v>
      </c>
      <c r="E91" s="405"/>
      <c r="F91" s="405"/>
      <c r="G91" s="405"/>
      <c r="H91" s="405"/>
      <c r="I91" s="406"/>
      <c r="J91" s="406"/>
    </row>
    <row r="92" spans="1:10" x14ac:dyDescent="0.25">
      <c r="A92" s="426" t="s">
        <v>519</v>
      </c>
      <c r="B92" s="426" t="s">
        <v>519</v>
      </c>
      <c r="C92" s="436" t="s">
        <v>23</v>
      </c>
      <c r="D92" s="445" t="str">
        <f>VLOOKUP(ONS2011Q4[[#This Row],[Cleaned text]],ONSCollation[[#All],[Dept detail / Agency]],1,0)</f>
        <v>HM Revenue and Customs</v>
      </c>
      <c r="E92" s="405">
        <v>75340</v>
      </c>
      <c r="F92" s="405">
        <v>66950</v>
      </c>
      <c r="G92" s="405">
        <v>75230</v>
      </c>
      <c r="H92" s="405">
        <v>67080</v>
      </c>
      <c r="I92" s="406">
        <v>100</v>
      </c>
      <c r="J92" s="406">
        <v>-130</v>
      </c>
    </row>
    <row r="93" spans="1:10" x14ac:dyDescent="0.25">
      <c r="A93" s="426" t="s">
        <v>24</v>
      </c>
      <c r="B93" s="426" t="s">
        <v>24</v>
      </c>
      <c r="C93" s="436" t="s">
        <v>24</v>
      </c>
      <c r="D93" s="445" t="str">
        <f>VLOOKUP(ONS2011Q4[[#This Row],[Cleaned text]],ONSCollation[[#All],[Dept detail / Agency]],1,0)</f>
        <v>Valuation Office</v>
      </c>
      <c r="E93" s="405">
        <v>3780</v>
      </c>
      <c r="F93" s="405">
        <v>3490</v>
      </c>
      <c r="G93" s="405">
        <v>3790</v>
      </c>
      <c r="H93" s="405">
        <v>3490</v>
      </c>
      <c r="I93" s="406">
        <v>-10</v>
      </c>
      <c r="J93" s="406" t="s">
        <v>8</v>
      </c>
    </row>
    <row r="94" spans="1:10" x14ac:dyDescent="0.25">
      <c r="A94" s="426"/>
      <c r="B94" s="426"/>
      <c r="C94" s="436" t="s">
        <v>407</v>
      </c>
      <c r="D94" s="445" t="e">
        <f>VLOOKUP(ONS2011Q4[[#This Row],[Cleaned text]],ONSCollation[[#All],[Dept detail / Agency]],1,0)</f>
        <v>#N/A</v>
      </c>
      <c r="E94" s="405"/>
      <c r="F94" s="405"/>
      <c r="G94" s="405"/>
      <c r="H94" s="405"/>
      <c r="I94" s="406"/>
      <c r="J94" s="406"/>
    </row>
    <row r="95" spans="1:10" x14ac:dyDescent="0.25">
      <c r="A95" s="425" t="s">
        <v>22</v>
      </c>
      <c r="B95" s="425"/>
      <c r="C95" s="435" t="s">
        <v>407</v>
      </c>
      <c r="D95" s="444" t="e">
        <f>VLOOKUP(ONS2011Q4[[#This Row],[Cleaned text]],ONSCollation[[#All],[Dept detail / Agency]],1,0)</f>
        <v>#N/A</v>
      </c>
      <c r="E95" s="405"/>
      <c r="F95" s="405"/>
      <c r="G95" s="405"/>
      <c r="H95" s="405"/>
      <c r="I95" s="406"/>
      <c r="J95" s="406"/>
    </row>
    <row r="96" spans="1:10" x14ac:dyDescent="0.25">
      <c r="A96" s="426" t="s">
        <v>409</v>
      </c>
      <c r="B96" s="426" t="s">
        <v>409</v>
      </c>
      <c r="C96" s="436" t="s">
        <v>22</v>
      </c>
      <c r="D96" s="445" t="str">
        <f>VLOOKUP(ONS2011Q4[[#This Row],[Cleaned text]],ONSCollation[[#All],[Dept detail / Agency]],1,0)</f>
        <v>HM Treasury</v>
      </c>
      <c r="E96" s="405">
        <v>1150</v>
      </c>
      <c r="F96" s="405">
        <v>1110</v>
      </c>
      <c r="G96" s="405">
        <v>1160</v>
      </c>
      <c r="H96" s="405">
        <v>1130</v>
      </c>
      <c r="I96" s="406">
        <v>-10</v>
      </c>
      <c r="J96" s="406">
        <v>-10</v>
      </c>
    </row>
    <row r="97" spans="1:10" x14ac:dyDescent="0.25">
      <c r="A97" s="426" t="s">
        <v>594</v>
      </c>
      <c r="B97" s="426" t="s">
        <v>594</v>
      </c>
      <c r="C97" s="436" t="s">
        <v>581</v>
      </c>
      <c r="D97" s="445" t="str">
        <f>VLOOKUP(ONS2011Q4[[#This Row],[Cleaned text]],ONSCollation[[#All],[Dept detail / Agency]],1,0)</f>
        <v>Office for Budget Responsibility</v>
      </c>
      <c r="E97" s="405">
        <v>20</v>
      </c>
      <c r="F97" s="405">
        <v>20</v>
      </c>
      <c r="G97" s="405">
        <v>20</v>
      </c>
      <c r="H97" s="405">
        <v>20</v>
      </c>
      <c r="I97" s="406" t="s">
        <v>8</v>
      </c>
      <c r="J97" s="406" t="s">
        <v>8</v>
      </c>
    </row>
    <row r="98" spans="1:10" x14ac:dyDescent="0.25">
      <c r="A98" s="426" t="s">
        <v>622</v>
      </c>
      <c r="B98" s="426" t="s">
        <v>622</v>
      </c>
      <c r="C98" s="436" t="s">
        <v>622</v>
      </c>
      <c r="D98" s="445" t="str">
        <f>VLOOKUP(ONS2011Q4[[#This Row],[Cleaned text]],ONSCollation[[#All],[Dept detail / Agency]],1,0)</f>
        <v>Asset Protection Agency</v>
      </c>
      <c r="E98" s="405">
        <v>30</v>
      </c>
      <c r="F98" s="405">
        <v>30</v>
      </c>
      <c r="G98" s="405">
        <v>40</v>
      </c>
      <c r="H98" s="405">
        <v>40</v>
      </c>
      <c r="I98" s="406">
        <v>-10</v>
      </c>
      <c r="J98" s="406">
        <v>-10</v>
      </c>
    </row>
    <row r="99" spans="1:10" x14ac:dyDescent="0.25">
      <c r="A99" s="426"/>
      <c r="B99" s="426"/>
      <c r="C99" s="436" t="s">
        <v>407</v>
      </c>
      <c r="D99" s="445" t="e">
        <f>VLOOKUP(ONS2011Q4[[#This Row],[Cleaned text]],ONSCollation[[#All],[Dept detail / Agency]],1,0)</f>
        <v>#N/A</v>
      </c>
      <c r="E99" s="405"/>
      <c r="F99" s="405"/>
      <c r="G99" s="405"/>
      <c r="H99" s="405"/>
      <c r="I99" s="406"/>
      <c r="J99" s="406"/>
    </row>
    <row r="100" spans="1:10" x14ac:dyDescent="0.25">
      <c r="A100" s="425" t="s">
        <v>412</v>
      </c>
      <c r="B100" s="425"/>
      <c r="C100" s="435" t="s">
        <v>407</v>
      </c>
      <c r="D100" s="444" t="e">
        <f>VLOOKUP(ONS2011Q4[[#This Row],[Cleaned text]],ONSCollation[[#All],[Dept detail / Agency]],1,0)</f>
        <v>#N/A</v>
      </c>
      <c r="E100" s="405"/>
      <c r="F100" s="405"/>
      <c r="G100" s="405"/>
      <c r="H100" s="405"/>
      <c r="I100" s="406"/>
      <c r="J100" s="406"/>
    </row>
    <row r="101" spans="1:10" x14ac:dyDescent="0.25">
      <c r="A101" s="426" t="s">
        <v>26</v>
      </c>
      <c r="B101" s="426" t="s">
        <v>26</v>
      </c>
      <c r="C101" s="436" t="s">
        <v>26</v>
      </c>
      <c r="D101" s="445" t="str">
        <f>VLOOKUP(ONS2011Q4[[#This Row],[Cleaned text]],ONSCollation[[#All],[Dept detail / Agency]],1,0)</f>
        <v>Debt Management Office</v>
      </c>
      <c r="E101" s="405">
        <v>110</v>
      </c>
      <c r="F101" s="405">
        <v>100</v>
      </c>
      <c r="G101" s="405">
        <v>100</v>
      </c>
      <c r="H101" s="405">
        <v>100</v>
      </c>
      <c r="I101" s="406" t="s">
        <v>8</v>
      </c>
      <c r="J101" s="406" t="s">
        <v>8</v>
      </c>
    </row>
    <row r="102" spans="1:10" x14ac:dyDescent="0.25">
      <c r="A102" s="426" t="s">
        <v>27</v>
      </c>
      <c r="B102" s="426" t="s">
        <v>27</v>
      </c>
      <c r="C102" s="436" t="s">
        <v>27</v>
      </c>
      <c r="D102" s="445" t="str">
        <f>VLOOKUP(ONS2011Q4[[#This Row],[Cleaned text]],ONSCollation[[#All],[Dept detail / Agency]],1,0)</f>
        <v>Government Actuary's Department</v>
      </c>
      <c r="E102" s="405">
        <v>140</v>
      </c>
      <c r="F102" s="405">
        <v>130</v>
      </c>
      <c r="G102" s="405">
        <v>140</v>
      </c>
      <c r="H102" s="405">
        <v>130</v>
      </c>
      <c r="I102" s="406" t="s">
        <v>8</v>
      </c>
      <c r="J102" s="406" t="s">
        <v>8</v>
      </c>
    </row>
    <row r="103" spans="1:10" x14ac:dyDescent="0.25">
      <c r="A103" s="426" t="s">
        <v>28</v>
      </c>
      <c r="B103" s="426" t="s">
        <v>28</v>
      </c>
      <c r="C103" s="436" t="s">
        <v>28</v>
      </c>
      <c r="D103" s="445" t="str">
        <f>VLOOKUP(ONS2011Q4[[#This Row],[Cleaned text]],ONSCollation[[#All],[Dept detail / Agency]],1,0)</f>
        <v>National Savings and Investments</v>
      </c>
      <c r="E103" s="405">
        <v>160</v>
      </c>
      <c r="F103" s="405">
        <v>150</v>
      </c>
      <c r="G103" s="405">
        <v>150</v>
      </c>
      <c r="H103" s="405">
        <v>140</v>
      </c>
      <c r="I103" s="406">
        <v>10</v>
      </c>
      <c r="J103" s="406">
        <v>10</v>
      </c>
    </row>
    <row r="104" spans="1:10" x14ac:dyDescent="0.25">
      <c r="A104" s="426"/>
      <c r="B104" s="426"/>
      <c r="C104" s="436" t="s">
        <v>407</v>
      </c>
      <c r="D104" s="445" t="e">
        <f>VLOOKUP(ONS2011Q4[[#This Row],[Cleaned text]],ONSCollation[[#All],[Dept detail / Agency]],1,0)</f>
        <v>#N/A</v>
      </c>
      <c r="E104" s="405"/>
      <c r="F104" s="405"/>
      <c r="G104" s="405"/>
      <c r="H104" s="405"/>
      <c r="I104" s="406"/>
      <c r="J104" s="406"/>
    </row>
    <row r="105" spans="1:10" x14ac:dyDescent="0.25">
      <c r="A105" s="425" t="s">
        <v>67</v>
      </c>
      <c r="B105" s="425"/>
      <c r="C105" s="435" t="s">
        <v>407</v>
      </c>
      <c r="D105" s="444" t="e">
        <f>VLOOKUP(ONS2011Q4[[#This Row],[Cleaned text]],ONSCollation[[#All],[Dept detail / Agency]],1,0)</f>
        <v>#N/A</v>
      </c>
      <c r="E105" s="405"/>
      <c r="F105" s="405"/>
      <c r="G105" s="405"/>
      <c r="H105" s="405"/>
      <c r="I105" s="406"/>
      <c r="J105" s="406"/>
    </row>
    <row r="106" spans="1:10" x14ac:dyDescent="0.25">
      <c r="A106" s="426" t="s">
        <v>640</v>
      </c>
      <c r="B106" s="426" t="s">
        <v>663</v>
      </c>
      <c r="C106" s="440" t="s">
        <v>673</v>
      </c>
      <c r="D106" s="445" t="e">
        <f>VLOOKUP(ONS2011Q4[[#This Row],[Cleaned text]],ONSCollation[[#All],[Dept detail / Agency]],1,0)</f>
        <v>#N/A</v>
      </c>
      <c r="E106" s="405">
        <v>2840</v>
      </c>
      <c r="F106" s="405">
        <v>2760</v>
      </c>
      <c r="G106" s="405">
        <v>2810</v>
      </c>
      <c r="H106" s="405">
        <v>2730</v>
      </c>
      <c r="I106" s="406">
        <v>30</v>
      </c>
      <c r="J106" s="406">
        <v>30</v>
      </c>
    </row>
    <row r="107" spans="1:10" x14ac:dyDescent="0.25">
      <c r="A107" s="426" t="s">
        <v>69</v>
      </c>
      <c r="B107" s="426" t="s">
        <v>69</v>
      </c>
      <c r="C107" s="436" t="s">
        <v>69</v>
      </c>
      <c r="D107" s="445" t="str">
        <f>VLOOKUP(ONS2011Q4[[#This Row],[Cleaned text]],ONSCollation[[#All],[Dept detail / Agency]],1,0)</f>
        <v>Criminal Records Bureau</v>
      </c>
      <c r="E107" s="405">
        <v>530</v>
      </c>
      <c r="F107" s="405">
        <v>490</v>
      </c>
      <c r="G107" s="405">
        <v>580</v>
      </c>
      <c r="H107" s="405">
        <v>540</v>
      </c>
      <c r="I107" s="406">
        <v>-50</v>
      </c>
      <c r="J107" s="406">
        <v>-50</v>
      </c>
    </row>
    <row r="108" spans="1:10" x14ac:dyDescent="0.25">
      <c r="A108" s="426" t="s">
        <v>70</v>
      </c>
      <c r="B108" s="426" t="s">
        <v>70</v>
      </c>
      <c r="C108" s="436" t="s">
        <v>70</v>
      </c>
      <c r="D108" s="445" t="str">
        <f>VLOOKUP(ONS2011Q4[[#This Row],[Cleaned text]],ONSCollation[[#All],[Dept detail / Agency]],1,0)</f>
        <v>Identity and Passport Service</v>
      </c>
      <c r="E108" s="405">
        <v>3470</v>
      </c>
      <c r="F108" s="405">
        <v>3130</v>
      </c>
      <c r="G108" s="405">
        <v>3620</v>
      </c>
      <c r="H108" s="405">
        <v>3220</v>
      </c>
      <c r="I108" s="406">
        <v>-150</v>
      </c>
      <c r="J108" s="406">
        <v>-90</v>
      </c>
    </row>
    <row r="109" spans="1:10" x14ac:dyDescent="0.25">
      <c r="A109" s="426" t="s">
        <v>68</v>
      </c>
      <c r="B109" s="426" t="s">
        <v>68</v>
      </c>
      <c r="C109" s="436" t="s">
        <v>68</v>
      </c>
      <c r="D109" s="445" t="str">
        <f>VLOOKUP(ONS2011Q4[[#This Row],[Cleaned text]],ONSCollation[[#All],[Dept detail / Agency]],1,0)</f>
        <v>UK Border Agency</v>
      </c>
      <c r="E109" s="405">
        <v>19560</v>
      </c>
      <c r="F109" s="405">
        <v>18430</v>
      </c>
      <c r="G109" s="405">
        <v>20210</v>
      </c>
      <c r="H109" s="405">
        <v>19050</v>
      </c>
      <c r="I109" s="406">
        <v>-650</v>
      </c>
      <c r="J109" s="406">
        <v>-630</v>
      </c>
    </row>
    <row r="110" spans="1:10" x14ac:dyDescent="0.25">
      <c r="A110" s="426" t="s">
        <v>641</v>
      </c>
      <c r="B110" s="426" t="s">
        <v>664</v>
      </c>
      <c r="C110" s="440" t="s">
        <v>414</v>
      </c>
      <c r="D110" s="445" t="e">
        <f>VLOOKUP(ONS2011Q4[[#This Row],[Cleaned text]],ONSCollation[[#All],[Dept detail / Agency]],1,0)</f>
        <v>#N/A</v>
      </c>
      <c r="E110" s="405">
        <v>40</v>
      </c>
      <c r="F110" s="405">
        <v>40</v>
      </c>
      <c r="G110" s="405">
        <v>40</v>
      </c>
      <c r="H110" s="405">
        <v>40</v>
      </c>
      <c r="I110" s="406">
        <v>0</v>
      </c>
      <c r="J110" s="406" t="s">
        <v>8</v>
      </c>
    </row>
    <row r="111" spans="1:10" x14ac:dyDescent="0.25">
      <c r="A111" s="426"/>
      <c r="B111" s="426"/>
      <c r="C111" s="436" t="s">
        <v>407</v>
      </c>
      <c r="D111" s="445" t="e">
        <f>VLOOKUP(ONS2011Q4[[#This Row],[Cleaned text]],ONSCollation[[#All],[Dept detail / Agency]],1,0)</f>
        <v>#N/A</v>
      </c>
      <c r="E111" s="405"/>
      <c r="F111" s="405"/>
      <c r="G111" s="405"/>
      <c r="H111" s="405"/>
      <c r="I111" s="406"/>
      <c r="J111" s="406"/>
    </row>
    <row r="112" spans="1:10" x14ac:dyDescent="0.25">
      <c r="A112" s="425" t="s">
        <v>80</v>
      </c>
      <c r="B112" s="425"/>
      <c r="C112" s="435" t="s">
        <v>407</v>
      </c>
      <c r="D112" s="444" t="e">
        <f>VLOOKUP(ONS2011Q4[[#This Row],[Cleaned text]],ONSCollation[[#All],[Dept detail / Agency]],1,0)</f>
        <v>#N/A</v>
      </c>
      <c r="E112" s="405"/>
      <c r="F112" s="405"/>
      <c r="G112" s="405"/>
      <c r="H112" s="405"/>
      <c r="I112" s="406"/>
      <c r="J112" s="406"/>
    </row>
    <row r="113" spans="1:10" x14ac:dyDescent="0.25">
      <c r="A113" s="426" t="s">
        <v>81</v>
      </c>
      <c r="B113" s="426" t="s">
        <v>81</v>
      </c>
      <c r="C113" s="436" t="s">
        <v>81</v>
      </c>
      <c r="D113" s="445" t="str">
        <f>VLOOKUP(ONS2011Q4[[#This Row],[Cleaned text]],ONSCollation[[#All],[Dept detail / Agency]],1,0)</f>
        <v>Department for International Development</v>
      </c>
      <c r="E113" s="405">
        <v>1660</v>
      </c>
      <c r="F113" s="405">
        <v>1620</v>
      </c>
      <c r="G113" s="405">
        <v>1600</v>
      </c>
      <c r="H113" s="405">
        <v>1560</v>
      </c>
      <c r="I113" s="406">
        <v>50</v>
      </c>
      <c r="J113" s="406">
        <v>50</v>
      </c>
    </row>
    <row r="114" spans="1:10" x14ac:dyDescent="0.25">
      <c r="A114" s="426"/>
      <c r="B114" s="426"/>
      <c r="C114" s="436" t="s">
        <v>407</v>
      </c>
      <c r="D114" s="445" t="e">
        <f>VLOOKUP(ONS2011Q4[[#This Row],[Cleaned text]],ONSCollation[[#All],[Dept detail / Agency]],1,0)</f>
        <v>#N/A</v>
      </c>
      <c r="E114" s="405"/>
      <c r="F114" s="405"/>
      <c r="G114" s="405"/>
      <c r="H114" s="405"/>
      <c r="I114" s="406"/>
      <c r="J114" s="406"/>
    </row>
    <row r="115" spans="1:10" x14ac:dyDescent="0.25">
      <c r="A115" s="425" t="s">
        <v>71</v>
      </c>
      <c r="B115" s="425"/>
      <c r="C115" s="435" t="s">
        <v>407</v>
      </c>
      <c r="D115" s="444" t="e">
        <f>VLOOKUP(ONS2011Q4[[#This Row],[Cleaned text]],ONSCollation[[#All],[Dept detail / Agency]],1,0)</f>
        <v>#N/A</v>
      </c>
      <c r="E115" s="405"/>
      <c r="F115" s="405"/>
      <c r="G115" s="405"/>
      <c r="H115" s="405"/>
      <c r="I115" s="406"/>
      <c r="J115" s="406"/>
    </row>
    <row r="116" spans="1:10" x14ac:dyDescent="0.25">
      <c r="A116" s="426" t="s">
        <v>520</v>
      </c>
      <c r="B116" s="426" t="s">
        <v>520</v>
      </c>
      <c r="C116" s="436" t="s">
        <v>401</v>
      </c>
      <c r="D116" s="445" t="str">
        <f>VLOOKUP(ONS2011Q4[[#This Row],[Cleaned text]],ONSCollation[[#All],[Dept detail / Agency]],1,0)</f>
        <v>Ministry of Justice (excl agencies)</v>
      </c>
      <c r="E116" s="405">
        <v>4350</v>
      </c>
      <c r="F116" s="405">
        <v>4160</v>
      </c>
      <c r="G116" s="405">
        <v>4430</v>
      </c>
      <c r="H116" s="405">
        <v>4250</v>
      </c>
      <c r="I116" s="406">
        <v>-80</v>
      </c>
      <c r="J116" s="406">
        <v>-90</v>
      </c>
    </row>
    <row r="117" spans="1:10" x14ac:dyDescent="0.25">
      <c r="A117" s="426" t="s">
        <v>642</v>
      </c>
      <c r="B117" s="426" t="s">
        <v>642</v>
      </c>
      <c r="C117" s="440" t="s">
        <v>580</v>
      </c>
      <c r="D117" s="445" t="str">
        <f>VLOOKUP(ONS2011Q4[[#This Row],[Cleaned text]],ONSCollation[[#All],[Dept detail / Agency]],1,0)</f>
        <v>Her Majesty's Courts and Tribunals Service</v>
      </c>
      <c r="E117" s="405">
        <v>21200</v>
      </c>
      <c r="F117" s="405">
        <v>18980</v>
      </c>
      <c r="G117" s="405">
        <v>22010</v>
      </c>
      <c r="H117" s="405">
        <v>19680</v>
      </c>
      <c r="I117" s="406">
        <v>-810</v>
      </c>
      <c r="J117" s="406">
        <v>-700</v>
      </c>
    </row>
    <row r="118" spans="1:10" x14ac:dyDescent="0.25">
      <c r="A118" s="426" t="s">
        <v>74</v>
      </c>
      <c r="B118" s="426" t="s">
        <v>74</v>
      </c>
      <c r="C118" s="436" t="s">
        <v>74</v>
      </c>
      <c r="D118" s="445" t="str">
        <f>VLOOKUP(ONS2011Q4[[#This Row],[Cleaned text]],ONSCollation[[#All],[Dept detail / Agency]],1,0)</f>
        <v>National Archives</v>
      </c>
      <c r="E118" s="405">
        <v>620</v>
      </c>
      <c r="F118" s="405">
        <v>590</v>
      </c>
      <c r="G118" s="405">
        <v>620</v>
      </c>
      <c r="H118" s="405">
        <v>590</v>
      </c>
      <c r="I118" s="406" t="s">
        <v>8</v>
      </c>
      <c r="J118" s="406" t="s">
        <v>8</v>
      </c>
    </row>
    <row r="119" spans="1:10" x14ac:dyDescent="0.25">
      <c r="A119" s="426" t="s">
        <v>389</v>
      </c>
      <c r="B119" s="426" t="s">
        <v>389</v>
      </c>
      <c r="C119" s="436" t="s">
        <v>389</v>
      </c>
      <c r="D119" s="445" t="str">
        <f>VLOOKUP(ONS2011Q4[[#This Row],[Cleaned text]],ONSCollation[[#All],[Dept detail / Agency]],1,0)</f>
        <v>The Office of the Public Guardian</v>
      </c>
      <c r="E119" s="405">
        <v>510</v>
      </c>
      <c r="F119" s="405">
        <v>490</v>
      </c>
      <c r="G119" s="405">
        <v>470</v>
      </c>
      <c r="H119" s="405">
        <v>440</v>
      </c>
      <c r="I119" s="406">
        <v>40</v>
      </c>
      <c r="J119" s="406">
        <v>40</v>
      </c>
    </row>
    <row r="120" spans="1:10" x14ac:dyDescent="0.25">
      <c r="A120" s="426" t="s">
        <v>78</v>
      </c>
      <c r="B120" s="426" t="s">
        <v>78</v>
      </c>
      <c r="C120" s="436" t="s">
        <v>78</v>
      </c>
      <c r="D120" s="445" t="str">
        <f>VLOOKUP(ONS2011Q4[[#This Row],[Cleaned text]],ONSCollation[[#All],[Dept detail / Agency]],1,0)</f>
        <v>National Offender Management Service</v>
      </c>
      <c r="E120" s="405">
        <v>46250</v>
      </c>
      <c r="F120" s="405">
        <v>44190</v>
      </c>
      <c r="G120" s="405">
        <v>47650</v>
      </c>
      <c r="H120" s="405">
        <v>45570</v>
      </c>
      <c r="I120" s="406">
        <v>-1410</v>
      </c>
      <c r="J120" s="406">
        <v>-1380</v>
      </c>
    </row>
    <row r="121" spans="1:10" x14ac:dyDescent="0.25">
      <c r="A121" s="426" t="s">
        <v>79</v>
      </c>
      <c r="B121" s="426" t="s">
        <v>79</v>
      </c>
      <c r="C121" s="436" t="s">
        <v>79</v>
      </c>
      <c r="D121" s="445" t="str">
        <f>VLOOKUP(ONS2011Q4[[#This Row],[Cleaned text]],ONSCollation[[#All],[Dept detail / Agency]],1,0)</f>
        <v>UK Supreme Court</v>
      </c>
      <c r="E121" s="405">
        <v>50</v>
      </c>
      <c r="F121" s="405">
        <v>50</v>
      </c>
      <c r="G121" s="405">
        <v>50</v>
      </c>
      <c r="H121" s="405">
        <v>50</v>
      </c>
      <c r="I121" s="406" t="s">
        <v>8</v>
      </c>
      <c r="J121" s="406" t="s">
        <v>8</v>
      </c>
    </row>
    <row r="122" spans="1:10" x14ac:dyDescent="0.25">
      <c r="A122" s="426"/>
      <c r="B122" s="426"/>
      <c r="C122" s="436" t="s">
        <v>407</v>
      </c>
      <c r="D122" s="445" t="e">
        <f>VLOOKUP(ONS2011Q4[[#This Row],[Cleaned text]],ONSCollation[[#All],[Dept detail / Agency]],1,0)</f>
        <v>#N/A</v>
      </c>
      <c r="E122" s="405"/>
      <c r="F122" s="405"/>
      <c r="G122" s="405"/>
      <c r="H122" s="405"/>
      <c r="I122" s="406"/>
      <c r="J122" s="406"/>
    </row>
    <row r="123" spans="1:10" x14ac:dyDescent="0.25">
      <c r="A123" s="425" t="s">
        <v>82</v>
      </c>
      <c r="B123" s="425"/>
      <c r="C123" s="435" t="s">
        <v>407</v>
      </c>
      <c r="D123" s="444" t="e">
        <f>VLOOKUP(ONS2011Q4[[#This Row],[Cleaned text]],ONSCollation[[#All],[Dept detail / Agency]],1,0)</f>
        <v>#N/A</v>
      </c>
      <c r="E123" s="405"/>
      <c r="F123" s="405"/>
      <c r="G123" s="405"/>
      <c r="H123" s="405"/>
      <c r="I123" s="406"/>
      <c r="J123" s="406"/>
    </row>
    <row r="124" spans="1:10" x14ac:dyDescent="0.25">
      <c r="A124" s="426" t="s">
        <v>82</v>
      </c>
      <c r="B124" s="426" t="s">
        <v>82</v>
      </c>
      <c r="C124" s="436" t="s">
        <v>82</v>
      </c>
      <c r="D124" s="445" t="str">
        <f>VLOOKUP(ONS2011Q4[[#This Row],[Cleaned text]],ONSCollation[[#All],[Dept detail / Agency]],1,0)</f>
        <v>Northern Ireland Office</v>
      </c>
      <c r="E124" s="405">
        <v>50</v>
      </c>
      <c r="F124" s="405">
        <v>50</v>
      </c>
      <c r="G124" s="405">
        <v>50</v>
      </c>
      <c r="H124" s="405">
        <v>50</v>
      </c>
      <c r="I124" s="406" t="s">
        <v>8</v>
      </c>
      <c r="J124" s="406" t="s">
        <v>8</v>
      </c>
    </row>
    <row r="125" spans="1:10" x14ac:dyDescent="0.25">
      <c r="A125" s="426"/>
      <c r="B125" s="426"/>
      <c r="C125" s="436" t="s">
        <v>407</v>
      </c>
      <c r="D125" s="445" t="e">
        <f>VLOOKUP(ONS2011Q4[[#This Row],[Cleaned text]],ONSCollation[[#All],[Dept detail / Agency]],1,0)</f>
        <v>#N/A</v>
      </c>
      <c r="E125" s="405"/>
      <c r="F125" s="405"/>
      <c r="G125" s="405"/>
      <c r="H125" s="405"/>
      <c r="I125" s="406"/>
      <c r="J125" s="406"/>
    </row>
    <row r="126" spans="1:10" x14ac:dyDescent="0.25">
      <c r="A126" s="425" t="s">
        <v>144</v>
      </c>
      <c r="B126" s="425"/>
      <c r="C126" s="435" t="s">
        <v>407</v>
      </c>
      <c r="D126" s="444" t="e">
        <f>VLOOKUP(ONS2011Q4[[#This Row],[Cleaned text]],ONSCollation[[#All],[Dept detail / Agency]],1,0)</f>
        <v>#N/A</v>
      </c>
      <c r="E126" s="405"/>
      <c r="F126" s="405"/>
      <c r="G126" s="405"/>
      <c r="H126" s="405"/>
      <c r="I126" s="406"/>
      <c r="J126" s="406"/>
    </row>
    <row r="127" spans="1:10" x14ac:dyDescent="0.25">
      <c r="A127" s="426" t="s">
        <v>144</v>
      </c>
      <c r="B127" s="426" t="s">
        <v>144</v>
      </c>
      <c r="C127" s="436" t="s">
        <v>144</v>
      </c>
      <c r="D127" s="445" t="str">
        <f>VLOOKUP(ONS2011Q4[[#This Row],[Cleaned text]],ONSCollation[[#All],[Dept detail / Agency]],1,0)</f>
        <v>Ofsted</v>
      </c>
      <c r="E127" s="405">
        <v>1460</v>
      </c>
      <c r="F127" s="405">
        <v>1400</v>
      </c>
      <c r="G127" s="405">
        <v>1480</v>
      </c>
      <c r="H127" s="405">
        <v>1420</v>
      </c>
      <c r="I127" s="406">
        <v>-20</v>
      </c>
      <c r="J127" s="406">
        <v>-20</v>
      </c>
    </row>
    <row r="128" spans="1:10" x14ac:dyDescent="0.25">
      <c r="A128" s="426"/>
      <c r="B128" s="426"/>
      <c r="C128" s="436" t="s">
        <v>407</v>
      </c>
      <c r="D128" s="445" t="e">
        <f>VLOOKUP(ONS2011Q4[[#This Row],[Cleaned text]],ONSCollation[[#All],[Dept detail / Agency]],1,0)</f>
        <v>#N/A</v>
      </c>
      <c r="E128" s="405"/>
      <c r="F128" s="405"/>
      <c r="G128" s="405"/>
      <c r="H128" s="405"/>
      <c r="I128" s="406"/>
      <c r="J128" s="406"/>
    </row>
    <row r="129" spans="1:10" x14ac:dyDescent="0.25">
      <c r="A129" s="425" t="s">
        <v>296</v>
      </c>
      <c r="B129" s="425"/>
      <c r="C129" s="435" t="s">
        <v>407</v>
      </c>
      <c r="D129" s="444" t="e">
        <f>VLOOKUP(ONS2011Q4[[#This Row],[Cleaned text]],ONSCollation[[#All],[Dept detail / Agency]],1,0)</f>
        <v>#N/A</v>
      </c>
      <c r="E129" s="405"/>
      <c r="F129" s="405"/>
      <c r="G129" s="405"/>
      <c r="H129" s="405"/>
      <c r="I129" s="406"/>
      <c r="J129" s="406"/>
    </row>
    <row r="130" spans="1:10" x14ac:dyDescent="0.25">
      <c r="A130" s="426" t="s">
        <v>296</v>
      </c>
      <c r="B130" s="426" t="s">
        <v>296</v>
      </c>
      <c r="C130" s="436" t="s">
        <v>296</v>
      </c>
      <c r="D130" s="445" t="str">
        <f>VLOOKUP(ONS2011Q4[[#This Row],[Cleaned text]],ONSCollation[[#All],[Dept detail / Agency]],1,0)</f>
        <v>Office of Qualifications and Examinations Regulation</v>
      </c>
      <c r="E130" s="405">
        <v>180</v>
      </c>
      <c r="F130" s="405">
        <v>180</v>
      </c>
      <c r="G130" s="405">
        <v>180</v>
      </c>
      <c r="H130" s="405">
        <v>170</v>
      </c>
      <c r="I130" s="405">
        <v>10</v>
      </c>
      <c r="J130" s="405">
        <v>10</v>
      </c>
    </row>
    <row r="131" spans="1:10" x14ac:dyDescent="0.25">
      <c r="A131" s="426"/>
      <c r="B131" s="426"/>
      <c r="C131" s="436" t="s">
        <v>407</v>
      </c>
      <c r="D131" s="445" t="e">
        <f>VLOOKUP(ONS2011Q4[[#This Row],[Cleaned text]],ONSCollation[[#All],[Dept detail / Agency]],1,0)</f>
        <v>#N/A</v>
      </c>
      <c r="E131" s="405"/>
      <c r="F131" s="405"/>
      <c r="G131" s="405"/>
      <c r="H131" s="405"/>
      <c r="I131" s="405"/>
      <c r="J131" s="405"/>
    </row>
    <row r="132" spans="1:10" x14ac:dyDescent="0.25">
      <c r="A132" s="425" t="s">
        <v>643</v>
      </c>
      <c r="B132" s="425"/>
      <c r="C132" s="435" t="s">
        <v>407</v>
      </c>
      <c r="D132" s="444" t="e">
        <f>VLOOKUP(ONS2011Q4[[#This Row],[Cleaned text]],ONSCollation[[#All],[Dept detail / Agency]],1,0)</f>
        <v>#N/A</v>
      </c>
      <c r="E132" s="405"/>
      <c r="F132" s="405"/>
      <c r="G132" s="405"/>
      <c r="H132" s="405"/>
      <c r="I132" s="405"/>
      <c r="J132" s="405"/>
    </row>
    <row r="133" spans="1:10" x14ac:dyDescent="0.25">
      <c r="A133" s="426" t="s">
        <v>643</v>
      </c>
      <c r="B133" s="426" t="s">
        <v>643</v>
      </c>
      <c r="C133" s="436" t="s">
        <v>76</v>
      </c>
      <c r="D133" s="445" t="e">
        <f>VLOOKUP(ONS2011Q4[[#This Row],[Cleaned text]],ONSCollation[[#All],[Dept detail / Agency]],1,0)</f>
        <v>#N/A</v>
      </c>
      <c r="E133" s="405">
        <v>100</v>
      </c>
      <c r="F133" s="405">
        <v>100</v>
      </c>
      <c r="G133" s="405">
        <v>100</v>
      </c>
      <c r="H133" s="405">
        <v>90</v>
      </c>
      <c r="I133" s="405">
        <v>10</v>
      </c>
      <c r="J133" s="405">
        <v>10</v>
      </c>
    </row>
    <row r="134" spans="1:10" x14ac:dyDescent="0.25">
      <c r="A134" s="426"/>
      <c r="B134" s="426"/>
      <c r="C134" s="436" t="s">
        <v>407</v>
      </c>
      <c r="D134" s="445" t="e">
        <f>VLOOKUP(ONS2011Q4[[#This Row],[Cleaned text]],ONSCollation[[#All],[Dept detail / Agency]],1,0)</f>
        <v>#N/A</v>
      </c>
      <c r="E134" s="405"/>
      <c r="F134" s="405"/>
      <c r="G134" s="405"/>
      <c r="H134" s="405"/>
      <c r="I134" s="406"/>
      <c r="J134" s="406"/>
    </row>
    <row r="135" spans="1:10" x14ac:dyDescent="0.25">
      <c r="A135" s="425" t="s">
        <v>83</v>
      </c>
      <c r="B135" s="425"/>
      <c r="C135" s="435" t="s">
        <v>407</v>
      </c>
      <c r="D135" s="444" t="e">
        <f>VLOOKUP(ONS2011Q4[[#This Row],[Cleaned text]],ONSCollation[[#All],[Dept detail / Agency]],1,0)</f>
        <v>#N/A</v>
      </c>
      <c r="E135" s="405"/>
      <c r="F135" s="405"/>
      <c r="G135" s="405"/>
      <c r="H135" s="405"/>
      <c r="I135" s="406"/>
      <c r="J135" s="406"/>
    </row>
    <row r="136" spans="1:10" x14ac:dyDescent="0.25">
      <c r="A136" s="426" t="s">
        <v>83</v>
      </c>
      <c r="B136" s="426" t="s">
        <v>83</v>
      </c>
      <c r="C136" s="436" t="s">
        <v>83</v>
      </c>
      <c r="D136" s="445" t="str">
        <f>VLOOKUP(ONS2011Q4[[#This Row],[Cleaned text]],ONSCollation[[#All],[Dept detail / Agency]],1,0)</f>
        <v>Security and Intelligence Services</v>
      </c>
      <c r="E136" s="405">
        <v>5450</v>
      </c>
      <c r="F136" s="405">
        <v>5220</v>
      </c>
      <c r="G136" s="405">
        <v>5470</v>
      </c>
      <c r="H136" s="405">
        <v>5240</v>
      </c>
      <c r="I136" s="406">
        <v>-20</v>
      </c>
      <c r="J136" s="406">
        <v>-20</v>
      </c>
    </row>
    <row r="137" spans="1:10" x14ac:dyDescent="0.25">
      <c r="A137" s="426"/>
      <c r="B137" s="426"/>
      <c r="C137" s="436" t="s">
        <v>407</v>
      </c>
      <c r="D137" s="445" t="e">
        <f>VLOOKUP(ONS2011Q4[[#This Row],[Cleaned text]],ONSCollation[[#All],[Dept detail / Agency]],1,0)</f>
        <v>#N/A</v>
      </c>
      <c r="E137" s="405"/>
      <c r="F137" s="405"/>
      <c r="G137" s="405"/>
      <c r="H137" s="405"/>
      <c r="I137" s="406"/>
      <c r="J137" s="406"/>
    </row>
    <row r="138" spans="1:10" x14ac:dyDescent="0.25">
      <c r="A138" s="425" t="s">
        <v>84</v>
      </c>
      <c r="B138" s="425"/>
      <c r="C138" s="435" t="s">
        <v>407</v>
      </c>
      <c r="D138" s="444" t="e">
        <f>VLOOKUP(ONS2011Q4[[#This Row],[Cleaned text]],ONSCollation[[#All],[Dept detail / Agency]],1,0)</f>
        <v>#N/A</v>
      </c>
      <c r="E138" s="405"/>
      <c r="F138" s="405"/>
      <c r="G138" s="405"/>
      <c r="H138" s="405"/>
      <c r="I138" s="406"/>
      <c r="J138" s="406"/>
    </row>
    <row r="139" spans="1:10" x14ac:dyDescent="0.25">
      <c r="A139" s="426" t="s">
        <v>644</v>
      </c>
      <c r="B139" s="426" t="s">
        <v>665</v>
      </c>
      <c r="C139" s="440" t="s">
        <v>674</v>
      </c>
      <c r="D139" s="445" t="e">
        <f>VLOOKUP(ONS2011Q4[[#This Row],[Cleaned text]],ONSCollation[[#All],[Dept detail / Agency]],1,0)</f>
        <v>#N/A</v>
      </c>
      <c r="E139" s="405">
        <v>1700</v>
      </c>
      <c r="F139" s="405">
        <v>1660</v>
      </c>
      <c r="G139" s="405">
        <v>1750</v>
      </c>
      <c r="H139" s="405">
        <v>1710</v>
      </c>
      <c r="I139" s="406">
        <v>-50</v>
      </c>
      <c r="J139" s="406">
        <v>-50</v>
      </c>
    </row>
    <row r="140" spans="1:10" x14ac:dyDescent="0.25">
      <c r="A140" s="426" t="s">
        <v>85</v>
      </c>
      <c r="B140" s="426" t="s">
        <v>85</v>
      </c>
      <c r="C140" s="436" t="s">
        <v>85</v>
      </c>
      <c r="D140" s="445" t="str">
        <f>VLOOKUP(ONS2011Q4[[#This Row],[Cleaned text]],ONSCollation[[#All],[Dept detail / Agency]],1,0)</f>
        <v>Driver and Vehicle Licensing Agency</v>
      </c>
      <c r="E140" s="405">
        <v>6310</v>
      </c>
      <c r="F140" s="405">
        <v>5760</v>
      </c>
      <c r="G140" s="405">
        <v>6310</v>
      </c>
      <c r="H140" s="405">
        <v>5760</v>
      </c>
      <c r="I140" s="406" t="s">
        <v>8</v>
      </c>
      <c r="J140" s="406" t="s">
        <v>8</v>
      </c>
    </row>
    <row r="141" spans="1:10" x14ac:dyDescent="0.25">
      <c r="A141" s="426" t="s">
        <v>86</v>
      </c>
      <c r="B141" s="426" t="s">
        <v>86</v>
      </c>
      <c r="C141" s="436" t="s">
        <v>86</v>
      </c>
      <c r="D141" s="445" t="str">
        <f>VLOOKUP(ONS2011Q4[[#This Row],[Cleaned text]],ONSCollation[[#All],[Dept detail / Agency]],1,0)</f>
        <v>Driving Standards Agency</v>
      </c>
      <c r="E141" s="405">
        <v>2570</v>
      </c>
      <c r="F141" s="405">
        <v>2390</v>
      </c>
      <c r="G141" s="405">
        <v>2570</v>
      </c>
      <c r="H141" s="405">
        <v>2390</v>
      </c>
      <c r="I141" s="406" t="s">
        <v>8</v>
      </c>
      <c r="J141" s="406">
        <v>10</v>
      </c>
    </row>
    <row r="142" spans="1:10" x14ac:dyDescent="0.25">
      <c r="A142" s="426" t="s">
        <v>87</v>
      </c>
      <c r="B142" s="426" t="s">
        <v>87</v>
      </c>
      <c r="C142" s="436" t="s">
        <v>87</v>
      </c>
      <c r="D142" s="445" t="str">
        <f>VLOOKUP(ONS2011Q4[[#This Row],[Cleaned text]],ONSCollation[[#All],[Dept detail / Agency]],1,0)</f>
        <v>Government Car and Despatch Agency</v>
      </c>
      <c r="E142" s="405">
        <v>180</v>
      </c>
      <c r="F142" s="405">
        <v>170</v>
      </c>
      <c r="G142" s="405">
        <v>200</v>
      </c>
      <c r="H142" s="405">
        <v>190</v>
      </c>
      <c r="I142" s="406">
        <v>-20</v>
      </c>
      <c r="J142" s="406">
        <v>-20</v>
      </c>
    </row>
    <row r="143" spans="1:10" x14ac:dyDescent="0.25">
      <c r="A143" s="426" t="s">
        <v>88</v>
      </c>
      <c r="B143" s="426" t="s">
        <v>88</v>
      </c>
      <c r="C143" s="436" t="s">
        <v>88</v>
      </c>
      <c r="D143" s="445" t="str">
        <f>VLOOKUP(ONS2011Q4[[#This Row],[Cleaned text]],ONSCollation[[#All],[Dept detail / Agency]],1,0)</f>
        <v>Highways Agency</v>
      </c>
      <c r="E143" s="405">
        <v>3520</v>
      </c>
      <c r="F143" s="405">
        <v>3420</v>
      </c>
      <c r="G143" s="405">
        <v>3560</v>
      </c>
      <c r="H143" s="405">
        <v>3460</v>
      </c>
      <c r="I143" s="406">
        <v>-40</v>
      </c>
      <c r="J143" s="406">
        <v>-40</v>
      </c>
    </row>
    <row r="144" spans="1:10" x14ac:dyDescent="0.25">
      <c r="A144" s="426" t="s">
        <v>89</v>
      </c>
      <c r="B144" s="426" t="s">
        <v>89</v>
      </c>
      <c r="C144" s="436" t="s">
        <v>89</v>
      </c>
      <c r="D144" s="445" t="str">
        <f>VLOOKUP(ONS2011Q4[[#This Row],[Cleaned text]],ONSCollation[[#All],[Dept detail / Agency]],1,0)</f>
        <v>Maritime and Coastguard Agency</v>
      </c>
      <c r="E144" s="405">
        <v>1120</v>
      </c>
      <c r="F144" s="405">
        <v>1070</v>
      </c>
      <c r="G144" s="405">
        <v>1130</v>
      </c>
      <c r="H144" s="405">
        <v>1080</v>
      </c>
      <c r="I144" s="406">
        <v>-10</v>
      </c>
      <c r="J144" s="406">
        <v>-10</v>
      </c>
    </row>
    <row r="145" spans="1:10" x14ac:dyDescent="0.25">
      <c r="A145" s="426" t="s">
        <v>90</v>
      </c>
      <c r="B145" s="426" t="s">
        <v>90</v>
      </c>
      <c r="C145" s="436" t="s">
        <v>90</v>
      </c>
      <c r="D145" s="445" t="str">
        <f>VLOOKUP(ONS2011Q4[[#This Row],[Cleaned text]],ONSCollation[[#All],[Dept detail / Agency]],1,0)</f>
        <v>Office of Rail Regulation</v>
      </c>
      <c r="E145" s="405">
        <v>280</v>
      </c>
      <c r="F145" s="405">
        <v>270</v>
      </c>
      <c r="G145" s="405">
        <v>280</v>
      </c>
      <c r="H145" s="405">
        <v>270</v>
      </c>
      <c r="I145" s="406" t="s">
        <v>8</v>
      </c>
      <c r="J145" s="406" t="s">
        <v>8</v>
      </c>
    </row>
    <row r="146" spans="1:10" x14ac:dyDescent="0.25">
      <c r="A146" s="426" t="s">
        <v>91</v>
      </c>
      <c r="B146" s="426" t="s">
        <v>91</v>
      </c>
      <c r="C146" s="436" t="s">
        <v>91</v>
      </c>
      <c r="D146" s="445" t="str">
        <f>VLOOKUP(ONS2011Q4[[#This Row],[Cleaned text]],ONSCollation[[#All],[Dept detail / Agency]],1,0)</f>
        <v>Vehicle Certification Agency</v>
      </c>
      <c r="E146" s="405">
        <v>150</v>
      </c>
      <c r="F146" s="405">
        <v>140</v>
      </c>
      <c r="G146" s="405">
        <v>150</v>
      </c>
      <c r="H146" s="405">
        <v>150</v>
      </c>
      <c r="I146" s="406" t="s">
        <v>8</v>
      </c>
      <c r="J146" s="406" t="s">
        <v>8</v>
      </c>
    </row>
    <row r="147" spans="1:10" x14ac:dyDescent="0.25">
      <c r="A147" s="426" t="s">
        <v>92</v>
      </c>
      <c r="B147" s="426" t="s">
        <v>92</v>
      </c>
      <c r="C147" s="436" t="s">
        <v>92</v>
      </c>
      <c r="D147" s="445" t="str">
        <f>VLOOKUP(ONS2011Q4[[#This Row],[Cleaned text]],ONSCollation[[#All],[Dept detail / Agency]],1,0)</f>
        <v>Vehicle and Operator Services Agency</v>
      </c>
      <c r="E147" s="405">
        <v>2230</v>
      </c>
      <c r="F147" s="405">
        <v>2150</v>
      </c>
      <c r="G147" s="405">
        <v>2240</v>
      </c>
      <c r="H147" s="405">
        <v>2160</v>
      </c>
      <c r="I147" s="406">
        <v>-20</v>
      </c>
      <c r="J147" s="406">
        <v>-20</v>
      </c>
    </row>
    <row r="148" spans="1:10" x14ac:dyDescent="0.25">
      <c r="A148" s="426"/>
      <c r="B148" s="426"/>
      <c r="C148" s="436" t="s">
        <v>407</v>
      </c>
      <c r="D148" s="445" t="e">
        <f>VLOOKUP(ONS2011Q4[[#This Row],[Cleaned text]],ONSCollation[[#All],[Dept detail / Agency]],1,0)</f>
        <v>#N/A</v>
      </c>
      <c r="E148" s="405"/>
      <c r="F148" s="405"/>
      <c r="G148" s="405"/>
      <c r="H148" s="405"/>
      <c r="I148" s="406"/>
      <c r="J148" s="406"/>
    </row>
    <row r="149" spans="1:10" x14ac:dyDescent="0.25">
      <c r="A149" s="425" t="s">
        <v>146</v>
      </c>
      <c r="B149" s="425"/>
      <c r="C149" s="435" t="s">
        <v>407</v>
      </c>
      <c r="D149" s="444" t="e">
        <f>VLOOKUP(ONS2011Q4[[#This Row],[Cleaned text]],ONSCollation[[#All],[Dept detail / Agency]],1,0)</f>
        <v>#N/A</v>
      </c>
      <c r="E149" s="405"/>
      <c r="F149" s="405"/>
      <c r="G149" s="405"/>
      <c r="H149" s="405"/>
      <c r="I149" s="406"/>
      <c r="J149" s="406"/>
    </row>
    <row r="150" spans="1:10" x14ac:dyDescent="0.25">
      <c r="A150" s="426" t="s">
        <v>146</v>
      </c>
      <c r="B150" s="426" t="s">
        <v>146</v>
      </c>
      <c r="C150" s="436" t="s">
        <v>146</v>
      </c>
      <c r="D150" s="445" t="str">
        <f>VLOOKUP(ONS2011Q4[[#This Row],[Cleaned text]],ONSCollation[[#All],[Dept detail / Agency]],1,0)</f>
        <v>UK Statistics Authority</v>
      </c>
      <c r="E150" s="405">
        <v>3710</v>
      </c>
      <c r="F150" s="405">
        <v>3020</v>
      </c>
      <c r="G150" s="405">
        <v>3770</v>
      </c>
      <c r="H150" s="405">
        <v>3080</v>
      </c>
      <c r="I150" s="406">
        <v>-60</v>
      </c>
      <c r="J150" s="406">
        <v>-60</v>
      </c>
    </row>
    <row r="151" spans="1:10" x14ac:dyDescent="0.25">
      <c r="A151" s="426"/>
      <c r="B151" s="426"/>
      <c r="C151" s="436" t="s">
        <v>407</v>
      </c>
      <c r="D151" s="445" t="e">
        <f>VLOOKUP(ONS2011Q4[[#This Row],[Cleaned text]],ONSCollation[[#All],[Dept detail / Agency]],1,0)</f>
        <v>#N/A</v>
      </c>
      <c r="E151" s="405"/>
      <c r="F151" s="405"/>
      <c r="G151" s="405"/>
      <c r="H151" s="405"/>
      <c r="I151" s="406"/>
      <c r="J151" s="406"/>
    </row>
    <row r="152" spans="1:10" x14ac:dyDescent="0.25">
      <c r="A152" s="425" t="s">
        <v>77</v>
      </c>
      <c r="B152" s="425"/>
      <c r="C152" s="435" t="s">
        <v>407</v>
      </c>
      <c r="D152" s="444" t="e">
        <f>VLOOKUP(ONS2011Q4[[#This Row],[Cleaned text]],ONSCollation[[#All],[Dept detail / Agency]],1,0)</f>
        <v>#N/A</v>
      </c>
      <c r="E152" s="405"/>
      <c r="F152" s="405"/>
      <c r="G152" s="405"/>
      <c r="H152" s="405"/>
      <c r="I152" s="406"/>
      <c r="J152" s="406"/>
    </row>
    <row r="153" spans="1:10" x14ac:dyDescent="0.25">
      <c r="A153" s="426" t="s">
        <v>645</v>
      </c>
      <c r="B153" s="426" t="s">
        <v>645</v>
      </c>
      <c r="C153" s="436" t="s">
        <v>77</v>
      </c>
      <c r="D153" s="445" t="str">
        <f>VLOOKUP(ONS2011Q4[[#This Row],[Cleaned text]],ONSCollation[[#All],[Dept detail / Agency]],1,0)</f>
        <v>Wales Office</v>
      </c>
      <c r="E153" s="405">
        <v>50</v>
      </c>
      <c r="F153" s="405">
        <v>50</v>
      </c>
      <c r="G153" s="405">
        <v>50</v>
      </c>
      <c r="H153" s="405">
        <v>50</v>
      </c>
      <c r="I153" s="406" t="s">
        <v>8</v>
      </c>
      <c r="J153" s="406" t="s">
        <v>8</v>
      </c>
    </row>
    <row r="154" spans="1:10" x14ac:dyDescent="0.25">
      <c r="A154" s="426"/>
      <c r="B154" s="426"/>
      <c r="C154" s="436" t="s">
        <v>407</v>
      </c>
      <c r="D154" s="445" t="e">
        <f>VLOOKUP(ONS2011Q4[[#This Row],[Cleaned text]],ONSCollation[[#All],[Dept detail / Agency]],1,0)</f>
        <v>#N/A</v>
      </c>
      <c r="E154" s="405"/>
      <c r="F154" s="405"/>
      <c r="G154" s="405"/>
      <c r="H154" s="405"/>
      <c r="I154" s="406"/>
      <c r="J154" s="406"/>
    </row>
    <row r="155" spans="1:10" x14ac:dyDescent="0.25">
      <c r="A155" s="425" t="s">
        <v>148</v>
      </c>
      <c r="B155" s="425"/>
      <c r="C155" s="435" t="s">
        <v>407</v>
      </c>
      <c r="D155" s="444" t="e">
        <f>VLOOKUP(ONS2011Q4[[#This Row],[Cleaned text]],ONSCollation[[#All],[Dept detail / Agency]],1,0)</f>
        <v>#N/A</v>
      </c>
      <c r="E155" s="405"/>
      <c r="F155" s="405"/>
      <c r="G155" s="405"/>
      <c r="H155" s="405"/>
      <c r="I155" s="406"/>
      <c r="J155" s="406"/>
    </row>
    <row r="156" spans="1:10" x14ac:dyDescent="0.25">
      <c r="A156" s="426" t="s">
        <v>646</v>
      </c>
      <c r="B156" s="426" t="s">
        <v>666</v>
      </c>
      <c r="C156" s="440" t="s">
        <v>677</v>
      </c>
      <c r="D156" s="445" t="e">
        <f>VLOOKUP(ONS2011Q4[[#This Row],[Cleaned text]],ONSCollation[[#All],[Dept detail / Agency]],1,0)</f>
        <v>#N/A</v>
      </c>
      <c r="E156" s="405">
        <v>101330</v>
      </c>
      <c r="F156" s="405">
        <v>90010</v>
      </c>
      <c r="G156" s="405">
        <v>0</v>
      </c>
      <c r="H156" s="405">
        <v>0</v>
      </c>
      <c r="I156" s="406">
        <v>101330</v>
      </c>
      <c r="J156" s="406">
        <v>90010</v>
      </c>
    </row>
    <row r="157" spans="1:10" x14ac:dyDescent="0.25">
      <c r="A157" s="426" t="s">
        <v>647</v>
      </c>
      <c r="B157" s="426" t="s">
        <v>667</v>
      </c>
      <c r="C157" s="440" t="s">
        <v>678</v>
      </c>
      <c r="D157" s="445" t="str">
        <f>VLOOKUP(ONS2011Q4[[#This Row],[Cleaned text]],ONSCollation[[#All],[Dept detail / Agency]],1,0)</f>
        <v xml:space="preserve">DWP Corporate and Shared Services  </v>
      </c>
      <c r="E157" s="405">
        <v>0</v>
      </c>
      <c r="F157" s="405">
        <v>0</v>
      </c>
      <c r="G157" s="405">
        <v>12010</v>
      </c>
      <c r="H157" s="405">
        <v>11070</v>
      </c>
      <c r="I157" s="406">
        <v>-12010</v>
      </c>
      <c r="J157" s="406">
        <v>-11070</v>
      </c>
    </row>
    <row r="158" spans="1:10" x14ac:dyDescent="0.25">
      <c r="A158" s="426" t="s">
        <v>648</v>
      </c>
      <c r="B158" s="426" t="s">
        <v>668</v>
      </c>
      <c r="C158" s="440" t="s">
        <v>679</v>
      </c>
      <c r="D158" s="445" t="str">
        <f>VLOOKUP(ONS2011Q4[[#This Row],[Cleaned text]],ONSCollation[[#All],[Dept detail / Agency]],1,0)</f>
        <v xml:space="preserve">Jobcentre Plus </v>
      </c>
      <c r="E158" s="405">
        <v>0</v>
      </c>
      <c r="F158" s="405">
        <v>0</v>
      </c>
      <c r="G158" s="405">
        <v>76320</v>
      </c>
      <c r="H158" s="405">
        <v>67540</v>
      </c>
      <c r="I158" s="406">
        <v>-76320</v>
      </c>
      <c r="J158" s="406">
        <v>-67540</v>
      </c>
    </row>
    <row r="159" spans="1:10" x14ac:dyDescent="0.25">
      <c r="A159" s="426" t="s">
        <v>649</v>
      </c>
      <c r="B159" s="426" t="s">
        <v>669</v>
      </c>
      <c r="C159" s="440" t="s">
        <v>680</v>
      </c>
      <c r="D159" s="445" t="str">
        <f>VLOOKUP(ONS2011Q4[[#This Row],[Cleaned text]],ONSCollation[[#All],[Dept detail / Agency]],1,0)</f>
        <v xml:space="preserve">Pensions &amp; Disability Carers Service </v>
      </c>
      <c r="E159" s="405">
        <v>0</v>
      </c>
      <c r="F159" s="405">
        <v>0</v>
      </c>
      <c r="G159" s="405">
        <v>14080</v>
      </c>
      <c r="H159" s="405">
        <v>12540</v>
      </c>
      <c r="I159" s="406">
        <v>-14080</v>
      </c>
      <c r="J159" s="406">
        <v>-12540</v>
      </c>
    </row>
    <row r="160" spans="1:10" x14ac:dyDescent="0.25">
      <c r="A160" s="426" t="s">
        <v>190</v>
      </c>
      <c r="B160" s="426" t="s">
        <v>190</v>
      </c>
      <c r="C160" s="436" t="s">
        <v>190</v>
      </c>
      <c r="D160" s="445" t="str">
        <f>VLOOKUP(ONS2011Q4[[#This Row],[Cleaned text]],ONSCollation[[#All],[Dept detail / Agency]],1,0)</f>
        <v>Child Maintenance Enforcement Commission</v>
      </c>
      <c r="E160" s="405">
        <v>8910</v>
      </c>
      <c r="F160" s="405">
        <v>7780</v>
      </c>
      <c r="G160" s="405">
        <v>9010</v>
      </c>
      <c r="H160" s="405">
        <v>7910</v>
      </c>
      <c r="I160" s="406">
        <v>-100</v>
      </c>
      <c r="J160" s="406">
        <v>-120</v>
      </c>
    </row>
    <row r="161" spans="1:10" x14ac:dyDescent="0.25">
      <c r="A161" s="426" t="s">
        <v>95</v>
      </c>
      <c r="B161" s="426" t="s">
        <v>95</v>
      </c>
      <c r="C161" s="436" t="s">
        <v>95</v>
      </c>
      <c r="D161" s="445" t="str">
        <f>VLOOKUP(ONS2011Q4[[#This Row],[Cleaned text]],ONSCollation[[#All],[Dept detail / Agency]],1,0)</f>
        <v>The Health and Safety Executive</v>
      </c>
      <c r="E161" s="405">
        <v>3540</v>
      </c>
      <c r="F161" s="405">
        <v>3310</v>
      </c>
      <c r="G161" s="405">
        <v>3550</v>
      </c>
      <c r="H161" s="405">
        <v>3320</v>
      </c>
      <c r="I161" s="406" t="s">
        <v>8</v>
      </c>
      <c r="J161" s="406">
        <v>-10</v>
      </c>
    </row>
    <row r="162" spans="1:10" x14ac:dyDescent="0.25">
      <c r="A162" s="426"/>
      <c r="B162" s="426"/>
      <c r="C162" s="436" t="s">
        <v>407</v>
      </c>
      <c r="D162" s="445" t="e">
        <f>VLOOKUP(ONS2011Q4[[#This Row],[Cleaned text]],ONSCollation[[#All],[Dept detail / Agency]],1,0)</f>
        <v>#N/A</v>
      </c>
      <c r="E162" s="405"/>
      <c r="F162" s="405"/>
      <c r="G162" s="405"/>
      <c r="H162" s="405"/>
      <c r="I162" s="406"/>
      <c r="J162" s="406"/>
    </row>
    <row r="163" spans="1:10" x14ac:dyDescent="0.25">
      <c r="A163" s="425" t="s">
        <v>153</v>
      </c>
      <c r="B163" s="425"/>
      <c r="C163" s="435" t="s">
        <v>407</v>
      </c>
      <c r="D163" s="444" t="e">
        <f>VLOOKUP(ONS2011Q4[[#This Row],[Cleaned text]],ONSCollation[[#All],[Dept detail / Agency]],1,0)</f>
        <v>#N/A</v>
      </c>
      <c r="E163" s="405"/>
      <c r="F163" s="405"/>
      <c r="G163" s="405"/>
      <c r="H163" s="405"/>
      <c r="I163" s="406"/>
      <c r="J163" s="406"/>
    </row>
    <row r="164" spans="1:10" x14ac:dyDescent="0.25">
      <c r="A164" s="426" t="s">
        <v>154</v>
      </c>
      <c r="B164" s="426" t="s">
        <v>154</v>
      </c>
      <c r="C164" s="436" t="s">
        <v>154</v>
      </c>
      <c r="D164" s="445" t="str">
        <f>VLOOKUP(ONS2011Q4[[#This Row],[Cleaned text]],ONSCollation[[#All],[Dept detail / Agency]],1,0)</f>
        <v>Scottish Government (excl agencies)</v>
      </c>
      <c r="E164" s="405">
        <v>5260</v>
      </c>
      <c r="F164" s="405">
        <v>5020</v>
      </c>
      <c r="G164" s="405">
        <v>5230</v>
      </c>
      <c r="H164" s="405">
        <v>4990</v>
      </c>
      <c r="I164" s="406">
        <v>30</v>
      </c>
      <c r="J164" s="406">
        <v>20</v>
      </c>
    </row>
    <row r="165" spans="1:10" x14ac:dyDescent="0.25">
      <c r="A165" s="426" t="s">
        <v>107</v>
      </c>
      <c r="B165" s="426" t="s">
        <v>107</v>
      </c>
      <c r="C165" s="436" t="s">
        <v>107</v>
      </c>
      <c r="D165" s="445" t="str">
        <f>VLOOKUP(ONS2011Q4[[#This Row],[Cleaned text]],ONSCollation[[#All],[Dept detail / Agency]],1,0)</f>
        <v>Scottish Housing Regulator</v>
      </c>
      <c r="E165" s="405">
        <v>50</v>
      </c>
      <c r="F165" s="405">
        <v>50</v>
      </c>
      <c r="G165" s="405">
        <v>50</v>
      </c>
      <c r="H165" s="405">
        <v>50</v>
      </c>
      <c r="I165" s="406" t="s">
        <v>8</v>
      </c>
      <c r="J165" s="406">
        <v>0</v>
      </c>
    </row>
    <row r="166" spans="1:10" x14ac:dyDescent="0.25">
      <c r="A166" s="426" t="s">
        <v>96</v>
      </c>
      <c r="B166" s="426" t="s">
        <v>96</v>
      </c>
      <c r="C166" s="436" t="s">
        <v>96</v>
      </c>
      <c r="D166" s="445" t="e">
        <f>VLOOKUP(ONS2011Q4[[#This Row],[Cleaned text]],ONSCollation[[#All],[Dept detail / Agency]],1,0)</f>
        <v>#N/A</v>
      </c>
      <c r="E166" s="405">
        <v>1700</v>
      </c>
      <c r="F166" s="405">
        <v>1580</v>
      </c>
      <c r="G166" s="405">
        <v>1720</v>
      </c>
      <c r="H166" s="405">
        <v>1610</v>
      </c>
      <c r="I166" s="406">
        <v>-20</v>
      </c>
      <c r="J166" s="406">
        <v>-20</v>
      </c>
    </row>
    <row r="167" spans="1:10" x14ac:dyDescent="0.25">
      <c r="A167" s="426" t="s">
        <v>98</v>
      </c>
      <c r="B167" s="426" t="s">
        <v>98</v>
      </c>
      <c r="C167" s="436" t="s">
        <v>98</v>
      </c>
      <c r="D167" s="445" t="str">
        <f>VLOOKUP(ONS2011Q4[[#This Row],[Cleaned text]],ONSCollation[[#All],[Dept detail / Agency]],1,0)</f>
        <v>Historic Scotland</v>
      </c>
      <c r="E167" s="405">
        <v>970</v>
      </c>
      <c r="F167" s="405">
        <v>920</v>
      </c>
      <c r="G167" s="405">
        <v>1130</v>
      </c>
      <c r="H167" s="405">
        <v>1050</v>
      </c>
      <c r="I167" s="406">
        <v>-150</v>
      </c>
      <c r="J167" s="406">
        <v>-130</v>
      </c>
    </row>
    <row r="168" spans="1:10" x14ac:dyDescent="0.25">
      <c r="A168" s="426" t="s">
        <v>604</v>
      </c>
      <c r="B168" s="426" t="s">
        <v>604</v>
      </c>
      <c r="C168" s="436" t="s">
        <v>584</v>
      </c>
      <c r="D168" s="445" t="str">
        <f>VLOOKUP(ONS2011Q4[[#This Row],[Cleaned text]],ONSCollation[[#All],[Dept detail / Agency]],1,0)</f>
        <v>National Records of Scotland</v>
      </c>
      <c r="E168" s="405">
        <v>400</v>
      </c>
      <c r="F168" s="405">
        <v>370</v>
      </c>
      <c r="G168" s="405">
        <v>400</v>
      </c>
      <c r="H168" s="405">
        <v>370</v>
      </c>
      <c r="I168" s="406" t="s">
        <v>8</v>
      </c>
      <c r="J168" s="406" t="s">
        <v>8</v>
      </c>
    </row>
    <row r="169" spans="1:10" x14ac:dyDescent="0.25">
      <c r="A169" s="426" t="s">
        <v>100</v>
      </c>
      <c r="B169" s="426" t="s">
        <v>100</v>
      </c>
      <c r="C169" s="436" t="s">
        <v>100</v>
      </c>
      <c r="D169" s="445" t="e">
        <f>VLOOKUP(ONS2011Q4[[#This Row],[Cleaned text]],ONSCollation[[#All],[Dept detail / Agency]],1,0)</f>
        <v>#N/A</v>
      </c>
      <c r="E169" s="405">
        <v>160</v>
      </c>
      <c r="F169" s="405">
        <v>150</v>
      </c>
      <c r="G169" s="405">
        <v>150</v>
      </c>
      <c r="H169" s="405">
        <v>150</v>
      </c>
      <c r="I169" s="406" t="s">
        <v>8</v>
      </c>
      <c r="J169" s="406" t="s">
        <v>8</v>
      </c>
    </row>
    <row r="170" spans="1:10" x14ac:dyDescent="0.25">
      <c r="A170" s="426" t="s">
        <v>101</v>
      </c>
      <c r="B170" s="426" t="s">
        <v>101</v>
      </c>
      <c r="C170" s="436" t="s">
        <v>391</v>
      </c>
      <c r="D170" s="445" t="str">
        <f>VLOOKUP(ONS2011Q4[[#This Row],[Cleaned text]],ONSCollation[[#All],[Dept detail / Agency]],1,0)</f>
        <v>Registers of Scotland</v>
      </c>
      <c r="E170" s="405">
        <v>1200</v>
      </c>
      <c r="F170" s="405">
        <v>1120</v>
      </c>
      <c r="G170" s="405">
        <v>1210</v>
      </c>
      <c r="H170" s="405">
        <v>1130</v>
      </c>
      <c r="I170" s="406">
        <v>-10</v>
      </c>
      <c r="J170" s="406">
        <v>-10</v>
      </c>
    </row>
    <row r="171" spans="1:10" x14ac:dyDescent="0.25">
      <c r="A171" s="426" t="s">
        <v>102</v>
      </c>
      <c r="B171" s="426" t="s">
        <v>102</v>
      </c>
      <c r="C171" s="436" t="s">
        <v>102</v>
      </c>
      <c r="D171" s="445" t="str">
        <f>VLOOKUP(ONS2011Q4[[#This Row],[Cleaned text]],ONSCollation[[#All],[Dept detail / Agency]],1,0)</f>
        <v>Scottish Court Service</v>
      </c>
      <c r="E171" s="405">
        <v>1480</v>
      </c>
      <c r="F171" s="405">
        <v>1350</v>
      </c>
      <c r="G171" s="405">
        <v>1460</v>
      </c>
      <c r="H171" s="405">
        <v>1350</v>
      </c>
      <c r="I171" s="406">
        <v>10</v>
      </c>
      <c r="J171" s="406">
        <v>10</v>
      </c>
    </row>
    <row r="172" spans="1:10" x14ac:dyDescent="0.25">
      <c r="A172" s="426" t="s">
        <v>158</v>
      </c>
      <c r="B172" s="426" t="s">
        <v>158</v>
      </c>
      <c r="C172" s="436" t="s">
        <v>158</v>
      </c>
      <c r="D172" s="445" t="str">
        <f>VLOOKUP(ONS2011Q4[[#This Row],[Cleaned text]],ONSCollation[[#All],[Dept detail / Agency]],1,0)</f>
        <v>Scottish Prison Service Headquarters</v>
      </c>
      <c r="E172" s="405">
        <v>4050</v>
      </c>
      <c r="F172" s="405">
        <v>3940</v>
      </c>
      <c r="G172" s="405">
        <v>4220</v>
      </c>
      <c r="H172" s="405">
        <v>4100</v>
      </c>
      <c r="I172" s="406">
        <v>-170</v>
      </c>
      <c r="J172" s="406">
        <v>-160</v>
      </c>
    </row>
    <row r="173" spans="1:10" x14ac:dyDescent="0.25">
      <c r="A173" s="426" t="s">
        <v>103</v>
      </c>
      <c r="B173" s="426" t="s">
        <v>103</v>
      </c>
      <c r="C173" s="436" t="s">
        <v>103</v>
      </c>
      <c r="D173" s="445" t="str">
        <f>VLOOKUP(ONS2011Q4[[#This Row],[Cleaned text]],ONSCollation[[#All],[Dept detail / Agency]],1,0)</f>
        <v>Scottish Public Pensions Agency</v>
      </c>
      <c r="E173" s="405">
        <v>260</v>
      </c>
      <c r="F173" s="405">
        <v>240</v>
      </c>
      <c r="G173" s="405">
        <v>250</v>
      </c>
      <c r="H173" s="405">
        <v>230</v>
      </c>
      <c r="I173" s="406">
        <v>10</v>
      </c>
      <c r="J173" s="406">
        <v>10</v>
      </c>
    </row>
    <row r="174" spans="1:10" x14ac:dyDescent="0.25">
      <c r="A174" s="426" t="s">
        <v>105</v>
      </c>
      <c r="B174" s="426" t="s">
        <v>105</v>
      </c>
      <c r="C174" s="436" t="s">
        <v>105</v>
      </c>
      <c r="D174" s="445" t="str">
        <f>VLOOKUP(ONS2011Q4[[#This Row],[Cleaned text]],ONSCollation[[#All],[Dept detail / Agency]],1,0)</f>
        <v>Student Awards Agency</v>
      </c>
      <c r="E174" s="405">
        <v>170</v>
      </c>
      <c r="F174" s="405">
        <v>160</v>
      </c>
      <c r="G174" s="405">
        <v>170</v>
      </c>
      <c r="H174" s="405">
        <v>160</v>
      </c>
      <c r="I174" s="406" t="s">
        <v>8</v>
      </c>
      <c r="J174" s="406" t="s">
        <v>8</v>
      </c>
    </row>
    <row r="175" spans="1:10" x14ac:dyDescent="0.25">
      <c r="A175" s="426" t="s">
        <v>106</v>
      </c>
      <c r="B175" s="426" t="s">
        <v>106</v>
      </c>
      <c r="C175" s="436" t="s">
        <v>106</v>
      </c>
      <c r="D175" s="445" t="str">
        <f>VLOOKUP(ONS2011Q4[[#This Row],[Cleaned text]],ONSCollation[[#All],[Dept detail / Agency]],1,0)</f>
        <v>Transport Scotland</v>
      </c>
      <c r="E175" s="405">
        <v>390</v>
      </c>
      <c r="F175" s="405">
        <v>380</v>
      </c>
      <c r="G175" s="405">
        <v>390</v>
      </c>
      <c r="H175" s="405">
        <v>380</v>
      </c>
      <c r="I175" s="406" t="s">
        <v>8</v>
      </c>
      <c r="J175" s="406">
        <v>0</v>
      </c>
    </row>
    <row r="176" spans="1:10" x14ac:dyDescent="0.25">
      <c r="A176" s="426" t="s">
        <v>159</v>
      </c>
      <c r="B176" s="426" t="s">
        <v>159</v>
      </c>
      <c r="C176" s="436" t="s">
        <v>159</v>
      </c>
      <c r="D176" s="445" t="str">
        <f>VLOOKUP(ONS2011Q4[[#This Row],[Cleaned text]],ONSCollation[[#All],[Dept detail / Agency]],1,0)</f>
        <v>Office for the Scottish Charity Regulator</v>
      </c>
      <c r="E176" s="405">
        <v>50</v>
      </c>
      <c r="F176" s="405">
        <v>50</v>
      </c>
      <c r="G176" s="405">
        <v>50</v>
      </c>
      <c r="H176" s="405">
        <v>50</v>
      </c>
      <c r="I176" s="406">
        <v>0</v>
      </c>
      <c r="J176" s="406">
        <v>0</v>
      </c>
    </row>
    <row r="177" spans="1:10" x14ac:dyDescent="0.25">
      <c r="A177" s="426" t="s">
        <v>108</v>
      </c>
      <c r="B177" s="426" t="s">
        <v>108</v>
      </c>
      <c r="C177" s="436" t="s">
        <v>108</v>
      </c>
      <c r="D177" s="445" t="str">
        <f>VLOOKUP(ONS2011Q4[[#This Row],[Cleaned text]],ONSCollation[[#All],[Dept detail / Agency]],1,0)</f>
        <v>Disclosure Scotland</v>
      </c>
      <c r="E177" s="405">
        <v>180</v>
      </c>
      <c r="F177" s="405">
        <v>170</v>
      </c>
      <c r="G177" s="405">
        <v>180</v>
      </c>
      <c r="H177" s="405">
        <v>170</v>
      </c>
      <c r="I177" s="406" t="s">
        <v>8</v>
      </c>
      <c r="J177" s="406" t="s">
        <v>8</v>
      </c>
    </row>
    <row r="178" spans="1:10" x14ac:dyDescent="0.25">
      <c r="A178" s="426" t="s">
        <v>650</v>
      </c>
      <c r="B178" s="426" t="s">
        <v>650</v>
      </c>
      <c r="C178" s="436" t="s">
        <v>621</v>
      </c>
      <c r="D178" s="445" t="str">
        <f>VLOOKUP(ONS2011Q4[[#This Row],[Cleaned text]],ONSCollation[[#All],[Dept detail / Agency]],1,0)</f>
        <v>Education Scotland</v>
      </c>
      <c r="E178" s="405">
        <v>310</v>
      </c>
      <c r="F178" s="405">
        <v>300</v>
      </c>
      <c r="G178" s="405">
        <v>310</v>
      </c>
      <c r="H178" s="405">
        <v>290</v>
      </c>
      <c r="I178" s="406">
        <v>10</v>
      </c>
      <c r="J178" s="406" t="s">
        <v>8</v>
      </c>
    </row>
    <row r="179" spans="1:10" x14ac:dyDescent="0.25">
      <c r="A179" s="426"/>
      <c r="B179" s="426"/>
      <c r="C179" s="436" t="s">
        <v>407</v>
      </c>
      <c r="D179" s="445" t="e">
        <f>VLOOKUP(ONS2011Q4[[#This Row],[Cleaned text]],ONSCollation[[#All],[Dept detail / Agency]],1,0)</f>
        <v>#N/A</v>
      </c>
      <c r="E179" s="405"/>
      <c r="F179" s="405"/>
      <c r="G179" s="405"/>
      <c r="H179" s="405"/>
      <c r="I179" s="406"/>
      <c r="J179" s="406"/>
    </row>
    <row r="180" spans="1:10" x14ac:dyDescent="0.25">
      <c r="A180" s="425" t="s">
        <v>536</v>
      </c>
      <c r="B180" s="425"/>
      <c r="C180" s="435" t="s">
        <v>407</v>
      </c>
      <c r="D180" s="444" t="e">
        <f>VLOOKUP(ONS2011Q4[[#This Row],[Cleaned text]],ONSCollation[[#All],[Dept detail / Agency]],1,0)</f>
        <v>#N/A</v>
      </c>
      <c r="E180" s="405"/>
      <c r="F180" s="405"/>
      <c r="G180" s="405"/>
      <c r="H180" s="405"/>
      <c r="I180" s="406"/>
      <c r="J180" s="406"/>
    </row>
    <row r="181" spans="1:10" x14ac:dyDescent="0.25">
      <c r="A181" s="426" t="s">
        <v>536</v>
      </c>
      <c r="B181" s="426" t="s">
        <v>536</v>
      </c>
      <c r="C181" s="436" t="s">
        <v>536</v>
      </c>
      <c r="D181" s="445" t="str">
        <f>VLOOKUP(ONS2011Q4[[#This Row],[Cleaned text]],ONSCollation[[#All],[Dept detail / Agency]],1,0)</f>
        <v>Welsh Government</v>
      </c>
      <c r="E181" s="405">
        <v>5270</v>
      </c>
      <c r="F181" s="405">
        <v>5010</v>
      </c>
      <c r="G181" s="405">
        <v>5280</v>
      </c>
      <c r="H181" s="405">
        <v>5020</v>
      </c>
      <c r="I181" s="406">
        <v>-10</v>
      </c>
      <c r="J181" s="406">
        <v>-10</v>
      </c>
    </row>
    <row r="182" spans="1:10" x14ac:dyDescent="0.25">
      <c r="A182" s="426"/>
      <c r="B182" s="426"/>
      <c r="C182" s="436" t="s">
        <v>407</v>
      </c>
      <c r="D182" s="445" t="e">
        <f>VLOOKUP(ONS2011Q4[[#This Row],[Cleaned text]],ONSCollation[[#All],[Dept detail / Agency]],1,0)</f>
        <v>#N/A</v>
      </c>
      <c r="E182" s="405"/>
      <c r="F182" s="405"/>
      <c r="G182" s="405"/>
      <c r="H182" s="405"/>
      <c r="I182" s="406"/>
      <c r="J182" s="406"/>
    </row>
    <row r="183" spans="1:10" x14ac:dyDescent="0.25">
      <c r="A183" s="426"/>
      <c r="B183" s="426"/>
      <c r="C183" s="436" t="s">
        <v>407</v>
      </c>
      <c r="D183" s="445" t="e">
        <f>VLOOKUP(ONS2011Q4[[#This Row],[Cleaned text]],ONSCollation[[#All],[Dept detail / Agency]],1,0)</f>
        <v>#N/A</v>
      </c>
      <c r="E183" s="405"/>
      <c r="F183" s="405"/>
      <c r="G183" s="405"/>
      <c r="H183" s="405"/>
      <c r="I183" s="406"/>
      <c r="J183" s="406"/>
    </row>
    <row r="184" spans="1:10" x14ac:dyDescent="0.25">
      <c r="A184" s="409" t="s">
        <v>162</v>
      </c>
      <c r="B184" s="409" t="str">
        <f>ONS2011Q4[[#This Row],[Dept]]</f>
        <v>Total employment</v>
      </c>
      <c r="C184" s="437" t="str">
        <f>TRIM(ONS2011Q4[[#This Row],[Text]])</f>
        <v>Total employment</v>
      </c>
      <c r="D184" s="446" t="str">
        <f>VLOOKUP(ONS2011Q4[[#This Row],[Cleaned text]],ONSCollation[[#All],[Dept detail / Agency]],1,0)</f>
        <v>Total Employment</v>
      </c>
      <c r="E184" s="404">
        <v>470610</v>
      </c>
      <c r="F184" s="404">
        <v>435240</v>
      </c>
      <c r="G184" s="404">
        <v>479770</v>
      </c>
      <c r="H184" s="404">
        <v>444090</v>
      </c>
      <c r="I184" s="410">
        <v>-9170</v>
      </c>
      <c r="J184" s="410">
        <v>-8850</v>
      </c>
    </row>
    <row r="185" spans="1:10" x14ac:dyDescent="0.25">
      <c r="A185" s="910"/>
      <c r="B185" s="910"/>
      <c r="C185" s="411"/>
      <c r="D185" s="411"/>
      <c r="E185" s="411"/>
      <c r="F185" s="411"/>
      <c r="G185" s="411"/>
      <c r="H185" s="411"/>
    </row>
    <row r="186" spans="1:10" x14ac:dyDescent="0.25">
      <c r="A186" s="412"/>
      <c r="B186" s="413"/>
      <c r="C186" s="408"/>
      <c r="D186" s="408"/>
      <c r="E186" s="408"/>
      <c r="F186" s="408"/>
      <c r="G186" s="408"/>
      <c r="H186" s="414" t="s">
        <v>163</v>
      </c>
    </row>
    <row r="187" spans="1:10" x14ac:dyDescent="0.25">
      <c r="A187" s="412"/>
      <c r="B187" s="413"/>
      <c r="C187" s="408"/>
      <c r="D187" s="408"/>
      <c r="E187" s="408"/>
      <c r="F187" s="408"/>
      <c r="G187" s="408"/>
      <c r="H187" s="415"/>
    </row>
    <row r="188" spans="1:10" x14ac:dyDescent="0.25">
      <c r="A188" s="427">
        <v>1</v>
      </c>
      <c r="B188" s="916" t="s">
        <v>555</v>
      </c>
      <c r="C188" s="916"/>
      <c r="D188" s="916"/>
      <c r="E188" s="916"/>
      <c r="F188" s="916"/>
      <c r="G188"/>
      <c r="H188"/>
    </row>
    <row r="189" spans="1:10" x14ac:dyDescent="0.25">
      <c r="A189" s="428">
        <v>2</v>
      </c>
      <c r="B189" s="916" t="s">
        <v>651</v>
      </c>
      <c r="C189" s="916"/>
      <c r="D189" s="916"/>
      <c r="E189" s="916"/>
      <c r="F189" s="916"/>
      <c r="G189"/>
      <c r="H189"/>
    </row>
    <row r="190" spans="1:10" x14ac:dyDescent="0.25">
      <c r="A190" s="428">
        <v>3</v>
      </c>
      <c r="B190" s="916" t="s">
        <v>652</v>
      </c>
      <c r="C190" s="916"/>
      <c r="D190" s="916"/>
      <c r="E190" s="916"/>
      <c r="F190" s="916"/>
      <c r="G190"/>
      <c r="H190"/>
    </row>
    <row r="191" spans="1:10" ht="37.5" customHeight="1" x14ac:dyDescent="0.25">
      <c r="A191" s="428">
        <v>4</v>
      </c>
      <c r="B191" s="916" t="s">
        <v>653</v>
      </c>
      <c r="C191" s="916"/>
      <c r="D191" s="916"/>
      <c r="E191" s="916"/>
      <c r="F191" s="916"/>
      <c r="G191"/>
      <c r="H191"/>
    </row>
    <row r="192" spans="1:10" ht="22.5" x14ac:dyDescent="0.25">
      <c r="A192" s="428"/>
      <c r="B192" s="429" t="s">
        <v>654</v>
      </c>
      <c r="C192" s="429"/>
      <c r="D192" s="429"/>
      <c r="E192" s="429"/>
      <c r="F192" s="429"/>
      <c r="G192"/>
      <c r="H192"/>
    </row>
    <row r="193" spans="1:8" x14ac:dyDescent="0.25">
      <c r="A193" s="428">
        <v>5</v>
      </c>
      <c r="B193" s="917" t="s">
        <v>655</v>
      </c>
      <c r="C193" s="916"/>
      <c r="D193" s="916"/>
      <c r="E193" s="916"/>
      <c r="F193" s="916"/>
      <c r="G193"/>
      <c r="H193"/>
    </row>
    <row r="194" spans="1:8" x14ac:dyDescent="0.25">
      <c r="A194" s="428"/>
      <c r="B194" s="916"/>
      <c r="C194" s="916"/>
      <c r="D194" s="916"/>
      <c r="E194" s="916"/>
      <c r="F194" s="916"/>
      <c r="G194"/>
      <c r="H194"/>
    </row>
    <row r="195" spans="1:8" x14ac:dyDescent="0.25">
      <c r="A195" s="430">
        <v>6</v>
      </c>
      <c r="B195" s="915" t="s">
        <v>656</v>
      </c>
      <c r="C195" s="916"/>
      <c r="D195" s="916"/>
      <c r="E195" s="916"/>
      <c r="F195" s="916"/>
      <c r="G195"/>
      <c r="H195"/>
    </row>
    <row r="196" spans="1:8" x14ac:dyDescent="0.25">
      <c r="A196" s="431"/>
      <c r="B196" s="916"/>
      <c r="C196" s="916"/>
      <c r="D196" s="916"/>
      <c r="E196" s="916"/>
      <c r="F196" s="916"/>
      <c r="G196"/>
      <c r="H196"/>
    </row>
    <row r="197" spans="1:8" x14ac:dyDescent="0.25">
      <c r="A197" s="431"/>
      <c r="B197" s="916"/>
      <c r="C197" s="916"/>
      <c r="D197" s="916"/>
      <c r="E197" s="916"/>
      <c r="F197" s="916"/>
      <c r="G197"/>
      <c r="H197"/>
    </row>
    <row r="198" spans="1:8" x14ac:dyDescent="0.25">
      <c r="A198" s="432"/>
      <c r="B198" s="864"/>
      <c r="C198" s="864"/>
      <c r="D198" s="864"/>
      <c r="E198" s="864"/>
      <c r="F198" s="864"/>
      <c r="G198"/>
      <c r="H198"/>
    </row>
  </sheetData>
  <mergeCells count="11">
    <mergeCell ref="B195:F198"/>
    <mergeCell ref="A185:B185"/>
    <mergeCell ref="A1:H2"/>
    <mergeCell ref="A3:B3"/>
    <mergeCell ref="A4:B4"/>
    <mergeCell ref="E4:F4"/>
    <mergeCell ref="B188:F188"/>
    <mergeCell ref="B189:F189"/>
    <mergeCell ref="B190:F190"/>
    <mergeCell ref="B191:F191"/>
    <mergeCell ref="B193:F194"/>
  </mergeCells>
  <pageMargins left="0.7" right="0.7" top="0.75" bottom="0.75" header="0.3" footer="0.3"/>
  <pageSetup paperSize="9" orientation="portrait"/>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H198"/>
  <sheetViews>
    <sheetView workbookViewId="0">
      <pane xSplit="2" ySplit="6" topLeftCell="C7" activePane="bottomRight" state="frozen"/>
      <selection activeCell="A14" sqref="A14:N14"/>
      <selection pane="topRight" activeCell="A14" sqref="A14:N14"/>
      <selection pane="bottomLeft" activeCell="A14" sqref="A14:N14"/>
      <selection pane="bottomRight" activeCell="A14" sqref="A14:B14"/>
    </sheetView>
  </sheetViews>
  <sheetFormatPr defaultColWidth="8.85546875" defaultRowHeight="15" x14ac:dyDescent="0.25"/>
  <cols>
    <col min="1" max="1" width="8.85546875" style="308"/>
    <col min="2" max="2" width="8.85546875" style="402"/>
    <col min="3" max="8" width="8.85546875" style="399"/>
  </cols>
  <sheetData>
    <row r="1" spans="1:8" x14ac:dyDescent="0.25">
      <c r="A1" s="875" t="s">
        <v>626</v>
      </c>
      <c r="B1" s="875"/>
      <c r="C1" s="875"/>
      <c r="D1" s="875"/>
      <c r="E1" s="875"/>
      <c r="F1" s="875"/>
      <c r="G1" s="875"/>
      <c r="H1" s="875"/>
    </row>
    <row r="2" spans="1:8" x14ac:dyDescent="0.25">
      <c r="A2" s="875"/>
      <c r="B2" s="875"/>
      <c r="C2" s="875"/>
      <c r="D2" s="875"/>
      <c r="E2" s="875"/>
      <c r="F2" s="875"/>
      <c r="G2" s="875"/>
      <c r="H2" s="875"/>
    </row>
    <row r="3" spans="1:8" x14ac:dyDescent="0.25">
      <c r="A3" s="899"/>
      <c r="B3" s="899"/>
      <c r="C3" s="403"/>
      <c r="D3" s="403"/>
      <c r="E3" s="403"/>
      <c r="F3" s="403"/>
      <c r="G3" s="403"/>
      <c r="H3" s="403"/>
    </row>
    <row r="4" spans="1:8" x14ac:dyDescent="0.25">
      <c r="A4" s="900"/>
      <c r="B4" s="900"/>
      <c r="C4" s="901" t="s">
        <v>627</v>
      </c>
      <c r="D4" s="902"/>
      <c r="E4" s="903" t="s">
        <v>586</v>
      </c>
      <c r="F4" s="904"/>
      <c r="G4" s="903" t="s">
        <v>534</v>
      </c>
      <c r="H4" s="904"/>
    </row>
    <row r="5" spans="1:8" x14ac:dyDescent="0.25">
      <c r="A5" s="912"/>
      <c r="B5" s="912"/>
      <c r="C5" s="908" t="s">
        <v>0</v>
      </c>
      <c r="D5" s="908" t="s">
        <v>1</v>
      </c>
      <c r="E5" s="908" t="s">
        <v>0</v>
      </c>
      <c r="F5" s="908" t="s">
        <v>1</v>
      </c>
      <c r="G5" s="908" t="s">
        <v>0</v>
      </c>
      <c r="H5" s="908" t="s">
        <v>1</v>
      </c>
    </row>
    <row r="6" spans="1:8" x14ac:dyDescent="0.25">
      <c r="A6" s="910"/>
      <c r="B6" s="910"/>
      <c r="C6" s="909"/>
      <c r="D6" s="909"/>
      <c r="E6" s="909"/>
      <c r="F6" s="909"/>
      <c r="G6" s="909"/>
      <c r="H6" s="909"/>
    </row>
    <row r="7" spans="1:8" x14ac:dyDescent="0.25">
      <c r="A7" s="911"/>
      <c r="B7" s="911"/>
      <c r="C7" s="404"/>
      <c r="D7" s="404"/>
      <c r="E7" s="404"/>
      <c r="F7" s="404"/>
      <c r="G7" s="404"/>
      <c r="H7" s="404"/>
    </row>
    <row r="8" spans="1:8" x14ac:dyDescent="0.25">
      <c r="A8" s="907" t="s">
        <v>117</v>
      </c>
      <c r="B8" s="907"/>
      <c r="C8" s="405"/>
      <c r="D8" s="405"/>
      <c r="E8" s="405"/>
      <c r="F8" s="405"/>
      <c r="G8" s="405"/>
      <c r="H8" s="405"/>
    </row>
    <row r="9" spans="1:8" x14ac:dyDescent="0.25">
      <c r="A9" s="905" t="s">
        <v>2</v>
      </c>
      <c r="B9" s="905"/>
      <c r="C9" s="405">
        <v>7670</v>
      </c>
      <c r="D9" s="405">
        <v>7080</v>
      </c>
      <c r="E9" s="405">
        <v>7770</v>
      </c>
      <c r="F9" s="405">
        <v>7170</v>
      </c>
      <c r="G9" s="406">
        <v>-100</v>
      </c>
      <c r="H9" s="406">
        <v>-90</v>
      </c>
    </row>
    <row r="10" spans="1:8" x14ac:dyDescent="0.25">
      <c r="A10" s="905" t="s">
        <v>3</v>
      </c>
      <c r="B10" s="905"/>
      <c r="C10" s="405">
        <v>40</v>
      </c>
      <c r="D10" s="405">
        <v>40</v>
      </c>
      <c r="E10" s="405">
        <v>40</v>
      </c>
      <c r="F10" s="405">
        <v>40</v>
      </c>
      <c r="G10" s="406" t="s">
        <v>8</v>
      </c>
      <c r="H10" s="406" t="s">
        <v>8</v>
      </c>
    </row>
    <row r="11" spans="1:8" x14ac:dyDescent="0.25">
      <c r="A11" s="905" t="s">
        <v>4</v>
      </c>
      <c r="B11" s="905"/>
      <c r="C11" s="405">
        <v>40</v>
      </c>
      <c r="D11" s="405">
        <v>40</v>
      </c>
      <c r="E11" s="405">
        <v>40</v>
      </c>
      <c r="F11" s="405">
        <v>40</v>
      </c>
      <c r="G11" s="406" t="s">
        <v>8</v>
      </c>
      <c r="H11" s="406" t="s">
        <v>8</v>
      </c>
    </row>
    <row r="12" spans="1:8" x14ac:dyDescent="0.25">
      <c r="A12" s="905" t="s">
        <v>6</v>
      </c>
      <c r="B12" s="905"/>
      <c r="C12" s="405">
        <v>310</v>
      </c>
      <c r="D12" s="405">
        <v>300</v>
      </c>
      <c r="E12" s="405">
        <v>310</v>
      </c>
      <c r="F12" s="405">
        <v>300</v>
      </c>
      <c r="G12" s="406">
        <v>0</v>
      </c>
      <c r="H12" s="406" t="s">
        <v>8</v>
      </c>
    </row>
    <row r="13" spans="1:8" x14ac:dyDescent="0.25">
      <c r="A13" s="905" t="s">
        <v>7</v>
      </c>
      <c r="B13" s="905"/>
      <c r="C13" s="405">
        <v>980</v>
      </c>
      <c r="D13" s="405">
        <v>920</v>
      </c>
      <c r="E13" s="405">
        <v>1010</v>
      </c>
      <c r="F13" s="405">
        <v>950</v>
      </c>
      <c r="G13" s="406">
        <v>-30</v>
      </c>
      <c r="H13" s="406">
        <v>-30</v>
      </c>
    </row>
    <row r="14" spans="1:8" x14ac:dyDescent="0.25">
      <c r="A14" s="905"/>
      <c r="B14" s="905"/>
      <c r="C14" s="405"/>
      <c r="D14" s="405"/>
      <c r="E14" s="405"/>
      <c r="F14" s="405"/>
      <c r="G14" s="406"/>
      <c r="H14" s="406"/>
    </row>
    <row r="15" spans="1:8" x14ac:dyDescent="0.25">
      <c r="A15" s="907" t="s">
        <v>176</v>
      </c>
      <c r="B15" s="907"/>
      <c r="C15" s="405"/>
      <c r="D15" s="405"/>
      <c r="E15" s="405"/>
      <c r="F15" s="405"/>
      <c r="G15" s="406"/>
      <c r="H15" s="406"/>
    </row>
    <row r="16" spans="1:8" x14ac:dyDescent="0.25">
      <c r="A16" s="905" t="s">
        <v>628</v>
      </c>
      <c r="B16" s="905"/>
      <c r="C16" s="405">
        <v>3000</v>
      </c>
      <c r="D16" s="405">
        <v>2910</v>
      </c>
      <c r="E16" s="405">
        <v>2960</v>
      </c>
      <c r="F16" s="405">
        <v>2880</v>
      </c>
      <c r="G16" s="406">
        <v>40</v>
      </c>
      <c r="H16" s="406">
        <v>30</v>
      </c>
    </row>
    <row r="17" spans="1:8" x14ac:dyDescent="0.25">
      <c r="A17" s="905" t="s">
        <v>9</v>
      </c>
      <c r="B17" s="905"/>
      <c r="C17" s="405">
        <v>880</v>
      </c>
      <c r="D17" s="405">
        <v>820</v>
      </c>
      <c r="E17" s="405">
        <v>890</v>
      </c>
      <c r="F17" s="405">
        <v>830</v>
      </c>
      <c r="G17" s="406">
        <v>-10</v>
      </c>
      <c r="H17" s="406">
        <v>-10</v>
      </c>
    </row>
    <row r="18" spans="1:8" x14ac:dyDescent="0.25">
      <c r="A18" s="905" t="s">
        <v>10</v>
      </c>
      <c r="B18" s="905"/>
      <c r="C18" s="405">
        <v>1000</v>
      </c>
      <c r="D18" s="405">
        <v>920</v>
      </c>
      <c r="E18" s="405">
        <v>1070</v>
      </c>
      <c r="F18" s="405">
        <v>970</v>
      </c>
      <c r="G18" s="406">
        <v>-60</v>
      </c>
      <c r="H18" s="406">
        <v>-60</v>
      </c>
    </row>
    <row r="19" spans="1:8" x14ac:dyDescent="0.25">
      <c r="A19" s="905" t="s">
        <v>11</v>
      </c>
      <c r="B19" s="905"/>
      <c r="C19" s="405">
        <v>2110</v>
      </c>
      <c r="D19" s="405">
        <v>2000</v>
      </c>
      <c r="E19" s="405">
        <v>2120</v>
      </c>
      <c r="F19" s="405">
        <v>2020</v>
      </c>
      <c r="G19" s="406">
        <v>-10</v>
      </c>
      <c r="H19" s="406">
        <v>-10</v>
      </c>
    </row>
    <row r="20" spans="1:8" x14ac:dyDescent="0.25">
      <c r="A20" s="905" t="s">
        <v>12</v>
      </c>
      <c r="B20" s="905"/>
      <c r="C20" s="405">
        <v>570</v>
      </c>
      <c r="D20" s="405">
        <v>550</v>
      </c>
      <c r="E20" s="405">
        <v>570</v>
      </c>
      <c r="F20" s="405">
        <v>550</v>
      </c>
      <c r="G20" s="406">
        <v>0</v>
      </c>
      <c r="H20" s="406" t="s">
        <v>8</v>
      </c>
    </row>
    <row r="21" spans="1:8" x14ac:dyDescent="0.25">
      <c r="A21" s="905" t="s">
        <v>13</v>
      </c>
      <c r="B21" s="905"/>
      <c r="C21" s="405">
        <v>540</v>
      </c>
      <c r="D21" s="405">
        <v>530</v>
      </c>
      <c r="E21" s="405">
        <v>530</v>
      </c>
      <c r="F21" s="405">
        <v>520</v>
      </c>
      <c r="G21" s="406">
        <v>10</v>
      </c>
      <c r="H21" s="406">
        <v>10</v>
      </c>
    </row>
    <row r="22" spans="1:8" x14ac:dyDescent="0.25">
      <c r="A22" s="905" t="s">
        <v>629</v>
      </c>
      <c r="B22" s="905"/>
      <c r="C22" s="405">
        <v>0</v>
      </c>
      <c r="D22" s="405">
        <v>0</v>
      </c>
      <c r="E22" s="405">
        <v>50</v>
      </c>
      <c r="F22" s="405">
        <v>50</v>
      </c>
      <c r="G22" s="406">
        <v>-50</v>
      </c>
      <c r="H22" s="406">
        <v>-50</v>
      </c>
    </row>
    <row r="23" spans="1:8" x14ac:dyDescent="0.25">
      <c r="A23" s="905" t="s">
        <v>15</v>
      </c>
      <c r="B23" s="905"/>
      <c r="C23" s="405">
        <v>70</v>
      </c>
      <c r="D23" s="405">
        <v>70</v>
      </c>
      <c r="E23" s="405">
        <v>70</v>
      </c>
      <c r="F23" s="405">
        <v>70</v>
      </c>
      <c r="G23" s="406" t="s">
        <v>8</v>
      </c>
      <c r="H23" s="406">
        <v>0</v>
      </c>
    </row>
    <row r="24" spans="1:8" x14ac:dyDescent="0.25">
      <c r="A24" s="905" t="s">
        <v>16</v>
      </c>
      <c r="B24" s="905"/>
      <c r="C24" s="405">
        <v>910</v>
      </c>
      <c r="D24" s="405">
        <v>850</v>
      </c>
      <c r="E24" s="405">
        <v>900</v>
      </c>
      <c r="F24" s="405">
        <v>840</v>
      </c>
      <c r="G24" s="406">
        <v>10</v>
      </c>
      <c r="H24" s="406">
        <v>10</v>
      </c>
    </row>
    <row r="25" spans="1:8" x14ac:dyDescent="0.25">
      <c r="A25" s="905" t="s">
        <v>410</v>
      </c>
      <c r="B25" s="905"/>
      <c r="C25" s="405">
        <v>1540</v>
      </c>
      <c r="D25" s="405">
        <v>1500</v>
      </c>
      <c r="E25" s="405">
        <v>1550</v>
      </c>
      <c r="F25" s="405">
        <v>1500</v>
      </c>
      <c r="G25" s="406">
        <v>-10</v>
      </c>
      <c r="H25" s="406">
        <v>-10</v>
      </c>
    </row>
    <row r="26" spans="1:8" x14ac:dyDescent="0.25">
      <c r="A26" s="905" t="s">
        <v>630</v>
      </c>
      <c r="B26" s="905"/>
      <c r="C26" s="405">
        <v>40</v>
      </c>
      <c r="D26" s="405">
        <v>40</v>
      </c>
      <c r="E26" s="405">
        <v>30</v>
      </c>
      <c r="F26" s="405">
        <v>30</v>
      </c>
      <c r="G26" s="406" t="s">
        <v>8</v>
      </c>
      <c r="H26" s="406" t="s">
        <v>8</v>
      </c>
    </row>
    <row r="27" spans="1:8" x14ac:dyDescent="0.25">
      <c r="A27" s="905" t="s">
        <v>631</v>
      </c>
      <c r="B27" s="905"/>
      <c r="C27" s="405">
        <v>4720</v>
      </c>
      <c r="D27" s="405">
        <v>4240</v>
      </c>
      <c r="E27" s="405">
        <v>4990</v>
      </c>
      <c r="F27" s="405">
        <v>4470</v>
      </c>
      <c r="G27" s="406">
        <v>-260</v>
      </c>
      <c r="H27" s="406">
        <v>-230</v>
      </c>
    </row>
    <row r="28" spans="1:8" x14ac:dyDescent="0.25">
      <c r="A28" s="905" t="s">
        <v>632</v>
      </c>
      <c r="B28" s="905"/>
      <c r="C28" s="405">
        <v>1870</v>
      </c>
      <c r="D28" s="405">
        <v>1800</v>
      </c>
      <c r="E28" s="405">
        <v>1820</v>
      </c>
      <c r="F28" s="405">
        <v>1760</v>
      </c>
      <c r="G28" s="406">
        <v>40</v>
      </c>
      <c r="H28" s="406">
        <v>40</v>
      </c>
    </row>
    <row r="29" spans="1:8" x14ac:dyDescent="0.25">
      <c r="A29" s="905" t="s">
        <v>37</v>
      </c>
      <c r="B29" s="905"/>
      <c r="C29" s="405">
        <v>1090</v>
      </c>
      <c r="D29" s="405">
        <v>1060</v>
      </c>
      <c r="E29" s="405">
        <v>1100</v>
      </c>
      <c r="F29" s="405">
        <v>1060</v>
      </c>
      <c r="G29" s="406">
        <v>-10</v>
      </c>
      <c r="H29" s="406">
        <v>-10</v>
      </c>
    </row>
    <row r="30" spans="1:8" x14ac:dyDescent="0.25">
      <c r="A30" s="905"/>
      <c r="B30" s="905"/>
      <c r="C30" s="405"/>
      <c r="D30" s="405"/>
      <c r="E30" s="405"/>
      <c r="F30" s="405"/>
      <c r="G30" s="406"/>
      <c r="H30" s="406"/>
    </row>
    <row r="31" spans="1:8" x14ac:dyDescent="0.25">
      <c r="A31" s="907" t="s">
        <v>17</v>
      </c>
      <c r="B31" s="907"/>
      <c r="C31" s="405"/>
      <c r="D31" s="407"/>
      <c r="E31" s="405"/>
      <c r="F31" s="407"/>
      <c r="G31" s="406"/>
      <c r="H31" s="406"/>
    </row>
    <row r="32" spans="1:8" x14ac:dyDescent="0.25">
      <c r="A32" s="905" t="s">
        <v>633</v>
      </c>
      <c r="B32" s="905"/>
      <c r="C32" s="405">
        <v>1690</v>
      </c>
      <c r="D32" s="405">
        <v>1640</v>
      </c>
      <c r="E32" s="405">
        <v>1680</v>
      </c>
      <c r="F32" s="405">
        <v>1630</v>
      </c>
      <c r="G32" s="406">
        <v>10</v>
      </c>
      <c r="H32" s="406">
        <v>10</v>
      </c>
    </row>
    <row r="33" spans="1:8" x14ac:dyDescent="0.25">
      <c r="A33" s="905"/>
      <c r="B33" s="905"/>
      <c r="C33" s="405"/>
      <c r="D33" s="405"/>
      <c r="E33" s="405"/>
      <c r="F33" s="405"/>
      <c r="G33" s="406"/>
      <c r="H33" s="406"/>
    </row>
    <row r="34" spans="1:8" x14ac:dyDescent="0.25">
      <c r="A34" s="907" t="s">
        <v>18</v>
      </c>
      <c r="B34" s="907"/>
      <c r="C34" s="405"/>
      <c r="D34" s="405"/>
      <c r="E34" s="405"/>
      <c r="F34" s="405"/>
      <c r="G34" s="406"/>
      <c r="H34" s="406"/>
    </row>
    <row r="35" spans="1:8" x14ac:dyDescent="0.25">
      <c r="A35" s="905" t="s">
        <v>19</v>
      </c>
      <c r="B35" s="905"/>
      <c r="C35" s="405">
        <v>470</v>
      </c>
      <c r="D35" s="405">
        <v>450</v>
      </c>
      <c r="E35" s="405">
        <v>490</v>
      </c>
      <c r="F35" s="405">
        <v>470</v>
      </c>
      <c r="G35" s="406">
        <v>-20</v>
      </c>
      <c r="H35" s="406">
        <v>-20</v>
      </c>
    </row>
    <row r="36" spans="1:8" x14ac:dyDescent="0.25">
      <c r="A36" s="905" t="s">
        <v>125</v>
      </c>
      <c r="B36" s="905"/>
      <c r="C36" s="405">
        <v>110</v>
      </c>
      <c r="D36" s="405">
        <v>110</v>
      </c>
      <c r="E36" s="405">
        <v>110</v>
      </c>
      <c r="F36" s="405">
        <v>110</v>
      </c>
      <c r="G36" s="406">
        <v>0</v>
      </c>
      <c r="H36" s="406">
        <v>0</v>
      </c>
    </row>
    <row r="37" spans="1:8" x14ac:dyDescent="0.25">
      <c r="A37" s="905" t="s">
        <v>541</v>
      </c>
      <c r="B37" s="905"/>
      <c r="C37" s="405">
        <v>300</v>
      </c>
      <c r="D37" s="405">
        <v>300</v>
      </c>
      <c r="E37" s="405">
        <v>290</v>
      </c>
      <c r="F37" s="405">
        <v>290</v>
      </c>
      <c r="G37" s="406">
        <v>10</v>
      </c>
      <c r="H37" s="406">
        <v>10</v>
      </c>
    </row>
    <row r="38" spans="1:8" x14ac:dyDescent="0.25">
      <c r="A38" s="905"/>
      <c r="B38" s="905"/>
      <c r="C38" s="405"/>
      <c r="D38" s="405"/>
      <c r="E38" s="405"/>
      <c r="F38" s="405"/>
      <c r="G38" s="406"/>
      <c r="H38" s="406"/>
    </row>
    <row r="39" spans="1:8" x14ac:dyDescent="0.25">
      <c r="A39" s="907" t="s">
        <v>31</v>
      </c>
      <c r="B39" s="907"/>
      <c r="C39" s="405"/>
      <c r="D39" s="405"/>
      <c r="E39" s="405"/>
      <c r="F39" s="405"/>
      <c r="G39" s="406"/>
      <c r="H39" s="406"/>
    </row>
    <row r="40" spans="1:8" x14ac:dyDescent="0.25">
      <c r="A40" s="905" t="s">
        <v>32</v>
      </c>
      <c r="B40" s="905"/>
      <c r="C40" s="405">
        <v>370</v>
      </c>
      <c r="D40" s="405">
        <v>340</v>
      </c>
      <c r="E40" s="405">
        <v>380</v>
      </c>
      <c r="F40" s="405">
        <v>360</v>
      </c>
      <c r="G40" s="406">
        <v>-20</v>
      </c>
      <c r="H40" s="406">
        <v>-20</v>
      </c>
    </row>
    <row r="41" spans="1:8" x14ac:dyDescent="0.25">
      <c r="A41" s="905"/>
      <c r="B41" s="905"/>
      <c r="C41" s="405"/>
      <c r="D41" s="405"/>
      <c r="E41" s="405"/>
      <c r="F41" s="405"/>
      <c r="G41" s="406"/>
      <c r="H41" s="406"/>
    </row>
    <row r="42" spans="1:8" x14ac:dyDescent="0.25">
      <c r="A42" s="907" t="s">
        <v>224</v>
      </c>
      <c r="B42" s="907"/>
      <c r="C42" s="405"/>
      <c r="D42" s="405"/>
      <c r="E42" s="405"/>
      <c r="F42" s="405"/>
      <c r="G42" s="406"/>
      <c r="H42" s="406"/>
    </row>
    <row r="43" spans="1:8" x14ac:dyDescent="0.25">
      <c r="A43" s="905" t="s">
        <v>634</v>
      </c>
      <c r="B43" s="905"/>
      <c r="C43" s="405">
        <v>2690</v>
      </c>
      <c r="D43" s="405">
        <v>2580</v>
      </c>
      <c r="E43" s="405">
        <v>2600</v>
      </c>
      <c r="F43" s="405">
        <v>2490</v>
      </c>
      <c r="G43" s="406">
        <v>90</v>
      </c>
      <c r="H43" s="406">
        <v>90</v>
      </c>
    </row>
    <row r="44" spans="1:8" x14ac:dyDescent="0.25">
      <c r="A44" s="905" t="s">
        <v>635</v>
      </c>
      <c r="B44" s="905"/>
      <c r="C44" s="405">
        <v>90</v>
      </c>
      <c r="D44" s="405">
        <v>90</v>
      </c>
      <c r="E44" s="405">
        <v>0</v>
      </c>
      <c r="F44" s="405">
        <v>0</v>
      </c>
      <c r="G44" s="406">
        <v>90</v>
      </c>
      <c r="H44" s="406">
        <v>90</v>
      </c>
    </row>
    <row r="45" spans="1:8" x14ac:dyDescent="0.25">
      <c r="A45" s="905"/>
      <c r="B45" s="905"/>
      <c r="C45" s="405"/>
      <c r="D45" s="405"/>
      <c r="E45" s="405"/>
      <c r="F45" s="405"/>
      <c r="G45" s="406"/>
      <c r="H45" s="406"/>
    </row>
    <row r="46" spans="1:8" x14ac:dyDescent="0.25">
      <c r="A46" s="907" t="s">
        <v>35</v>
      </c>
      <c r="B46" s="907"/>
      <c r="C46" s="405"/>
      <c r="D46" s="405"/>
      <c r="E46" s="405"/>
      <c r="F46" s="405"/>
      <c r="G46" s="406"/>
      <c r="H46" s="406"/>
    </row>
    <row r="47" spans="1:8" x14ac:dyDescent="0.25">
      <c r="A47" s="905" t="s">
        <v>636</v>
      </c>
      <c r="B47" s="905"/>
      <c r="C47" s="405">
        <v>1920</v>
      </c>
      <c r="D47" s="405">
        <v>1860</v>
      </c>
      <c r="E47" s="405">
        <v>2180</v>
      </c>
      <c r="F47" s="405">
        <v>2110</v>
      </c>
      <c r="G47" s="406">
        <v>-260</v>
      </c>
      <c r="H47" s="406">
        <v>-250</v>
      </c>
    </row>
    <row r="48" spans="1:8" x14ac:dyDescent="0.25">
      <c r="A48" s="905" t="s">
        <v>36</v>
      </c>
      <c r="B48" s="905"/>
      <c r="C48" s="405">
        <v>200</v>
      </c>
      <c r="D48" s="405">
        <v>190</v>
      </c>
      <c r="E48" s="405">
        <v>190</v>
      </c>
      <c r="F48" s="405">
        <v>190</v>
      </c>
      <c r="G48" s="406">
        <v>10</v>
      </c>
      <c r="H48" s="406" t="s">
        <v>8</v>
      </c>
    </row>
    <row r="49" spans="1:8" x14ac:dyDescent="0.25">
      <c r="A49" s="905" t="s">
        <v>38</v>
      </c>
      <c r="B49" s="905"/>
      <c r="C49" s="405">
        <v>690</v>
      </c>
      <c r="D49" s="405">
        <v>610</v>
      </c>
      <c r="E49" s="405">
        <v>690</v>
      </c>
      <c r="F49" s="405">
        <v>610</v>
      </c>
      <c r="G49" s="406">
        <v>10</v>
      </c>
      <c r="H49" s="406" t="s">
        <v>8</v>
      </c>
    </row>
    <row r="50" spans="1:8" x14ac:dyDescent="0.25">
      <c r="A50" s="905" t="s">
        <v>39</v>
      </c>
      <c r="B50" s="905"/>
      <c r="C50" s="405">
        <v>40</v>
      </c>
      <c r="D50" s="405">
        <v>40</v>
      </c>
      <c r="E50" s="405">
        <v>40</v>
      </c>
      <c r="F50" s="405">
        <v>40</v>
      </c>
      <c r="G50" s="406">
        <v>0</v>
      </c>
      <c r="H50" s="406">
        <v>0</v>
      </c>
    </row>
    <row r="51" spans="1:8" x14ac:dyDescent="0.25">
      <c r="A51" s="905"/>
      <c r="B51" s="905"/>
      <c r="C51" s="405"/>
      <c r="D51" s="405"/>
      <c r="E51" s="405"/>
      <c r="F51" s="405"/>
      <c r="G51" s="406"/>
      <c r="H51" s="406"/>
    </row>
    <row r="52" spans="1:8" x14ac:dyDescent="0.25">
      <c r="A52" s="907" t="s">
        <v>40</v>
      </c>
      <c r="B52" s="907"/>
      <c r="C52" s="405"/>
      <c r="D52" s="405"/>
      <c r="E52" s="405"/>
      <c r="F52" s="405"/>
      <c r="G52" s="406"/>
      <c r="H52" s="406"/>
    </row>
    <row r="53" spans="1:8" x14ac:dyDescent="0.25">
      <c r="A53" s="905" t="s">
        <v>637</v>
      </c>
      <c r="B53" s="905"/>
      <c r="C53" s="405">
        <v>490</v>
      </c>
      <c r="D53" s="405">
        <v>460</v>
      </c>
      <c r="E53" s="405">
        <v>480</v>
      </c>
      <c r="F53" s="405">
        <v>460</v>
      </c>
      <c r="G53" s="406">
        <v>10</v>
      </c>
      <c r="H53" s="406" t="s">
        <v>8</v>
      </c>
    </row>
    <row r="54" spans="1:8" x14ac:dyDescent="0.25">
      <c r="A54" s="905" t="s">
        <v>42</v>
      </c>
      <c r="B54" s="905"/>
      <c r="C54" s="405">
        <v>110</v>
      </c>
      <c r="D54" s="405">
        <v>110</v>
      </c>
      <c r="E54" s="405">
        <v>110</v>
      </c>
      <c r="F54" s="405">
        <v>110</v>
      </c>
      <c r="G54" s="406">
        <v>0</v>
      </c>
      <c r="H54" s="406" t="s">
        <v>8</v>
      </c>
    </row>
    <row r="55" spans="1:8" x14ac:dyDescent="0.25">
      <c r="A55" s="905"/>
      <c r="B55" s="905"/>
      <c r="C55" s="405"/>
      <c r="D55" s="405"/>
      <c r="E55" s="405"/>
      <c r="F55" s="405"/>
      <c r="G55" s="406"/>
      <c r="H55" s="406"/>
    </row>
    <row r="56" spans="1:8" x14ac:dyDescent="0.25">
      <c r="A56" s="907" t="s">
        <v>43</v>
      </c>
      <c r="B56" s="907"/>
      <c r="C56" s="405"/>
      <c r="D56" s="405"/>
      <c r="E56" s="405"/>
      <c r="F56" s="405"/>
      <c r="G56" s="406"/>
      <c r="H56" s="406"/>
    </row>
    <row r="57" spans="1:8" x14ac:dyDescent="0.25">
      <c r="A57" s="905" t="s">
        <v>44</v>
      </c>
      <c r="B57" s="905"/>
      <c r="C57" s="405">
        <v>58830</v>
      </c>
      <c r="D57" s="405">
        <v>57210</v>
      </c>
      <c r="E57" s="405">
        <v>62380</v>
      </c>
      <c r="F57" s="405">
        <v>60430</v>
      </c>
      <c r="G57" s="406">
        <v>-3550</v>
      </c>
      <c r="H57" s="406">
        <v>-3220</v>
      </c>
    </row>
    <row r="58" spans="1:8" x14ac:dyDescent="0.25">
      <c r="A58" s="905" t="s">
        <v>129</v>
      </c>
      <c r="B58" s="905"/>
      <c r="C58" s="405">
        <v>2780</v>
      </c>
      <c r="D58" s="405">
        <v>2740</v>
      </c>
      <c r="E58" s="405">
        <v>2980</v>
      </c>
      <c r="F58" s="405">
        <v>2940</v>
      </c>
      <c r="G58" s="406">
        <v>-200</v>
      </c>
      <c r="H58" s="406">
        <v>-200</v>
      </c>
    </row>
    <row r="59" spans="1:8" x14ac:dyDescent="0.25">
      <c r="A59" s="905" t="s">
        <v>45</v>
      </c>
      <c r="B59" s="905"/>
      <c r="C59" s="405">
        <v>3790</v>
      </c>
      <c r="D59" s="405">
        <v>3670</v>
      </c>
      <c r="E59" s="405">
        <v>3780</v>
      </c>
      <c r="F59" s="405">
        <v>3660</v>
      </c>
      <c r="G59" s="406">
        <v>10</v>
      </c>
      <c r="H59" s="406">
        <v>10</v>
      </c>
    </row>
    <row r="60" spans="1:8" x14ac:dyDescent="0.25">
      <c r="A60" s="905" t="s">
        <v>46</v>
      </c>
      <c r="B60" s="905"/>
      <c r="C60" s="405">
        <v>1020</v>
      </c>
      <c r="D60" s="405">
        <v>970</v>
      </c>
      <c r="E60" s="405">
        <v>1020</v>
      </c>
      <c r="F60" s="405">
        <v>970</v>
      </c>
      <c r="G60" s="406">
        <v>0</v>
      </c>
      <c r="H60" s="406">
        <v>0</v>
      </c>
    </row>
    <row r="61" spans="1:8" x14ac:dyDescent="0.25">
      <c r="A61" s="905"/>
      <c r="B61" s="905"/>
      <c r="C61" s="405"/>
      <c r="D61" s="405"/>
      <c r="E61" s="405"/>
      <c r="F61" s="405"/>
      <c r="G61" s="406"/>
      <c r="H61" s="406"/>
    </row>
    <row r="62" spans="1:8" x14ac:dyDescent="0.25">
      <c r="A62" s="907" t="s">
        <v>47</v>
      </c>
      <c r="B62" s="907"/>
      <c r="C62" s="408"/>
      <c r="D62" s="408"/>
      <c r="E62" s="408"/>
      <c r="F62" s="408"/>
      <c r="G62" s="408"/>
      <c r="H62" s="408"/>
    </row>
    <row r="63" spans="1:8" x14ac:dyDescent="0.25">
      <c r="A63" s="905" t="s">
        <v>181</v>
      </c>
      <c r="B63" s="905"/>
      <c r="C63" s="405">
        <v>1250</v>
      </c>
      <c r="D63" s="405">
        <v>1230</v>
      </c>
      <c r="E63" s="405">
        <v>1210</v>
      </c>
      <c r="F63" s="405">
        <v>1190</v>
      </c>
      <c r="G63" s="406">
        <v>30</v>
      </c>
      <c r="H63" s="406">
        <v>30</v>
      </c>
    </row>
    <row r="64" spans="1:8" x14ac:dyDescent="0.25">
      <c r="A64" s="905"/>
      <c r="B64" s="905"/>
      <c r="C64" s="408"/>
      <c r="D64" s="408"/>
      <c r="E64" s="408"/>
      <c r="F64" s="408"/>
      <c r="G64" s="408"/>
      <c r="H64" s="408"/>
    </row>
    <row r="65" spans="1:8" x14ac:dyDescent="0.25">
      <c r="A65" s="907" t="s">
        <v>49</v>
      </c>
      <c r="B65" s="907"/>
      <c r="C65" s="405"/>
      <c r="D65" s="405"/>
      <c r="E65" s="405"/>
      <c r="F65" s="405"/>
      <c r="G65" s="406"/>
      <c r="H65" s="406"/>
    </row>
    <row r="66" spans="1:8" x14ac:dyDescent="0.25">
      <c r="A66" s="905" t="s">
        <v>638</v>
      </c>
      <c r="B66" s="905"/>
      <c r="C66" s="405">
        <v>2160</v>
      </c>
      <c r="D66" s="405">
        <v>2080</v>
      </c>
      <c r="E66" s="405">
        <v>2170</v>
      </c>
      <c r="F66" s="405">
        <v>2100</v>
      </c>
      <c r="G66" s="406">
        <v>-20</v>
      </c>
      <c r="H66" s="406">
        <v>-20</v>
      </c>
    </row>
    <row r="67" spans="1:8" x14ac:dyDescent="0.25">
      <c r="A67" s="905" t="s">
        <v>50</v>
      </c>
      <c r="B67" s="905"/>
      <c r="C67" s="405">
        <v>560</v>
      </c>
      <c r="D67" s="405">
        <v>530</v>
      </c>
      <c r="E67" s="405">
        <v>530</v>
      </c>
      <c r="F67" s="405">
        <v>510</v>
      </c>
      <c r="G67" s="406">
        <v>30</v>
      </c>
      <c r="H67" s="406">
        <v>20</v>
      </c>
    </row>
    <row r="68" spans="1:8" x14ac:dyDescent="0.25">
      <c r="A68" s="905" t="s">
        <v>361</v>
      </c>
      <c r="B68" s="905"/>
      <c r="C68" s="405">
        <v>870</v>
      </c>
      <c r="D68" s="405">
        <v>820</v>
      </c>
      <c r="E68" s="405">
        <v>900</v>
      </c>
      <c r="F68" s="405">
        <v>840</v>
      </c>
      <c r="G68" s="406">
        <v>-30</v>
      </c>
      <c r="H68" s="406">
        <v>-20</v>
      </c>
    </row>
    <row r="69" spans="1:8" x14ac:dyDescent="0.25">
      <c r="A69" s="905" t="s">
        <v>135</v>
      </c>
      <c r="B69" s="905"/>
      <c r="C69" s="405">
        <v>200</v>
      </c>
      <c r="D69" s="405">
        <v>190</v>
      </c>
      <c r="E69" s="405">
        <v>220</v>
      </c>
      <c r="F69" s="405">
        <v>210</v>
      </c>
      <c r="G69" s="406">
        <v>-30</v>
      </c>
      <c r="H69" s="406">
        <v>-30</v>
      </c>
    </row>
    <row r="70" spans="1:8" x14ac:dyDescent="0.25">
      <c r="A70" s="905" t="s">
        <v>52</v>
      </c>
      <c r="B70" s="905"/>
      <c r="C70" s="405">
        <v>2560</v>
      </c>
      <c r="D70" s="405">
        <v>2370</v>
      </c>
      <c r="E70" s="405">
        <v>2580</v>
      </c>
      <c r="F70" s="405">
        <v>2390</v>
      </c>
      <c r="G70" s="406">
        <v>-20</v>
      </c>
      <c r="H70" s="406">
        <v>-20</v>
      </c>
    </row>
    <row r="71" spans="1:8" x14ac:dyDescent="0.25">
      <c r="A71" s="905" t="s">
        <v>639</v>
      </c>
      <c r="B71" s="905"/>
      <c r="C71" s="405">
        <v>2550</v>
      </c>
      <c r="D71" s="405">
        <v>2380</v>
      </c>
      <c r="E71" s="405">
        <v>2640</v>
      </c>
      <c r="F71" s="405">
        <v>2460</v>
      </c>
      <c r="G71" s="406">
        <v>-100</v>
      </c>
      <c r="H71" s="406">
        <v>-90</v>
      </c>
    </row>
    <row r="72" spans="1:8" x14ac:dyDescent="0.25">
      <c r="A72" s="905" t="s">
        <v>55</v>
      </c>
      <c r="B72" s="905"/>
      <c r="C72" s="405">
        <v>150</v>
      </c>
      <c r="D72" s="405">
        <v>150</v>
      </c>
      <c r="E72" s="405">
        <v>150</v>
      </c>
      <c r="F72" s="405">
        <v>150</v>
      </c>
      <c r="G72" s="406" t="s">
        <v>8</v>
      </c>
      <c r="H72" s="406" t="s">
        <v>8</v>
      </c>
    </row>
    <row r="73" spans="1:8" x14ac:dyDescent="0.25">
      <c r="A73" s="905"/>
      <c r="B73" s="905"/>
      <c r="C73" s="405"/>
      <c r="D73" s="405"/>
      <c r="E73" s="405"/>
      <c r="F73" s="405"/>
      <c r="G73" s="406"/>
      <c r="H73" s="406"/>
    </row>
    <row r="74" spans="1:8" x14ac:dyDescent="0.25">
      <c r="A74" s="907" t="s">
        <v>111</v>
      </c>
      <c r="B74" s="907"/>
      <c r="C74" s="405"/>
      <c r="D74" s="405"/>
      <c r="E74" s="405"/>
      <c r="F74" s="405"/>
      <c r="G74" s="406"/>
      <c r="H74" s="406"/>
    </row>
    <row r="75" spans="1:8" x14ac:dyDescent="0.25">
      <c r="A75" s="905" t="s">
        <v>111</v>
      </c>
      <c r="B75" s="905"/>
      <c r="C75" s="405">
        <v>100</v>
      </c>
      <c r="D75" s="405">
        <v>90</v>
      </c>
      <c r="E75" s="405">
        <v>100</v>
      </c>
      <c r="F75" s="405">
        <v>90</v>
      </c>
      <c r="G75" s="406" t="s">
        <v>8</v>
      </c>
      <c r="H75" s="406" t="s">
        <v>8</v>
      </c>
    </row>
    <row r="76" spans="1:8" x14ac:dyDescent="0.25">
      <c r="A76" s="905"/>
      <c r="B76" s="905"/>
      <c r="C76" s="405"/>
      <c r="D76" s="405"/>
      <c r="E76" s="405"/>
      <c r="F76" s="405"/>
      <c r="G76" s="406"/>
      <c r="H76" s="406"/>
    </row>
    <row r="77" spans="1:8" x14ac:dyDescent="0.25">
      <c r="A77" s="907" t="s">
        <v>56</v>
      </c>
      <c r="B77" s="907"/>
      <c r="C77" s="405"/>
      <c r="D77" s="405"/>
      <c r="E77" s="405"/>
      <c r="F77" s="405"/>
      <c r="G77" s="406"/>
      <c r="H77" s="406"/>
    </row>
    <row r="78" spans="1:8" x14ac:dyDescent="0.25">
      <c r="A78" s="905" t="s">
        <v>57</v>
      </c>
      <c r="B78" s="905"/>
      <c r="C78" s="405">
        <v>190</v>
      </c>
      <c r="D78" s="405">
        <v>190</v>
      </c>
      <c r="E78" s="405">
        <v>200</v>
      </c>
      <c r="F78" s="405">
        <v>190</v>
      </c>
      <c r="G78" s="406" t="s">
        <v>8</v>
      </c>
      <c r="H78" s="406" t="s">
        <v>8</v>
      </c>
    </row>
    <row r="79" spans="1:8" x14ac:dyDescent="0.25">
      <c r="A79" s="905"/>
      <c r="B79" s="905"/>
      <c r="C79" s="405"/>
      <c r="D79" s="405"/>
      <c r="E79" s="405"/>
      <c r="F79" s="405"/>
      <c r="G79" s="406"/>
      <c r="H79" s="406"/>
    </row>
    <row r="80" spans="1:8" x14ac:dyDescent="0.25">
      <c r="A80" s="907" t="s">
        <v>63</v>
      </c>
      <c r="B80" s="907"/>
      <c r="C80" s="405"/>
      <c r="D80" s="405"/>
      <c r="E80" s="405"/>
      <c r="F80" s="405"/>
      <c r="G80" s="406"/>
      <c r="H80" s="406"/>
    </row>
    <row r="81" spans="1:8" x14ac:dyDescent="0.25">
      <c r="A81" s="905" t="s">
        <v>63</v>
      </c>
      <c r="B81" s="905"/>
      <c r="C81" s="405">
        <v>1380</v>
      </c>
      <c r="D81" s="405">
        <v>1350</v>
      </c>
      <c r="E81" s="405">
        <v>1370</v>
      </c>
      <c r="F81" s="405">
        <v>1340</v>
      </c>
      <c r="G81" s="406">
        <v>10</v>
      </c>
      <c r="H81" s="406">
        <v>10</v>
      </c>
    </row>
    <row r="82" spans="1:8" x14ac:dyDescent="0.25">
      <c r="A82" s="905"/>
      <c r="B82" s="905"/>
      <c r="C82" s="405"/>
      <c r="D82" s="405"/>
      <c r="E82" s="405"/>
      <c r="F82" s="405"/>
      <c r="G82" s="406"/>
      <c r="H82" s="406"/>
    </row>
    <row r="83" spans="1:8" x14ac:dyDescent="0.25">
      <c r="A83" s="907" t="s">
        <v>58</v>
      </c>
      <c r="B83" s="907"/>
      <c r="C83" s="405"/>
      <c r="D83" s="405"/>
      <c r="E83" s="405"/>
      <c r="F83" s="405"/>
      <c r="G83" s="406"/>
      <c r="H83" s="406"/>
    </row>
    <row r="84" spans="1:8" x14ac:dyDescent="0.25">
      <c r="A84" s="905" t="s">
        <v>59</v>
      </c>
      <c r="B84" s="905"/>
      <c r="C84" s="447">
        <v>5830</v>
      </c>
      <c r="D84" s="447">
        <v>5770</v>
      </c>
      <c r="E84" s="447">
        <v>5870</v>
      </c>
      <c r="F84" s="447">
        <v>5810</v>
      </c>
      <c r="G84" s="448">
        <v>-40</v>
      </c>
      <c r="H84" s="448">
        <v>-40</v>
      </c>
    </row>
    <row r="85" spans="1:8" x14ac:dyDescent="0.25">
      <c r="A85" s="905" t="s">
        <v>60</v>
      </c>
      <c r="B85" s="905"/>
      <c r="C85" s="405">
        <v>70</v>
      </c>
      <c r="D85" s="405">
        <v>70</v>
      </c>
      <c r="E85" s="405">
        <v>80</v>
      </c>
      <c r="F85" s="405">
        <v>70</v>
      </c>
      <c r="G85" s="406" t="s">
        <v>8</v>
      </c>
      <c r="H85" s="406" t="s">
        <v>8</v>
      </c>
    </row>
    <row r="86" spans="1:8" x14ac:dyDescent="0.25">
      <c r="A86" s="905"/>
      <c r="B86" s="905"/>
      <c r="C86" s="405"/>
      <c r="D86" s="405"/>
      <c r="E86" s="405"/>
      <c r="F86" s="405"/>
      <c r="G86" s="406"/>
      <c r="H86" s="406"/>
    </row>
    <row r="87" spans="1:8" x14ac:dyDescent="0.25">
      <c r="A87" s="907" t="s">
        <v>61</v>
      </c>
      <c r="B87" s="907"/>
      <c r="C87" s="405"/>
      <c r="D87" s="405"/>
      <c r="E87" s="405"/>
      <c r="F87" s="405"/>
      <c r="G87" s="406"/>
      <c r="H87" s="406"/>
    </row>
    <row r="88" spans="1:8" x14ac:dyDescent="0.25">
      <c r="A88" s="905" t="s">
        <v>62</v>
      </c>
      <c r="B88" s="905"/>
      <c r="C88" s="405">
        <v>2410</v>
      </c>
      <c r="D88" s="405">
        <v>2330</v>
      </c>
      <c r="E88" s="405">
        <v>2450</v>
      </c>
      <c r="F88" s="405">
        <v>2370</v>
      </c>
      <c r="G88" s="406">
        <v>-50</v>
      </c>
      <c r="H88" s="406">
        <v>-40</v>
      </c>
    </row>
    <row r="89" spans="1:8" x14ac:dyDescent="0.25">
      <c r="A89" s="905" t="s">
        <v>362</v>
      </c>
      <c r="B89" s="905"/>
      <c r="C89" s="405">
        <v>900</v>
      </c>
      <c r="D89" s="405">
        <v>860</v>
      </c>
      <c r="E89" s="405">
        <v>950</v>
      </c>
      <c r="F89" s="405">
        <v>900</v>
      </c>
      <c r="G89" s="406">
        <v>-50</v>
      </c>
      <c r="H89" s="406">
        <v>-50</v>
      </c>
    </row>
    <row r="90" spans="1:8" x14ac:dyDescent="0.25">
      <c r="A90" s="905"/>
      <c r="B90" s="905"/>
      <c r="C90" s="405"/>
      <c r="D90" s="405"/>
      <c r="E90" s="405"/>
      <c r="F90" s="405"/>
      <c r="G90" s="406"/>
      <c r="H90" s="406"/>
    </row>
    <row r="91" spans="1:8" x14ac:dyDescent="0.25">
      <c r="A91" s="907" t="s">
        <v>23</v>
      </c>
      <c r="B91" s="907"/>
      <c r="C91" s="405"/>
      <c r="D91" s="405"/>
      <c r="E91" s="405"/>
      <c r="F91" s="405"/>
      <c r="G91" s="406"/>
      <c r="H91" s="406"/>
    </row>
    <row r="92" spans="1:8" x14ac:dyDescent="0.25">
      <c r="A92" s="905" t="s">
        <v>519</v>
      </c>
      <c r="B92" s="905"/>
      <c r="C92" s="405">
        <v>75340</v>
      </c>
      <c r="D92" s="405">
        <v>66950</v>
      </c>
      <c r="E92" s="405">
        <v>75230</v>
      </c>
      <c r="F92" s="405">
        <v>67080</v>
      </c>
      <c r="G92" s="406">
        <v>100</v>
      </c>
      <c r="H92" s="406">
        <v>-130</v>
      </c>
    </row>
    <row r="93" spans="1:8" x14ac:dyDescent="0.25">
      <c r="A93" s="905" t="s">
        <v>24</v>
      </c>
      <c r="B93" s="905"/>
      <c r="C93" s="405">
        <v>3780</v>
      </c>
      <c r="D93" s="405">
        <v>3490</v>
      </c>
      <c r="E93" s="405">
        <v>3790</v>
      </c>
      <c r="F93" s="405">
        <v>3490</v>
      </c>
      <c r="G93" s="406">
        <v>-10</v>
      </c>
      <c r="H93" s="406" t="s">
        <v>8</v>
      </c>
    </row>
    <row r="94" spans="1:8" x14ac:dyDescent="0.25">
      <c r="A94" s="905"/>
      <c r="B94" s="905"/>
      <c r="C94" s="405"/>
      <c r="D94" s="405"/>
      <c r="E94" s="405"/>
      <c r="F94" s="405"/>
      <c r="G94" s="406"/>
      <c r="H94" s="406"/>
    </row>
    <row r="95" spans="1:8" x14ac:dyDescent="0.25">
      <c r="A95" s="907" t="s">
        <v>22</v>
      </c>
      <c r="B95" s="907"/>
      <c r="C95" s="405"/>
      <c r="D95" s="405"/>
      <c r="E95" s="405"/>
      <c r="F95" s="405"/>
      <c r="G95" s="406"/>
      <c r="H95" s="406"/>
    </row>
    <row r="96" spans="1:8" x14ac:dyDescent="0.25">
      <c r="A96" s="905" t="s">
        <v>409</v>
      </c>
      <c r="B96" s="905"/>
      <c r="C96" s="405">
        <v>1150</v>
      </c>
      <c r="D96" s="405">
        <v>1110</v>
      </c>
      <c r="E96" s="405">
        <v>1160</v>
      </c>
      <c r="F96" s="405">
        <v>1130</v>
      </c>
      <c r="G96" s="406">
        <v>-10</v>
      </c>
      <c r="H96" s="406">
        <v>-10</v>
      </c>
    </row>
    <row r="97" spans="1:8" x14ac:dyDescent="0.25">
      <c r="A97" s="905" t="s">
        <v>594</v>
      </c>
      <c r="B97" s="905"/>
      <c r="C97" s="405">
        <v>20</v>
      </c>
      <c r="D97" s="405">
        <v>20</v>
      </c>
      <c r="E97" s="405">
        <v>20</v>
      </c>
      <c r="F97" s="405">
        <v>20</v>
      </c>
      <c r="G97" s="406" t="s">
        <v>8</v>
      </c>
      <c r="H97" s="406" t="s">
        <v>8</v>
      </c>
    </row>
    <row r="98" spans="1:8" x14ac:dyDescent="0.25">
      <c r="A98" s="905" t="s">
        <v>622</v>
      </c>
      <c r="B98" s="905"/>
      <c r="C98" s="405">
        <v>30</v>
      </c>
      <c r="D98" s="405">
        <v>30</v>
      </c>
      <c r="E98" s="405">
        <v>40</v>
      </c>
      <c r="F98" s="405">
        <v>40</v>
      </c>
      <c r="G98" s="406">
        <v>-10</v>
      </c>
      <c r="H98" s="406">
        <v>-10</v>
      </c>
    </row>
    <row r="99" spans="1:8" x14ac:dyDescent="0.25">
      <c r="A99" s="905"/>
      <c r="B99" s="905"/>
      <c r="C99" s="405"/>
      <c r="D99" s="405"/>
      <c r="E99" s="405"/>
      <c r="F99" s="405"/>
      <c r="G99" s="406"/>
      <c r="H99" s="406"/>
    </row>
    <row r="100" spans="1:8" x14ac:dyDescent="0.25">
      <c r="A100" s="907" t="s">
        <v>412</v>
      </c>
      <c r="B100" s="907"/>
      <c r="C100" s="405"/>
      <c r="D100" s="405"/>
      <c r="E100" s="405"/>
      <c r="F100" s="405"/>
      <c r="G100" s="406"/>
      <c r="H100" s="406"/>
    </row>
    <row r="101" spans="1:8" x14ac:dyDescent="0.25">
      <c r="A101" s="905" t="s">
        <v>26</v>
      </c>
      <c r="B101" s="905"/>
      <c r="C101" s="405">
        <v>110</v>
      </c>
      <c r="D101" s="405">
        <v>100</v>
      </c>
      <c r="E101" s="405">
        <v>100</v>
      </c>
      <c r="F101" s="405">
        <v>100</v>
      </c>
      <c r="G101" s="406" t="s">
        <v>8</v>
      </c>
      <c r="H101" s="406" t="s">
        <v>8</v>
      </c>
    </row>
    <row r="102" spans="1:8" x14ac:dyDescent="0.25">
      <c r="A102" s="905" t="s">
        <v>27</v>
      </c>
      <c r="B102" s="905"/>
      <c r="C102" s="405">
        <v>140</v>
      </c>
      <c r="D102" s="405">
        <v>130</v>
      </c>
      <c r="E102" s="405">
        <v>140</v>
      </c>
      <c r="F102" s="405">
        <v>130</v>
      </c>
      <c r="G102" s="406" t="s">
        <v>8</v>
      </c>
      <c r="H102" s="406" t="s">
        <v>8</v>
      </c>
    </row>
    <row r="103" spans="1:8" x14ac:dyDescent="0.25">
      <c r="A103" s="905" t="s">
        <v>28</v>
      </c>
      <c r="B103" s="905"/>
      <c r="C103" s="405">
        <v>160</v>
      </c>
      <c r="D103" s="405">
        <v>150</v>
      </c>
      <c r="E103" s="405">
        <v>150</v>
      </c>
      <c r="F103" s="405">
        <v>140</v>
      </c>
      <c r="G103" s="406">
        <v>10</v>
      </c>
      <c r="H103" s="406">
        <v>10</v>
      </c>
    </row>
    <row r="104" spans="1:8" x14ac:dyDescent="0.25">
      <c r="A104" s="905"/>
      <c r="B104" s="905"/>
      <c r="C104" s="405"/>
      <c r="D104" s="405"/>
      <c r="E104" s="405"/>
      <c r="F104" s="405"/>
      <c r="G104" s="406"/>
      <c r="H104" s="406"/>
    </row>
    <row r="105" spans="1:8" x14ac:dyDescent="0.25">
      <c r="A105" s="907" t="s">
        <v>67</v>
      </c>
      <c r="B105" s="907"/>
      <c r="C105" s="405"/>
      <c r="D105" s="405"/>
      <c r="E105" s="405"/>
      <c r="F105" s="405"/>
      <c r="G105" s="406"/>
      <c r="H105" s="406"/>
    </row>
    <row r="106" spans="1:8" x14ac:dyDescent="0.25">
      <c r="A106" s="905" t="s">
        <v>640</v>
      </c>
      <c r="B106" s="905"/>
      <c r="C106" s="405">
        <v>2840</v>
      </c>
      <c r="D106" s="405">
        <v>2760</v>
      </c>
      <c r="E106" s="405">
        <v>2810</v>
      </c>
      <c r="F106" s="405">
        <v>2730</v>
      </c>
      <c r="G106" s="406">
        <v>30</v>
      </c>
      <c r="H106" s="406">
        <v>30</v>
      </c>
    </row>
    <row r="107" spans="1:8" x14ac:dyDescent="0.25">
      <c r="A107" s="905" t="s">
        <v>69</v>
      </c>
      <c r="B107" s="905"/>
      <c r="C107" s="405">
        <v>530</v>
      </c>
      <c r="D107" s="405">
        <v>490</v>
      </c>
      <c r="E107" s="405">
        <v>580</v>
      </c>
      <c r="F107" s="405">
        <v>540</v>
      </c>
      <c r="G107" s="406">
        <v>-50</v>
      </c>
      <c r="H107" s="406">
        <v>-50</v>
      </c>
    </row>
    <row r="108" spans="1:8" x14ac:dyDescent="0.25">
      <c r="A108" s="905" t="s">
        <v>70</v>
      </c>
      <c r="B108" s="905"/>
      <c r="C108" s="405">
        <v>3470</v>
      </c>
      <c r="D108" s="405">
        <v>3130</v>
      </c>
      <c r="E108" s="405">
        <v>3620</v>
      </c>
      <c r="F108" s="405">
        <v>3220</v>
      </c>
      <c r="G108" s="406">
        <v>-150</v>
      </c>
      <c r="H108" s="406">
        <v>-90</v>
      </c>
    </row>
    <row r="109" spans="1:8" x14ac:dyDescent="0.25">
      <c r="A109" s="905" t="s">
        <v>68</v>
      </c>
      <c r="B109" s="905"/>
      <c r="C109" s="405">
        <v>19560</v>
      </c>
      <c r="D109" s="405">
        <v>18430</v>
      </c>
      <c r="E109" s="405">
        <v>20210</v>
      </c>
      <c r="F109" s="405">
        <v>19050</v>
      </c>
      <c r="G109" s="406">
        <v>-650</v>
      </c>
      <c r="H109" s="406">
        <v>-630</v>
      </c>
    </row>
    <row r="110" spans="1:8" x14ac:dyDescent="0.25">
      <c r="A110" s="905" t="s">
        <v>641</v>
      </c>
      <c r="B110" s="905"/>
      <c r="C110" s="405">
        <v>40</v>
      </c>
      <c r="D110" s="405">
        <v>40</v>
      </c>
      <c r="E110" s="405">
        <v>40</v>
      </c>
      <c r="F110" s="405">
        <v>40</v>
      </c>
      <c r="G110" s="406">
        <v>0</v>
      </c>
      <c r="H110" s="406" t="s">
        <v>8</v>
      </c>
    </row>
    <row r="111" spans="1:8" x14ac:dyDescent="0.25">
      <c r="A111" s="905"/>
      <c r="B111" s="905"/>
      <c r="C111" s="405"/>
      <c r="D111" s="405"/>
      <c r="E111" s="405"/>
      <c r="F111" s="405"/>
      <c r="G111" s="406"/>
      <c r="H111" s="406"/>
    </row>
    <row r="112" spans="1:8" x14ac:dyDescent="0.25">
      <c r="A112" s="907" t="s">
        <v>80</v>
      </c>
      <c r="B112" s="907"/>
      <c r="C112" s="405"/>
      <c r="D112" s="405"/>
      <c r="E112" s="405"/>
      <c r="F112" s="405"/>
      <c r="G112" s="406"/>
      <c r="H112" s="406"/>
    </row>
    <row r="113" spans="1:8" x14ac:dyDescent="0.25">
      <c r="A113" s="905" t="s">
        <v>81</v>
      </c>
      <c r="B113" s="905"/>
      <c r="C113" s="405">
        <v>1660</v>
      </c>
      <c r="D113" s="405">
        <v>1620</v>
      </c>
      <c r="E113" s="405">
        <v>1600</v>
      </c>
      <c r="F113" s="405">
        <v>1560</v>
      </c>
      <c r="G113" s="406">
        <v>50</v>
      </c>
      <c r="H113" s="406">
        <v>50</v>
      </c>
    </row>
    <row r="114" spans="1:8" x14ac:dyDescent="0.25">
      <c r="A114" s="905"/>
      <c r="B114" s="905"/>
      <c r="C114" s="405"/>
      <c r="D114" s="405"/>
      <c r="E114" s="405"/>
      <c r="F114" s="405"/>
      <c r="G114" s="406"/>
      <c r="H114" s="406"/>
    </row>
    <row r="115" spans="1:8" x14ac:dyDescent="0.25">
      <c r="A115" s="907" t="s">
        <v>71</v>
      </c>
      <c r="B115" s="907"/>
      <c r="C115" s="405"/>
      <c r="D115" s="405"/>
      <c r="E115" s="405"/>
      <c r="F115" s="405"/>
      <c r="G115" s="406"/>
      <c r="H115" s="406"/>
    </row>
    <row r="116" spans="1:8" x14ac:dyDescent="0.25">
      <c r="A116" s="905" t="s">
        <v>520</v>
      </c>
      <c r="B116" s="905"/>
      <c r="C116" s="405">
        <v>4350</v>
      </c>
      <c r="D116" s="405">
        <v>4160</v>
      </c>
      <c r="E116" s="405">
        <v>4430</v>
      </c>
      <c r="F116" s="405">
        <v>4250</v>
      </c>
      <c r="G116" s="406">
        <v>-80</v>
      </c>
      <c r="H116" s="406">
        <v>-90</v>
      </c>
    </row>
    <row r="117" spans="1:8" x14ac:dyDescent="0.25">
      <c r="A117" s="905" t="s">
        <v>642</v>
      </c>
      <c r="B117" s="905"/>
      <c r="C117" s="405">
        <v>21200</v>
      </c>
      <c r="D117" s="405">
        <v>18980</v>
      </c>
      <c r="E117" s="405">
        <v>22010</v>
      </c>
      <c r="F117" s="405">
        <v>19680</v>
      </c>
      <c r="G117" s="406">
        <v>-810</v>
      </c>
      <c r="H117" s="406">
        <v>-700</v>
      </c>
    </row>
    <row r="118" spans="1:8" x14ac:dyDescent="0.25">
      <c r="A118" s="905" t="s">
        <v>74</v>
      </c>
      <c r="B118" s="905"/>
      <c r="C118" s="405">
        <v>620</v>
      </c>
      <c r="D118" s="405">
        <v>590</v>
      </c>
      <c r="E118" s="405">
        <v>620</v>
      </c>
      <c r="F118" s="405">
        <v>590</v>
      </c>
      <c r="G118" s="406" t="s">
        <v>8</v>
      </c>
      <c r="H118" s="406" t="s">
        <v>8</v>
      </c>
    </row>
    <row r="119" spans="1:8" x14ac:dyDescent="0.25">
      <c r="A119" s="905" t="s">
        <v>389</v>
      </c>
      <c r="B119" s="905"/>
      <c r="C119" s="405">
        <v>510</v>
      </c>
      <c r="D119" s="405">
        <v>490</v>
      </c>
      <c r="E119" s="405">
        <v>470</v>
      </c>
      <c r="F119" s="405">
        <v>440</v>
      </c>
      <c r="G119" s="406">
        <v>40</v>
      </c>
      <c r="H119" s="406">
        <v>40</v>
      </c>
    </row>
    <row r="120" spans="1:8" x14ac:dyDescent="0.25">
      <c r="A120" s="905" t="s">
        <v>78</v>
      </c>
      <c r="B120" s="905"/>
      <c r="C120" s="405">
        <v>46250</v>
      </c>
      <c r="D120" s="405">
        <v>44190</v>
      </c>
      <c r="E120" s="405">
        <v>47650</v>
      </c>
      <c r="F120" s="405">
        <v>45570</v>
      </c>
      <c r="G120" s="406">
        <v>-1410</v>
      </c>
      <c r="H120" s="406">
        <v>-1380</v>
      </c>
    </row>
    <row r="121" spans="1:8" x14ac:dyDescent="0.25">
      <c r="A121" s="905" t="s">
        <v>79</v>
      </c>
      <c r="B121" s="905"/>
      <c r="C121" s="405">
        <v>50</v>
      </c>
      <c r="D121" s="405">
        <v>50</v>
      </c>
      <c r="E121" s="405">
        <v>50</v>
      </c>
      <c r="F121" s="405">
        <v>50</v>
      </c>
      <c r="G121" s="406" t="s">
        <v>8</v>
      </c>
      <c r="H121" s="406" t="s">
        <v>8</v>
      </c>
    </row>
    <row r="122" spans="1:8" x14ac:dyDescent="0.25">
      <c r="A122" s="905"/>
      <c r="B122" s="905"/>
      <c r="C122" s="405"/>
      <c r="D122" s="405"/>
      <c r="E122" s="405"/>
      <c r="F122" s="405"/>
      <c r="G122" s="406"/>
      <c r="H122" s="406"/>
    </row>
    <row r="123" spans="1:8" x14ac:dyDescent="0.25">
      <c r="A123" s="907" t="s">
        <v>82</v>
      </c>
      <c r="B123" s="907"/>
      <c r="C123" s="405"/>
      <c r="D123" s="405"/>
      <c r="E123" s="405"/>
      <c r="F123" s="405"/>
      <c r="G123" s="406"/>
      <c r="H123" s="406"/>
    </row>
    <row r="124" spans="1:8" x14ac:dyDescent="0.25">
      <c r="A124" s="905" t="s">
        <v>82</v>
      </c>
      <c r="B124" s="905"/>
      <c r="C124" s="405">
        <v>50</v>
      </c>
      <c r="D124" s="405">
        <v>50</v>
      </c>
      <c r="E124" s="405">
        <v>50</v>
      </c>
      <c r="F124" s="405">
        <v>50</v>
      </c>
      <c r="G124" s="406" t="s">
        <v>8</v>
      </c>
      <c r="H124" s="406" t="s">
        <v>8</v>
      </c>
    </row>
    <row r="125" spans="1:8" x14ac:dyDescent="0.25">
      <c r="A125" s="905"/>
      <c r="B125" s="905"/>
      <c r="C125" s="405"/>
      <c r="D125" s="405"/>
      <c r="E125" s="405"/>
      <c r="F125" s="405"/>
      <c r="G125" s="406"/>
      <c r="H125" s="406"/>
    </row>
    <row r="126" spans="1:8" x14ac:dyDescent="0.25">
      <c r="A126" s="907" t="s">
        <v>144</v>
      </c>
      <c r="B126" s="907"/>
      <c r="C126" s="405"/>
      <c r="D126" s="405"/>
      <c r="E126" s="405"/>
      <c r="F126" s="405"/>
      <c r="G126" s="406"/>
      <c r="H126" s="406"/>
    </row>
    <row r="127" spans="1:8" x14ac:dyDescent="0.25">
      <c r="A127" s="905" t="s">
        <v>144</v>
      </c>
      <c r="B127" s="905"/>
      <c r="C127" s="405">
        <v>1460</v>
      </c>
      <c r="D127" s="405">
        <v>1400</v>
      </c>
      <c r="E127" s="405">
        <v>1480</v>
      </c>
      <c r="F127" s="405">
        <v>1420</v>
      </c>
      <c r="G127" s="406">
        <v>-20</v>
      </c>
      <c r="H127" s="406">
        <v>-20</v>
      </c>
    </row>
    <row r="128" spans="1:8" x14ac:dyDescent="0.25">
      <c r="A128" s="905"/>
      <c r="B128" s="905"/>
      <c r="C128" s="405"/>
      <c r="D128" s="405"/>
      <c r="E128" s="405"/>
      <c r="F128" s="405"/>
      <c r="G128" s="406"/>
      <c r="H128" s="406"/>
    </row>
    <row r="129" spans="1:8" x14ac:dyDescent="0.25">
      <c r="A129" s="907" t="s">
        <v>296</v>
      </c>
      <c r="B129" s="907"/>
      <c r="C129" s="405"/>
      <c r="D129" s="405"/>
      <c r="E129" s="405"/>
      <c r="F129" s="405"/>
      <c r="G129" s="406"/>
      <c r="H129" s="406"/>
    </row>
    <row r="130" spans="1:8" x14ac:dyDescent="0.25">
      <c r="A130" s="905" t="s">
        <v>296</v>
      </c>
      <c r="B130" s="905"/>
      <c r="C130" s="405">
        <v>180</v>
      </c>
      <c r="D130" s="405">
        <v>180</v>
      </c>
      <c r="E130" s="405">
        <v>180</v>
      </c>
      <c r="F130" s="405">
        <v>170</v>
      </c>
      <c r="G130" s="405">
        <v>10</v>
      </c>
      <c r="H130" s="405">
        <v>10</v>
      </c>
    </row>
    <row r="131" spans="1:8" x14ac:dyDescent="0.25">
      <c r="A131" s="905"/>
      <c r="B131" s="905"/>
      <c r="C131" s="405"/>
      <c r="D131" s="405"/>
      <c r="E131" s="405"/>
      <c r="F131" s="405"/>
      <c r="G131" s="405"/>
      <c r="H131" s="405"/>
    </row>
    <row r="132" spans="1:8" x14ac:dyDescent="0.25">
      <c r="A132" s="907" t="s">
        <v>643</v>
      </c>
      <c r="B132" s="907"/>
      <c r="C132" s="405"/>
      <c r="D132" s="405"/>
      <c r="E132" s="405"/>
      <c r="F132" s="405"/>
      <c r="G132" s="405"/>
      <c r="H132" s="405"/>
    </row>
    <row r="133" spans="1:8" x14ac:dyDescent="0.25">
      <c r="A133" s="905" t="s">
        <v>643</v>
      </c>
      <c r="B133" s="905"/>
      <c r="C133" s="405">
        <v>100</v>
      </c>
      <c r="D133" s="405">
        <v>100</v>
      </c>
      <c r="E133" s="405">
        <v>100</v>
      </c>
      <c r="F133" s="405">
        <v>90</v>
      </c>
      <c r="G133" s="405">
        <v>10</v>
      </c>
      <c r="H133" s="405">
        <v>10</v>
      </c>
    </row>
    <row r="134" spans="1:8" x14ac:dyDescent="0.25">
      <c r="A134" s="905"/>
      <c r="B134" s="905"/>
      <c r="C134" s="405"/>
      <c r="D134" s="405"/>
      <c r="E134" s="405"/>
      <c r="F134" s="405"/>
      <c r="G134" s="406"/>
      <c r="H134" s="406"/>
    </row>
    <row r="135" spans="1:8" x14ac:dyDescent="0.25">
      <c r="A135" s="907" t="s">
        <v>83</v>
      </c>
      <c r="B135" s="907"/>
      <c r="C135" s="405"/>
      <c r="D135" s="405"/>
      <c r="E135" s="405"/>
      <c r="F135" s="405"/>
      <c r="G135" s="406"/>
      <c r="H135" s="406"/>
    </row>
    <row r="136" spans="1:8" x14ac:dyDescent="0.25">
      <c r="A136" s="905" t="s">
        <v>83</v>
      </c>
      <c r="B136" s="905"/>
      <c r="C136" s="405">
        <v>5450</v>
      </c>
      <c r="D136" s="405">
        <v>5220</v>
      </c>
      <c r="E136" s="405">
        <v>5470</v>
      </c>
      <c r="F136" s="405">
        <v>5240</v>
      </c>
      <c r="G136" s="406">
        <v>-20</v>
      </c>
      <c r="H136" s="406">
        <v>-20</v>
      </c>
    </row>
    <row r="137" spans="1:8" x14ac:dyDescent="0.25">
      <c r="A137" s="905"/>
      <c r="B137" s="905"/>
      <c r="C137" s="405"/>
      <c r="D137" s="405"/>
      <c r="E137" s="405"/>
      <c r="F137" s="405"/>
      <c r="G137" s="406"/>
      <c r="H137" s="406"/>
    </row>
    <row r="138" spans="1:8" x14ac:dyDescent="0.25">
      <c r="A138" s="907" t="s">
        <v>84</v>
      </c>
      <c r="B138" s="907"/>
      <c r="C138" s="405"/>
      <c r="D138" s="405"/>
      <c r="E138" s="405"/>
      <c r="F138" s="405"/>
      <c r="G138" s="406"/>
      <c r="H138" s="406"/>
    </row>
    <row r="139" spans="1:8" x14ac:dyDescent="0.25">
      <c r="A139" s="905" t="s">
        <v>644</v>
      </c>
      <c r="B139" s="905"/>
      <c r="C139" s="405">
        <v>1700</v>
      </c>
      <c r="D139" s="405">
        <v>1660</v>
      </c>
      <c r="E139" s="405">
        <v>1750</v>
      </c>
      <c r="F139" s="405">
        <v>1710</v>
      </c>
      <c r="G139" s="406">
        <v>-50</v>
      </c>
      <c r="H139" s="406">
        <v>-50</v>
      </c>
    </row>
    <row r="140" spans="1:8" x14ac:dyDescent="0.25">
      <c r="A140" s="905" t="s">
        <v>85</v>
      </c>
      <c r="B140" s="905"/>
      <c r="C140" s="405">
        <v>6310</v>
      </c>
      <c r="D140" s="405">
        <v>5760</v>
      </c>
      <c r="E140" s="405">
        <v>6310</v>
      </c>
      <c r="F140" s="405">
        <v>5760</v>
      </c>
      <c r="G140" s="406" t="s">
        <v>8</v>
      </c>
      <c r="H140" s="406" t="s">
        <v>8</v>
      </c>
    </row>
    <row r="141" spans="1:8" x14ac:dyDescent="0.25">
      <c r="A141" s="905" t="s">
        <v>86</v>
      </c>
      <c r="B141" s="905"/>
      <c r="C141" s="405">
        <v>2570</v>
      </c>
      <c r="D141" s="405">
        <v>2390</v>
      </c>
      <c r="E141" s="405">
        <v>2570</v>
      </c>
      <c r="F141" s="405">
        <v>2390</v>
      </c>
      <c r="G141" s="406" t="s">
        <v>8</v>
      </c>
      <c r="H141" s="406">
        <v>10</v>
      </c>
    </row>
    <row r="142" spans="1:8" x14ac:dyDescent="0.25">
      <c r="A142" s="905" t="s">
        <v>87</v>
      </c>
      <c r="B142" s="905"/>
      <c r="C142" s="405">
        <v>180</v>
      </c>
      <c r="D142" s="405">
        <v>170</v>
      </c>
      <c r="E142" s="405">
        <v>200</v>
      </c>
      <c r="F142" s="405">
        <v>190</v>
      </c>
      <c r="G142" s="406">
        <v>-20</v>
      </c>
      <c r="H142" s="406">
        <v>-20</v>
      </c>
    </row>
    <row r="143" spans="1:8" x14ac:dyDescent="0.25">
      <c r="A143" s="905" t="s">
        <v>88</v>
      </c>
      <c r="B143" s="905"/>
      <c r="C143" s="405">
        <v>3520</v>
      </c>
      <c r="D143" s="405">
        <v>3420</v>
      </c>
      <c r="E143" s="405">
        <v>3560</v>
      </c>
      <c r="F143" s="405">
        <v>3460</v>
      </c>
      <c r="G143" s="406">
        <v>-40</v>
      </c>
      <c r="H143" s="406">
        <v>-40</v>
      </c>
    </row>
    <row r="144" spans="1:8" x14ac:dyDescent="0.25">
      <c r="A144" s="905" t="s">
        <v>89</v>
      </c>
      <c r="B144" s="905"/>
      <c r="C144" s="405">
        <v>1120</v>
      </c>
      <c r="D144" s="405">
        <v>1070</v>
      </c>
      <c r="E144" s="405">
        <v>1130</v>
      </c>
      <c r="F144" s="405">
        <v>1080</v>
      </c>
      <c r="G144" s="406">
        <v>-10</v>
      </c>
      <c r="H144" s="406">
        <v>-10</v>
      </c>
    </row>
    <row r="145" spans="1:8" x14ac:dyDescent="0.25">
      <c r="A145" s="905" t="s">
        <v>90</v>
      </c>
      <c r="B145" s="905"/>
      <c r="C145" s="405">
        <v>280</v>
      </c>
      <c r="D145" s="405">
        <v>270</v>
      </c>
      <c r="E145" s="405">
        <v>280</v>
      </c>
      <c r="F145" s="405">
        <v>270</v>
      </c>
      <c r="G145" s="406" t="s">
        <v>8</v>
      </c>
      <c r="H145" s="406" t="s">
        <v>8</v>
      </c>
    </row>
    <row r="146" spans="1:8" x14ac:dyDescent="0.25">
      <c r="A146" s="905" t="s">
        <v>91</v>
      </c>
      <c r="B146" s="905"/>
      <c r="C146" s="405">
        <v>150</v>
      </c>
      <c r="D146" s="405">
        <v>140</v>
      </c>
      <c r="E146" s="405">
        <v>150</v>
      </c>
      <c r="F146" s="405">
        <v>150</v>
      </c>
      <c r="G146" s="406" t="s">
        <v>8</v>
      </c>
      <c r="H146" s="406" t="s">
        <v>8</v>
      </c>
    </row>
    <row r="147" spans="1:8" x14ac:dyDescent="0.25">
      <c r="A147" s="905" t="s">
        <v>92</v>
      </c>
      <c r="B147" s="905"/>
      <c r="C147" s="405">
        <v>2230</v>
      </c>
      <c r="D147" s="405">
        <v>2150</v>
      </c>
      <c r="E147" s="405">
        <v>2240</v>
      </c>
      <c r="F147" s="405">
        <v>2160</v>
      </c>
      <c r="G147" s="406">
        <v>-20</v>
      </c>
      <c r="H147" s="406">
        <v>-20</v>
      </c>
    </row>
    <row r="148" spans="1:8" x14ac:dyDescent="0.25">
      <c r="A148" s="905"/>
      <c r="B148" s="905"/>
      <c r="C148" s="405"/>
      <c r="D148" s="405"/>
      <c r="E148" s="405"/>
      <c r="F148" s="405"/>
      <c r="G148" s="406"/>
      <c r="H148" s="406"/>
    </row>
    <row r="149" spans="1:8" x14ac:dyDescent="0.25">
      <c r="A149" s="907" t="s">
        <v>146</v>
      </c>
      <c r="B149" s="907"/>
      <c r="C149" s="405"/>
      <c r="D149" s="405"/>
      <c r="E149" s="405"/>
      <c r="F149" s="405"/>
      <c r="G149" s="406"/>
      <c r="H149" s="406"/>
    </row>
    <row r="150" spans="1:8" x14ac:dyDescent="0.25">
      <c r="A150" s="905" t="s">
        <v>146</v>
      </c>
      <c r="B150" s="905"/>
      <c r="C150" s="405">
        <v>3710</v>
      </c>
      <c r="D150" s="405">
        <v>3020</v>
      </c>
      <c r="E150" s="405">
        <v>3770</v>
      </c>
      <c r="F150" s="405">
        <v>3080</v>
      </c>
      <c r="G150" s="406">
        <v>-60</v>
      </c>
      <c r="H150" s="406">
        <v>-60</v>
      </c>
    </row>
    <row r="151" spans="1:8" x14ac:dyDescent="0.25">
      <c r="A151" s="905"/>
      <c r="B151" s="905"/>
      <c r="C151" s="405"/>
      <c r="D151" s="405"/>
      <c r="E151" s="405"/>
      <c r="F151" s="405"/>
      <c r="G151" s="406"/>
      <c r="H151" s="406"/>
    </row>
    <row r="152" spans="1:8" x14ac:dyDescent="0.25">
      <c r="A152" s="907" t="s">
        <v>77</v>
      </c>
      <c r="B152" s="907"/>
      <c r="C152" s="405"/>
      <c r="D152" s="405"/>
      <c r="E152" s="405"/>
      <c r="F152" s="405"/>
      <c r="G152" s="406"/>
      <c r="H152" s="406"/>
    </row>
    <row r="153" spans="1:8" x14ac:dyDescent="0.25">
      <c r="A153" s="905" t="s">
        <v>645</v>
      </c>
      <c r="B153" s="905"/>
      <c r="C153" s="405">
        <v>50</v>
      </c>
      <c r="D153" s="405">
        <v>50</v>
      </c>
      <c r="E153" s="405">
        <v>50</v>
      </c>
      <c r="F153" s="405">
        <v>50</v>
      </c>
      <c r="G153" s="406" t="s">
        <v>8</v>
      </c>
      <c r="H153" s="406" t="s">
        <v>8</v>
      </c>
    </row>
    <row r="154" spans="1:8" x14ac:dyDescent="0.25">
      <c r="A154" s="905"/>
      <c r="B154" s="905"/>
      <c r="C154" s="405"/>
      <c r="D154" s="405"/>
      <c r="E154" s="405"/>
      <c r="F154" s="405"/>
      <c r="G154" s="406"/>
      <c r="H154" s="406"/>
    </row>
    <row r="155" spans="1:8" x14ac:dyDescent="0.25">
      <c r="A155" s="907" t="s">
        <v>148</v>
      </c>
      <c r="B155" s="907"/>
      <c r="C155" s="405"/>
      <c r="D155" s="405"/>
      <c r="E155" s="405"/>
      <c r="F155" s="405"/>
      <c r="G155" s="406"/>
      <c r="H155" s="406"/>
    </row>
    <row r="156" spans="1:8" x14ac:dyDescent="0.25">
      <c r="A156" s="905" t="s">
        <v>646</v>
      </c>
      <c r="B156" s="905"/>
      <c r="C156" s="405">
        <v>101330</v>
      </c>
      <c r="D156" s="405">
        <v>90010</v>
      </c>
      <c r="E156" s="405">
        <v>0</v>
      </c>
      <c r="F156" s="405">
        <v>0</v>
      </c>
      <c r="G156" s="406">
        <v>101330</v>
      </c>
      <c r="H156" s="406">
        <v>90010</v>
      </c>
    </row>
    <row r="157" spans="1:8" x14ac:dyDescent="0.25">
      <c r="A157" s="905" t="s">
        <v>647</v>
      </c>
      <c r="B157" s="905"/>
      <c r="C157" s="405">
        <v>0</v>
      </c>
      <c r="D157" s="405">
        <v>0</v>
      </c>
      <c r="E157" s="405">
        <v>12010</v>
      </c>
      <c r="F157" s="405">
        <v>11070</v>
      </c>
      <c r="G157" s="406">
        <v>-12010</v>
      </c>
      <c r="H157" s="406">
        <v>-11070</v>
      </c>
    </row>
    <row r="158" spans="1:8" x14ac:dyDescent="0.25">
      <c r="A158" s="905" t="s">
        <v>648</v>
      </c>
      <c r="B158" s="905"/>
      <c r="C158" s="405">
        <v>0</v>
      </c>
      <c r="D158" s="405">
        <v>0</v>
      </c>
      <c r="E158" s="405">
        <v>76320</v>
      </c>
      <c r="F158" s="405">
        <v>67540</v>
      </c>
      <c r="G158" s="406">
        <v>-76320</v>
      </c>
      <c r="H158" s="406">
        <v>-67540</v>
      </c>
    </row>
    <row r="159" spans="1:8" x14ac:dyDescent="0.25">
      <c r="A159" s="905" t="s">
        <v>649</v>
      </c>
      <c r="B159" s="905"/>
      <c r="C159" s="405">
        <v>0</v>
      </c>
      <c r="D159" s="405">
        <v>0</v>
      </c>
      <c r="E159" s="405">
        <v>14080</v>
      </c>
      <c r="F159" s="405">
        <v>12540</v>
      </c>
      <c r="G159" s="406">
        <v>-14080</v>
      </c>
      <c r="H159" s="406">
        <v>-12540</v>
      </c>
    </row>
    <row r="160" spans="1:8" x14ac:dyDescent="0.25">
      <c r="A160" s="905" t="s">
        <v>190</v>
      </c>
      <c r="B160" s="905"/>
      <c r="C160" s="405">
        <v>8910</v>
      </c>
      <c r="D160" s="405">
        <v>7780</v>
      </c>
      <c r="E160" s="405">
        <v>9010</v>
      </c>
      <c r="F160" s="405">
        <v>7910</v>
      </c>
      <c r="G160" s="406">
        <v>-100</v>
      </c>
      <c r="H160" s="406">
        <v>-120</v>
      </c>
    </row>
    <row r="161" spans="1:8" x14ac:dyDescent="0.25">
      <c r="A161" s="905" t="s">
        <v>95</v>
      </c>
      <c r="B161" s="905"/>
      <c r="C161" s="405">
        <v>3540</v>
      </c>
      <c r="D161" s="405">
        <v>3310</v>
      </c>
      <c r="E161" s="405">
        <v>3550</v>
      </c>
      <c r="F161" s="405">
        <v>3320</v>
      </c>
      <c r="G161" s="406" t="s">
        <v>8</v>
      </c>
      <c r="H161" s="406">
        <v>-10</v>
      </c>
    </row>
    <row r="162" spans="1:8" x14ac:dyDescent="0.25">
      <c r="A162" s="905"/>
      <c r="B162" s="905"/>
      <c r="C162" s="405"/>
      <c r="D162" s="405"/>
      <c r="E162" s="405"/>
      <c r="F162" s="405"/>
      <c r="G162" s="406"/>
      <c r="H162" s="406"/>
    </row>
    <row r="163" spans="1:8" x14ac:dyDescent="0.25">
      <c r="A163" s="907" t="s">
        <v>153</v>
      </c>
      <c r="B163" s="907"/>
      <c r="C163" s="405"/>
      <c r="D163" s="405"/>
      <c r="E163" s="405"/>
      <c r="F163" s="405"/>
      <c r="G163" s="406"/>
      <c r="H163" s="406"/>
    </row>
    <row r="164" spans="1:8" x14ac:dyDescent="0.25">
      <c r="A164" s="905" t="s">
        <v>154</v>
      </c>
      <c r="B164" s="905"/>
      <c r="C164" s="405">
        <v>5260</v>
      </c>
      <c r="D164" s="405">
        <v>5020</v>
      </c>
      <c r="E164" s="405">
        <v>5230</v>
      </c>
      <c r="F164" s="405">
        <v>4990</v>
      </c>
      <c r="G164" s="406">
        <v>30</v>
      </c>
      <c r="H164" s="406">
        <v>20</v>
      </c>
    </row>
    <row r="165" spans="1:8" x14ac:dyDescent="0.25">
      <c r="A165" s="905" t="s">
        <v>107</v>
      </c>
      <c r="B165" s="905"/>
      <c r="C165" s="405">
        <v>50</v>
      </c>
      <c r="D165" s="405">
        <v>50</v>
      </c>
      <c r="E165" s="405">
        <v>50</v>
      </c>
      <c r="F165" s="405">
        <v>50</v>
      </c>
      <c r="G165" s="406" t="s">
        <v>8</v>
      </c>
      <c r="H165" s="406">
        <v>0</v>
      </c>
    </row>
    <row r="166" spans="1:8" x14ac:dyDescent="0.25">
      <c r="A166" s="905" t="s">
        <v>96</v>
      </c>
      <c r="B166" s="905"/>
      <c r="C166" s="405">
        <v>1700</v>
      </c>
      <c r="D166" s="405">
        <v>1580</v>
      </c>
      <c r="E166" s="405">
        <v>1720</v>
      </c>
      <c r="F166" s="405">
        <v>1610</v>
      </c>
      <c r="G166" s="406">
        <v>-20</v>
      </c>
      <c r="H166" s="406">
        <v>-20</v>
      </c>
    </row>
    <row r="167" spans="1:8" x14ac:dyDescent="0.25">
      <c r="A167" s="905" t="s">
        <v>98</v>
      </c>
      <c r="B167" s="905"/>
      <c r="C167" s="405">
        <v>970</v>
      </c>
      <c r="D167" s="405">
        <v>920</v>
      </c>
      <c r="E167" s="405">
        <v>1130</v>
      </c>
      <c r="F167" s="405">
        <v>1050</v>
      </c>
      <c r="G167" s="406">
        <v>-150</v>
      </c>
      <c r="H167" s="406">
        <v>-130</v>
      </c>
    </row>
    <row r="168" spans="1:8" x14ac:dyDescent="0.25">
      <c r="A168" s="905" t="s">
        <v>604</v>
      </c>
      <c r="B168" s="905"/>
      <c r="C168" s="405">
        <v>400</v>
      </c>
      <c r="D168" s="405">
        <v>370</v>
      </c>
      <c r="E168" s="405">
        <v>400</v>
      </c>
      <c r="F168" s="405">
        <v>370</v>
      </c>
      <c r="G168" s="406" t="s">
        <v>8</v>
      </c>
      <c r="H168" s="406" t="s">
        <v>8</v>
      </c>
    </row>
    <row r="169" spans="1:8" x14ac:dyDescent="0.25">
      <c r="A169" s="905" t="s">
        <v>100</v>
      </c>
      <c r="B169" s="905"/>
      <c r="C169" s="405">
        <v>160</v>
      </c>
      <c r="D169" s="405">
        <v>150</v>
      </c>
      <c r="E169" s="405">
        <v>150</v>
      </c>
      <c r="F169" s="405">
        <v>150</v>
      </c>
      <c r="G169" s="406" t="s">
        <v>8</v>
      </c>
      <c r="H169" s="406" t="s">
        <v>8</v>
      </c>
    </row>
    <row r="170" spans="1:8" x14ac:dyDescent="0.25">
      <c r="A170" s="905" t="s">
        <v>101</v>
      </c>
      <c r="B170" s="905"/>
      <c r="C170" s="405">
        <v>1200</v>
      </c>
      <c r="D170" s="405">
        <v>1120</v>
      </c>
      <c r="E170" s="405">
        <v>1210</v>
      </c>
      <c r="F170" s="405">
        <v>1130</v>
      </c>
      <c r="G170" s="406">
        <v>-10</v>
      </c>
      <c r="H170" s="406">
        <v>-10</v>
      </c>
    </row>
    <row r="171" spans="1:8" x14ac:dyDescent="0.25">
      <c r="A171" s="905" t="s">
        <v>102</v>
      </c>
      <c r="B171" s="905"/>
      <c r="C171" s="405">
        <v>1480</v>
      </c>
      <c r="D171" s="405">
        <v>1350</v>
      </c>
      <c r="E171" s="405">
        <v>1460</v>
      </c>
      <c r="F171" s="405">
        <v>1350</v>
      </c>
      <c r="G171" s="406">
        <v>10</v>
      </c>
      <c r="H171" s="406">
        <v>10</v>
      </c>
    </row>
    <row r="172" spans="1:8" x14ac:dyDescent="0.25">
      <c r="A172" s="905" t="s">
        <v>158</v>
      </c>
      <c r="B172" s="905"/>
      <c r="C172" s="405">
        <v>4050</v>
      </c>
      <c r="D172" s="405">
        <v>3940</v>
      </c>
      <c r="E172" s="405">
        <v>4220</v>
      </c>
      <c r="F172" s="405">
        <v>4100</v>
      </c>
      <c r="G172" s="406">
        <v>-170</v>
      </c>
      <c r="H172" s="406">
        <v>-160</v>
      </c>
    </row>
    <row r="173" spans="1:8" x14ac:dyDescent="0.25">
      <c r="A173" s="905" t="s">
        <v>103</v>
      </c>
      <c r="B173" s="905"/>
      <c r="C173" s="405">
        <v>260</v>
      </c>
      <c r="D173" s="405">
        <v>240</v>
      </c>
      <c r="E173" s="405">
        <v>250</v>
      </c>
      <c r="F173" s="405">
        <v>230</v>
      </c>
      <c r="G173" s="406">
        <v>10</v>
      </c>
      <c r="H173" s="406">
        <v>10</v>
      </c>
    </row>
    <row r="174" spans="1:8" x14ac:dyDescent="0.25">
      <c r="A174" s="905" t="s">
        <v>105</v>
      </c>
      <c r="B174" s="905"/>
      <c r="C174" s="405">
        <v>170</v>
      </c>
      <c r="D174" s="405">
        <v>160</v>
      </c>
      <c r="E174" s="405">
        <v>170</v>
      </c>
      <c r="F174" s="405">
        <v>160</v>
      </c>
      <c r="G174" s="406" t="s">
        <v>8</v>
      </c>
      <c r="H174" s="406" t="s">
        <v>8</v>
      </c>
    </row>
    <row r="175" spans="1:8" x14ac:dyDescent="0.25">
      <c r="A175" s="905" t="s">
        <v>106</v>
      </c>
      <c r="B175" s="905"/>
      <c r="C175" s="405">
        <v>390</v>
      </c>
      <c r="D175" s="405">
        <v>380</v>
      </c>
      <c r="E175" s="405">
        <v>390</v>
      </c>
      <c r="F175" s="405">
        <v>380</v>
      </c>
      <c r="G175" s="406" t="s">
        <v>8</v>
      </c>
      <c r="H175" s="406">
        <v>0</v>
      </c>
    </row>
    <row r="176" spans="1:8" x14ac:dyDescent="0.25">
      <c r="A176" s="905" t="s">
        <v>159</v>
      </c>
      <c r="B176" s="905"/>
      <c r="C176" s="405">
        <v>50</v>
      </c>
      <c r="D176" s="405">
        <v>50</v>
      </c>
      <c r="E176" s="405">
        <v>50</v>
      </c>
      <c r="F176" s="405">
        <v>50</v>
      </c>
      <c r="G176" s="406">
        <v>0</v>
      </c>
      <c r="H176" s="406">
        <v>0</v>
      </c>
    </row>
    <row r="177" spans="1:8" x14ac:dyDescent="0.25">
      <c r="A177" s="905" t="s">
        <v>108</v>
      </c>
      <c r="B177" s="905"/>
      <c r="C177" s="405">
        <v>180</v>
      </c>
      <c r="D177" s="405">
        <v>170</v>
      </c>
      <c r="E177" s="405">
        <v>180</v>
      </c>
      <c r="F177" s="405">
        <v>170</v>
      </c>
      <c r="G177" s="406" t="s">
        <v>8</v>
      </c>
      <c r="H177" s="406" t="s">
        <v>8</v>
      </c>
    </row>
    <row r="178" spans="1:8" x14ac:dyDescent="0.25">
      <c r="A178" s="905" t="s">
        <v>650</v>
      </c>
      <c r="B178" s="905"/>
      <c r="C178" s="405">
        <v>310</v>
      </c>
      <c r="D178" s="405">
        <v>300</v>
      </c>
      <c r="E178" s="405">
        <v>310</v>
      </c>
      <c r="F178" s="405">
        <v>290</v>
      </c>
      <c r="G178" s="406">
        <v>10</v>
      </c>
      <c r="H178" s="406" t="s">
        <v>8</v>
      </c>
    </row>
    <row r="179" spans="1:8" x14ac:dyDescent="0.25">
      <c r="A179" s="905"/>
      <c r="B179" s="905"/>
      <c r="C179" s="405"/>
      <c r="D179" s="405"/>
      <c r="E179" s="405"/>
      <c r="F179" s="405"/>
      <c r="G179" s="406"/>
      <c r="H179" s="406"/>
    </row>
    <row r="180" spans="1:8" x14ac:dyDescent="0.25">
      <c r="A180" s="907" t="s">
        <v>536</v>
      </c>
      <c r="B180" s="907"/>
      <c r="C180" s="405"/>
      <c r="D180" s="405"/>
      <c r="E180" s="405"/>
      <c r="F180" s="405"/>
      <c r="G180" s="406"/>
      <c r="H180" s="406"/>
    </row>
    <row r="181" spans="1:8" x14ac:dyDescent="0.25">
      <c r="A181" s="905" t="s">
        <v>536</v>
      </c>
      <c r="B181" s="905"/>
      <c r="C181" s="405">
        <v>5270</v>
      </c>
      <c r="D181" s="405">
        <v>5010</v>
      </c>
      <c r="E181" s="405">
        <v>5280</v>
      </c>
      <c r="F181" s="405">
        <v>5020</v>
      </c>
      <c r="G181" s="406">
        <v>-10</v>
      </c>
      <c r="H181" s="406">
        <v>-10</v>
      </c>
    </row>
    <row r="182" spans="1:8" x14ac:dyDescent="0.25">
      <c r="A182" s="905"/>
      <c r="B182" s="905"/>
      <c r="C182" s="405"/>
      <c r="D182" s="405"/>
      <c r="E182" s="405"/>
      <c r="F182" s="405"/>
      <c r="G182" s="406"/>
      <c r="H182" s="406"/>
    </row>
    <row r="183" spans="1:8" x14ac:dyDescent="0.25">
      <c r="A183" s="905"/>
      <c r="B183" s="905"/>
      <c r="C183" s="405"/>
      <c r="D183" s="405"/>
      <c r="E183" s="405"/>
      <c r="F183" s="405"/>
      <c r="G183" s="406"/>
      <c r="H183" s="406"/>
    </row>
    <row r="184" spans="1:8" x14ac:dyDescent="0.25">
      <c r="A184" s="409" t="s">
        <v>162</v>
      </c>
      <c r="B184" s="409"/>
      <c r="C184" s="404">
        <v>470610</v>
      </c>
      <c r="D184" s="404">
        <v>435240</v>
      </c>
      <c r="E184" s="404">
        <v>479770</v>
      </c>
      <c r="F184" s="404">
        <v>444090</v>
      </c>
      <c r="G184" s="410">
        <v>-9170</v>
      </c>
      <c r="H184" s="410">
        <v>-8850</v>
      </c>
    </row>
    <row r="185" spans="1:8" x14ac:dyDescent="0.25">
      <c r="A185" s="910"/>
      <c r="B185" s="910"/>
      <c r="C185" s="411"/>
      <c r="D185" s="411"/>
      <c r="E185" s="411"/>
      <c r="F185" s="411"/>
      <c r="G185" s="411"/>
      <c r="H185" s="411"/>
    </row>
    <row r="186" spans="1:8" x14ac:dyDescent="0.25">
      <c r="A186" s="412"/>
      <c r="B186" s="413"/>
      <c r="C186" s="408"/>
      <c r="D186" s="408"/>
      <c r="E186" s="408"/>
      <c r="F186" s="408"/>
      <c r="G186" s="408"/>
      <c r="H186" s="414" t="s">
        <v>163</v>
      </c>
    </row>
    <row r="187" spans="1:8" x14ac:dyDescent="0.25">
      <c r="A187" s="412"/>
      <c r="B187" s="413"/>
      <c r="C187" s="408"/>
      <c r="D187" s="408"/>
      <c r="E187" s="408"/>
      <c r="F187" s="408"/>
      <c r="G187" s="408"/>
      <c r="H187" s="415"/>
    </row>
    <row r="188" spans="1:8" x14ac:dyDescent="0.25">
      <c r="A188" s="416">
        <v>1</v>
      </c>
      <c r="B188" s="797" t="s">
        <v>555</v>
      </c>
      <c r="C188" s="797"/>
      <c r="D188" s="797"/>
      <c r="E188" s="797"/>
      <c r="F188" s="797"/>
      <c r="G188"/>
      <c r="H188"/>
    </row>
    <row r="189" spans="1:8" x14ac:dyDescent="0.25">
      <c r="A189" s="417">
        <v>2</v>
      </c>
      <c r="B189" s="797" t="s">
        <v>651</v>
      </c>
      <c r="C189" s="797"/>
      <c r="D189" s="797"/>
      <c r="E189" s="797"/>
      <c r="F189" s="797"/>
      <c r="G189"/>
      <c r="H189"/>
    </row>
    <row r="190" spans="1:8" x14ac:dyDescent="0.25">
      <c r="A190" s="417">
        <v>3</v>
      </c>
      <c r="B190" s="797" t="s">
        <v>652</v>
      </c>
      <c r="C190" s="797"/>
      <c r="D190" s="797"/>
      <c r="E190" s="797"/>
      <c r="F190" s="797"/>
      <c r="G190"/>
      <c r="H190"/>
    </row>
    <row r="191" spans="1:8" x14ac:dyDescent="0.25">
      <c r="A191" s="417">
        <v>4</v>
      </c>
      <c r="B191" s="797" t="s">
        <v>653</v>
      </c>
      <c r="C191" s="797"/>
      <c r="D191" s="797"/>
      <c r="E191" s="797"/>
      <c r="F191" s="797"/>
      <c r="G191"/>
      <c r="H191"/>
    </row>
    <row r="192" spans="1:8" ht="33.75" x14ac:dyDescent="0.25">
      <c r="A192" s="417"/>
      <c r="B192" s="418" t="s">
        <v>654</v>
      </c>
      <c r="C192" s="418"/>
      <c r="D192" s="418"/>
      <c r="E192" s="418"/>
      <c r="F192" s="418"/>
      <c r="G192"/>
      <c r="H192"/>
    </row>
    <row r="193" spans="1:8" x14ac:dyDescent="0.25">
      <c r="A193" s="417">
        <v>5</v>
      </c>
      <c r="B193" s="918" t="s">
        <v>655</v>
      </c>
      <c r="C193" s="797"/>
      <c r="D193" s="797"/>
      <c r="E193" s="797"/>
      <c r="F193" s="797"/>
      <c r="G193"/>
      <c r="H193"/>
    </row>
    <row r="194" spans="1:8" x14ac:dyDescent="0.25">
      <c r="A194" s="417"/>
      <c r="B194" s="797"/>
      <c r="C194" s="797"/>
      <c r="D194" s="797"/>
      <c r="E194" s="797"/>
      <c r="F194" s="797"/>
      <c r="G194"/>
      <c r="H194"/>
    </row>
    <row r="195" spans="1:8" x14ac:dyDescent="0.25">
      <c r="A195" s="419">
        <v>6</v>
      </c>
      <c r="B195" s="919" t="s">
        <v>656</v>
      </c>
      <c r="C195" s="797"/>
      <c r="D195" s="797"/>
      <c r="E195" s="797"/>
      <c r="F195" s="797"/>
      <c r="G195"/>
      <c r="H195"/>
    </row>
    <row r="196" spans="1:8" x14ac:dyDescent="0.25">
      <c r="A196" s="412"/>
      <c r="B196" s="797"/>
      <c r="C196" s="797"/>
      <c r="D196" s="797"/>
      <c r="E196" s="797"/>
      <c r="F196" s="797"/>
      <c r="G196"/>
      <c r="H196"/>
    </row>
    <row r="197" spans="1:8" x14ac:dyDescent="0.25">
      <c r="A197" s="412"/>
      <c r="B197" s="797"/>
      <c r="C197" s="797"/>
      <c r="D197" s="797"/>
      <c r="E197" s="797"/>
      <c r="F197" s="797"/>
      <c r="G197"/>
      <c r="H197"/>
    </row>
    <row r="198" spans="1:8" x14ac:dyDescent="0.25">
      <c r="B198" s="852"/>
      <c r="C198" s="852"/>
      <c r="D198" s="852"/>
      <c r="E198" s="852"/>
      <c r="F198" s="852"/>
      <c r="G198"/>
      <c r="H198"/>
    </row>
  </sheetData>
  <mergeCells count="198">
    <mergeCell ref="A1:H2"/>
    <mergeCell ref="A3:B3"/>
    <mergeCell ref="A4:B4"/>
    <mergeCell ref="C4:D4"/>
    <mergeCell ref="E4:F4"/>
    <mergeCell ref="G4:H4"/>
    <mergeCell ref="H5:H6"/>
    <mergeCell ref="A6:B6"/>
    <mergeCell ref="A7:B7"/>
    <mergeCell ref="A8:B8"/>
    <mergeCell ref="A9:B9"/>
    <mergeCell ref="A10:B10"/>
    <mergeCell ref="A5:B5"/>
    <mergeCell ref="C5:C6"/>
    <mergeCell ref="D5:D6"/>
    <mergeCell ref="E5:E6"/>
    <mergeCell ref="F5:F6"/>
    <mergeCell ref="G5:G6"/>
    <mergeCell ref="A17:B17"/>
    <mergeCell ref="A18:B18"/>
    <mergeCell ref="A19:B19"/>
    <mergeCell ref="A20:B20"/>
    <mergeCell ref="A21:B21"/>
    <mergeCell ref="A22:B22"/>
    <mergeCell ref="A11:B11"/>
    <mergeCell ref="A12:B12"/>
    <mergeCell ref="A13:B13"/>
    <mergeCell ref="A14:B14"/>
    <mergeCell ref="A15:B15"/>
    <mergeCell ref="A16:B16"/>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45:B45"/>
    <mergeCell ref="A46:B46"/>
    <mergeCell ref="A35:B35"/>
    <mergeCell ref="A36:B36"/>
    <mergeCell ref="A37:B37"/>
    <mergeCell ref="A38:B38"/>
    <mergeCell ref="A39:B39"/>
    <mergeCell ref="A40:B40"/>
    <mergeCell ref="A53:B53"/>
    <mergeCell ref="A54:B54"/>
    <mergeCell ref="A55:B55"/>
    <mergeCell ref="A56:B56"/>
    <mergeCell ref="A57:B57"/>
    <mergeCell ref="A58:B58"/>
    <mergeCell ref="A47:B47"/>
    <mergeCell ref="A48:B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73:B173"/>
    <mergeCell ref="A174:B174"/>
    <mergeCell ref="A175:B175"/>
    <mergeCell ref="A176:B176"/>
    <mergeCell ref="A177:B177"/>
    <mergeCell ref="A178:B178"/>
    <mergeCell ref="A167:B167"/>
    <mergeCell ref="A168:B168"/>
    <mergeCell ref="A169:B169"/>
    <mergeCell ref="A170:B170"/>
    <mergeCell ref="A171:B171"/>
    <mergeCell ref="A172:B172"/>
    <mergeCell ref="B188:F188"/>
    <mergeCell ref="B189:F189"/>
    <mergeCell ref="B190:F190"/>
    <mergeCell ref="B191:F191"/>
    <mergeCell ref="B193:F194"/>
    <mergeCell ref="B195:F198"/>
    <mergeCell ref="A179:B179"/>
    <mergeCell ref="A180:B180"/>
    <mergeCell ref="A181:B181"/>
    <mergeCell ref="A182:B182"/>
    <mergeCell ref="A183:B183"/>
    <mergeCell ref="A185:B185"/>
  </mergeCell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I195"/>
  <sheetViews>
    <sheetView workbookViewId="0">
      <selection activeCell="D29" sqref="D29"/>
    </sheetView>
  </sheetViews>
  <sheetFormatPr defaultColWidth="8.85546875" defaultRowHeight="12" x14ac:dyDescent="0.25"/>
  <cols>
    <col min="1" max="1" width="5" style="507" customWidth="1"/>
    <col min="2" max="2" width="54.7109375" style="507" customWidth="1"/>
    <col min="3" max="8" width="11" style="508" customWidth="1"/>
    <col min="9" max="256" width="8.85546875" style="507"/>
    <col min="257" max="257" width="5" style="507" customWidth="1"/>
    <col min="258" max="258" width="54.7109375" style="507" customWidth="1"/>
    <col min="259" max="264" width="11" style="507" customWidth="1"/>
    <col min="265" max="512" width="8.85546875" style="507"/>
    <col min="513" max="513" width="5" style="507" customWidth="1"/>
    <col min="514" max="514" width="54.7109375" style="507" customWidth="1"/>
    <col min="515" max="520" width="11" style="507" customWidth="1"/>
    <col min="521" max="768" width="8.85546875" style="507"/>
    <col min="769" max="769" width="5" style="507" customWidth="1"/>
    <col min="770" max="770" width="54.7109375" style="507" customWidth="1"/>
    <col min="771" max="776" width="11" style="507" customWidth="1"/>
    <col min="777" max="1024" width="8.85546875" style="507"/>
    <col min="1025" max="1025" width="5" style="507" customWidth="1"/>
    <col min="1026" max="1026" width="54.7109375" style="507" customWidth="1"/>
    <col min="1027" max="1032" width="11" style="507" customWidth="1"/>
    <col min="1033" max="1280" width="8.85546875" style="507"/>
    <col min="1281" max="1281" width="5" style="507" customWidth="1"/>
    <col min="1282" max="1282" width="54.7109375" style="507" customWidth="1"/>
    <col min="1283" max="1288" width="11" style="507" customWidth="1"/>
    <col min="1289" max="1536" width="8.85546875" style="507"/>
    <col min="1537" max="1537" width="5" style="507" customWidth="1"/>
    <col min="1538" max="1538" width="54.7109375" style="507" customWidth="1"/>
    <col min="1539" max="1544" width="11" style="507" customWidth="1"/>
    <col min="1545" max="1792" width="8.85546875" style="507"/>
    <col min="1793" max="1793" width="5" style="507" customWidth="1"/>
    <col min="1794" max="1794" width="54.7109375" style="507" customWidth="1"/>
    <col min="1795" max="1800" width="11" style="507" customWidth="1"/>
    <col min="1801" max="2048" width="8.85546875" style="507"/>
    <col min="2049" max="2049" width="5" style="507" customWidth="1"/>
    <col min="2050" max="2050" width="54.7109375" style="507" customWidth="1"/>
    <col min="2051" max="2056" width="11" style="507" customWidth="1"/>
    <col min="2057" max="2304" width="8.85546875" style="507"/>
    <col min="2305" max="2305" width="5" style="507" customWidth="1"/>
    <col min="2306" max="2306" width="54.7109375" style="507" customWidth="1"/>
    <col min="2307" max="2312" width="11" style="507" customWidth="1"/>
    <col min="2313" max="2560" width="8.85546875" style="507"/>
    <col min="2561" max="2561" width="5" style="507" customWidth="1"/>
    <col min="2562" max="2562" width="54.7109375" style="507" customWidth="1"/>
    <col min="2563" max="2568" width="11" style="507" customWidth="1"/>
    <col min="2569" max="2816" width="8.85546875" style="507"/>
    <col min="2817" max="2817" width="5" style="507" customWidth="1"/>
    <col min="2818" max="2818" width="54.7109375" style="507" customWidth="1"/>
    <col min="2819" max="2824" width="11" style="507" customWidth="1"/>
    <col min="2825" max="3072" width="8.85546875" style="507"/>
    <col min="3073" max="3073" width="5" style="507" customWidth="1"/>
    <col min="3074" max="3074" width="54.7109375" style="507" customWidth="1"/>
    <col min="3075" max="3080" width="11" style="507" customWidth="1"/>
    <col min="3081" max="3328" width="8.85546875" style="507"/>
    <col min="3329" max="3329" width="5" style="507" customWidth="1"/>
    <col min="3330" max="3330" width="54.7109375" style="507" customWidth="1"/>
    <col min="3331" max="3336" width="11" style="507" customWidth="1"/>
    <col min="3337" max="3584" width="8.85546875" style="507"/>
    <col min="3585" max="3585" width="5" style="507" customWidth="1"/>
    <col min="3586" max="3586" width="54.7109375" style="507" customWidth="1"/>
    <col min="3587" max="3592" width="11" style="507" customWidth="1"/>
    <col min="3593" max="3840" width="8.85546875" style="507"/>
    <col min="3841" max="3841" width="5" style="507" customWidth="1"/>
    <col min="3842" max="3842" width="54.7109375" style="507" customWidth="1"/>
    <col min="3843" max="3848" width="11" style="507" customWidth="1"/>
    <col min="3849" max="4096" width="8.85546875" style="507"/>
    <col min="4097" max="4097" width="5" style="507" customWidth="1"/>
    <col min="4098" max="4098" width="54.7109375" style="507" customWidth="1"/>
    <col min="4099" max="4104" width="11" style="507" customWidth="1"/>
    <col min="4105" max="4352" width="8.85546875" style="507"/>
    <col min="4353" max="4353" width="5" style="507" customWidth="1"/>
    <col min="4354" max="4354" width="54.7109375" style="507" customWidth="1"/>
    <col min="4355" max="4360" width="11" style="507" customWidth="1"/>
    <col min="4361" max="4608" width="8.85546875" style="507"/>
    <col min="4609" max="4609" width="5" style="507" customWidth="1"/>
    <col min="4610" max="4610" width="54.7109375" style="507" customWidth="1"/>
    <col min="4611" max="4616" width="11" style="507" customWidth="1"/>
    <col min="4617" max="4864" width="8.85546875" style="507"/>
    <col min="4865" max="4865" width="5" style="507" customWidth="1"/>
    <col min="4866" max="4866" width="54.7109375" style="507" customWidth="1"/>
    <col min="4867" max="4872" width="11" style="507" customWidth="1"/>
    <col min="4873" max="5120" width="8.85546875" style="507"/>
    <col min="5121" max="5121" width="5" style="507" customWidth="1"/>
    <col min="5122" max="5122" width="54.7109375" style="507" customWidth="1"/>
    <col min="5123" max="5128" width="11" style="507" customWidth="1"/>
    <col min="5129" max="5376" width="8.85546875" style="507"/>
    <col min="5377" max="5377" width="5" style="507" customWidth="1"/>
    <col min="5378" max="5378" width="54.7109375" style="507" customWidth="1"/>
    <col min="5379" max="5384" width="11" style="507" customWidth="1"/>
    <col min="5385" max="5632" width="8.85546875" style="507"/>
    <col min="5633" max="5633" width="5" style="507" customWidth="1"/>
    <col min="5634" max="5634" width="54.7109375" style="507" customWidth="1"/>
    <col min="5635" max="5640" width="11" style="507" customWidth="1"/>
    <col min="5641" max="5888" width="8.85546875" style="507"/>
    <col min="5889" max="5889" width="5" style="507" customWidth="1"/>
    <col min="5890" max="5890" width="54.7109375" style="507" customWidth="1"/>
    <col min="5891" max="5896" width="11" style="507" customWidth="1"/>
    <col min="5897" max="6144" width="8.85546875" style="507"/>
    <col min="6145" max="6145" width="5" style="507" customWidth="1"/>
    <col min="6146" max="6146" width="54.7109375" style="507" customWidth="1"/>
    <col min="6147" max="6152" width="11" style="507" customWidth="1"/>
    <col min="6153" max="6400" width="8.85546875" style="507"/>
    <col min="6401" max="6401" width="5" style="507" customWidth="1"/>
    <col min="6402" max="6402" width="54.7109375" style="507" customWidth="1"/>
    <col min="6403" max="6408" width="11" style="507" customWidth="1"/>
    <col min="6409" max="6656" width="8.85546875" style="507"/>
    <col min="6657" max="6657" width="5" style="507" customWidth="1"/>
    <col min="6658" max="6658" width="54.7109375" style="507" customWidth="1"/>
    <col min="6659" max="6664" width="11" style="507" customWidth="1"/>
    <col min="6665" max="6912" width="8.85546875" style="507"/>
    <col min="6913" max="6913" width="5" style="507" customWidth="1"/>
    <col min="6914" max="6914" width="54.7109375" style="507" customWidth="1"/>
    <col min="6915" max="6920" width="11" style="507" customWidth="1"/>
    <col min="6921" max="7168" width="8.85546875" style="507"/>
    <col min="7169" max="7169" width="5" style="507" customWidth="1"/>
    <col min="7170" max="7170" width="54.7109375" style="507" customWidth="1"/>
    <col min="7171" max="7176" width="11" style="507" customWidth="1"/>
    <col min="7177" max="7424" width="8.85546875" style="507"/>
    <col min="7425" max="7425" width="5" style="507" customWidth="1"/>
    <col min="7426" max="7426" width="54.7109375" style="507" customWidth="1"/>
    <col min="7427" max="7432" width="11" style="507" customWidth="1"/>
    <col min="7433" max="7680" width="8.85546875" style="507"/>
    <col min="7681" max="7681" width="5" style="507" customWidth="1"/>
    <col min="7682" max="7682" width="54.7109375" style="507" customWidth="1"/>
    <col min="7683" max="7688" width="11" style="507" customWidth="1"/>
    <col min="7689" max="7936" width="8.85546875" style="507"/>
    <col min="7937" max="7937" width="5" style="507" customWidth="1"/>
    <col min="7938" max="7938" width="54.7109375" style="507" customWidth="1"/>
    <col min="7939" max="7944" width="11" style="507" customWidth="1"/>
    <col min="7945" max="8192" width="8.85546875" style="507"/>
    <col min="8193" max="8193" width="5" style="507" customWidth="1"/>
    <col min="8194" max="8194" width="54.7109375" style="507" customWidth="1"/>
    <col min="8195" max="8200" width="11" style="507" customWidth="1"/>
    <col min="8201" max="8448" width="8.85546875" style="507"/>
    <col min="8449" max="8449" width="5" style="507" customWidth="1"/>
    <col min="8450" max="8450" width="54.7109375" style="507" customWidth="1"/>
    <col min="8451" max="8456" width="11" style="507" customWidth="1"/>
    <col min="8457" max="8704" width="8.85546875" style="507"/>
    <col min="8705" max="8705" width="5" style="507" customWidth="1"/>
    <col min="8706" max="8706" width="54.7109375" style="507" customWidth="1"/>
    <col min="8707" max="8712" width="11" style="507" customWidth="1"/>
    <col min="8713" max="8960" width="8.85546875" style="507"/>
    <col min="8961" max="8961" width="5" style="507" customWidth="1"/>
    <col min="8962" max="8962" width="54.7109375" style="507" customWidth="1"/>
    <col min="8963" max="8968" width="11" style="507" customWidth="1"/>
    <col min="8969" max="9216" width="8.85546875" style="507"/>
    <col min="9217" max="9217" width="5" style="507" customWidth="1"/>
    <col min="9218" max="9218" width="54.7109375" style="507" customWidth="1"/>
    <col min="9219" max="9224" width="11" style="507" customWidth="1"/>
    <col min="9225" max="9472" width="8.85546875" style="507"/>
    <col min="9473" max="9473" width="5" style="507" customWidth="1"/>
    <col min="9474" max="9474" width="54.7109375" style="507" customWidth="1"/>
    <col min="9475" max="9480" width="11" style="507" customWidth="1"/>
    <col min="9481" max="9728" width="8.85546875" style="507"/>
    <col min="9729" max="9729" width="5" style="507" customWidth="1"/>
    <col min="9730" max="9730" width="54.7109375" style="507" customWidth="1"/>
    <col min="9731" max="9736" width="11" style="507" customWidth="1"/>
    <col min="9737" max="9984" width="8.85546875" style="507"/>
    <col min="9985" max="9985" width="5" style="507" customWidth="1"/>
    <col min="9986" max="9986" width="54.7109375" style="507" customWidth="1"/>
    <col min="9987" max="9992" width="11" style="507" customWidth="1"/>
    <col min="9993" max="10240" width="8.85546875" style="507"/>
    <col min="10241" max="10241" width="5" style="507" customWidth="1"/>
    <col min="10242" max="10242" width="54.7109375" style="507" customWidth="1"/>
    <col min="10243" max="10248" width="11" style="507" customWidth="1"/>
    <col min="10249" max="10496" width="8.85546875" style="507"/>
    <col min="10497" max="10497" width="5" style="507" customWidth="1"/>
    <col min="10498" max="10498" width="54.7109375" style="507" customWidth="1"/>
    <col min="10499" max="10504" width="11" style="507" customWidth="1"/>
    <col min="10505" max="10752" width="8.85546875" style="507"/>
    <col min="10753" max="10753" width="5" style="507" customWidth="1"/>
    <col min="10754" max="10754" width="54.7109375" style="507" customWidth="1"/>
    <col min="10755" max="10760" width="11" style="507" customWidth="1"/>
    <col min="10761" max="11008" width="8.85546875" style="507"/>
    <col min="11009" max="11009" width="5" style="507" customWidth="1"/>
    <col min="11010" max="11010" width="54.7109375" style="507" customWidth="1"/>
    <col min="11011" max="11016" width="11" style="507" customWidth="1"/>
    <col min="11017" max="11264" width="8.85546875" style="507"/>
    <col min="11265" max="11265" width="5" style="507" customWidth="1"/>
    <col min="11266" max="11266" width="54.7109375" style="507" customWidth="1"/>
    <col min="11267" max="11272" width="11" style="507" customWidth="1"/>
    <col min="11273" max="11520" width="8.85546875" style="507"/>
    <col min="11521" max="11521" width="5" style="507" customWidth="1"/>
    <col min="11522" max="11522" width="54.7109375" style="507" customWidth="1"/>
    <col min="11523" max="11528" width="11" style="507" customWidth="1"/>
    <col min="11529" max="11776" width="8.85546875" style="507"/>
    <col min="11777" max="11777" width="5" style="507" customWidth="1"/>
    <col min="11778" max="11778" width="54.7109375" style="507" customWidth="1"/>
    <col min="11779" max="11784" width="11" style="507" customWidth="1"/>
    <col min="11785" max="12032" width="8.85546875" style="507"/>
    <col min="12033" max="12033" width="5" style="507" customWidth="1"/>
    <col min="12034" max="12034" width="54.7109375" style="507" customWidth="1"/>
    <col min="12035" max="12040" width="11" style="507" customWidth="1"/>
    <col min="12041" max="12288" width="8.85546875" style="507"/>
    <col min="12289" max="12289" width="5" style="507" customWidth="1"/>
    <col min="12290" max="12290" width="54.7109375" style="507" customWidth="1"/>
    <col min="12291" max="12296" width="11" style="507" customWidth="1"/>
    <col min="12297" max="12544" width="8.85546875" style="507"/>
    <col min="12545" max="12545" width="5" style="507" customWidth="1"/>
    <col min="12546" max="12546" width="54.7109375" style="507" customWidth="1"/>
    <col min="12547" max="12552" width="11" style="507" customWidth="1"/>
    <col min="12553" max="12800" width="8.85546875" style="507"/>
    <col min="12801" max="12801" width="5" style="507" customWidth="1"/>
    <col min="12802" max="12802" width="54.7109375" style="507" customWidth="1"/>
    <col min="12803" max="12808" width="11" style="507" customWidth="1"/>
    <col min="12809" max="13056" width="8.85546875" style="507"/>
    <col min="13057" max="13057" width="5" style="507" customWidth="1"/>
    <col min="13058" max="13058" width="54.7109375" style="507" customWidth="1"/>
    <col min="13059" max="13064" width="11" style="507" customWidth="1"/>
    <col min="13065" max="13312" width="8.85546875" style="507"/>
    <col min="13313" max="13313" width="5" style="507" customWidth="1"/>
    <col min="13314" max="13314" width="54.7109375" style="507" customWidth="1"/>
    <col min="13315" max="13320" width="11" style="507" customWidth="1"/>
    <col min="13321" max="13568" width="8.85546875" style="507"/>
    <col min="13569" max="13569" width="5" style="507" customWidth="1"/>
    <col min="13570" max="13570" width="54.7109375" style="507" customWidth="1"/>
    <col min="13571" max="13576" width="11" style="507" customWidth="1"/>
    <col min="13577" max="13824" width="8.85546875" style="507"/>
    <col min="13825" max="13825" width="5" style="507" customWidth="1"/>
    <col min="13826" max="13826" width="54.7109375" style="507" customWidth="1"/>
    <col min="13827" max="13832" width="11" style="507" customWidth="1"/>
    <col min="13833" max="14080" width="8.85546875" style="507"/>
    <col min="14081" max="14081" width="5" style="507" customWidth="1"/>
    <col min="14082" max="14082" width="54.7109375" style="507" customWidth="1"/>
    <col min="14083" max="14088" width="11" style="507" customWidth="1"/>
    <col min="14089" max="14336" width="8.85546875" style="507"/>
    <col min="14337" max="14337" width="5" style="507" customWidth="1"/>
    <col min="14338" max="14338" width="54.7109375" style="507" customWidth="1"/>
    <col min="14339" max="14344" width="11" style="507" customWidth="1"/>
    <col min="14345" max="14592" width="8.85546875" style="507"/>
    <col min="14593" max="14593" width="5" style="507" customWidth="1"/>
    <col min="14594" max="14594" width="54.7109375" style="507" customWidth="1"/>
    <col min="14595" max="14600" width="11" style="507" customWidth="1"/>
    <col min="14601" max="14848" width="8.85546875" style="507"/>
    <col min="14849" max="14849" width="5" style="507" customWidth="1"/>
    <col min="14850" max="14850" width="54.7109375" style="507" customWidth="1"/>
    <col min="14851" max="14856" width="11" style="507" customWidth="1"/>
    <col min="14857" max="15104" width="8.85546875" style="507"/>
    <col min="15105" max="15105" width="5" style="507" customWidth="1"/>
    <col min="15106" max="15106" width="54.7109375" style="507" customWidth="1"/>
    <col min="15107" max="15112" width="11" style="507" customWidth="1"/>
    <col min="15113" max="15360" width="8.85546875" style="507"/>
    <col min="15361" max="15361" width="5" style="507" customWidth="1"/>
    <col min="15362" max="15362" width="54.7109375" style="507" customWidth="1"/>
    <col min="15363" max="15368" width="11" style="507" customWidth="1"/>
    <col min="15369" max="15616" width="8.85546875" style="507"/>
    <col min="15617" max="15617" width="5" style="507" customWidth="1"/>
    <col min="15618" max="15618" width="54.7109375" style="507" customWidth="1"/>
    <col min="15619" max="15624" width="11" style="507" customWidth="1"/>
    <col min="15625" max="15872" width="8.85546875" style="507"/>
    <col min="15873" max="15873" width="5" style="507" customWidth="1"/>
    <col min="15874" max="15874" width="54.7109375" style="507" customWidth="1"/>
    <col min="15875" max="15880" width="11" style="507" customWidth="1"/>
    <col min="15881" max="16128" width="8.85546875" style="507"/>
    <col min="16129" max="16129" width="5" style="507" customWidth="1"/>
    <col min="16130" max="16130" width="54.7109375" style="507" customWidth="1"/>
    <col min="16131" max="16136" width="11" style="507" customWidth="1"/>
    <col min="16137" max="16384" width="8.85546875" style="507"/>
  </cols>
  <sheetData>
    <row r="1" spans="1:9" ht="12.75" customHeight="1" x14ac:dyDescent="0.25">
      <c r="A1" s="792" t="s">
        <v>834</v>
      </c>
      <c r="B1" s="792"/>
      <c r="C1" s="792"/>
      <c r="D1" s="792"/>
      <c r="E1" s="792"/>
      <c r="F1" s="792"/>
      <c r="G1" s="792"/>
      <c r="H1" s="792"/>
      <c r="I1" s="506"/>
    </row>
    <row r="2" spans="1:9" ht="12.75" customHeight="1" x14ac:dyDescent="0.25">
      <c r="A2" s="792"/>
      <c r="B2" s="792"/>
      <c r="C2" s="792"/>
      <c r="D2" s="792"/>
      <c r="E2" s="792"/>
      <c r="F2" s="792"/>
      <c r="G2" s="792"/>
      <c r="H2" s="792"/>
      <c r="I2" s="506"/>
    </row>
    <row r="3" spans="1:9" ht="12.75" customHeight="1" x14ac:dyDescent="0.25"/>
    <row r="4" spans="1:9" ht="12.75" customHeight="1" x14ac:dyDescent="0.25">
      <c r="A4" s="793"/>
      <c r="B4" s="793"/>
      <c r="C4" s="794" t="s">
        <v>835</v>
      </c>
      <c r="D4" s="794"/>
      <c r="E4" s="794" t="s">
        <v>806</v>
      </c>
      <c r="F4" s="794"/>
      <c r="G4" s="794" t="s">
        <v>534</v>
      </c>
      <c r="H4" s="794"/>
    </row>
    <row r="5" spans="1:9" ht="25.5" customHeight="1" x14ac:dyDescent="0.25">
      <c r="A5" s="791"/>
      <c r="B5" s="791"/>
      <c r="C5" s="509" t="s">
        <v>0</v>
      </c>
      <c r="D5" s="509" t="s">
        <v>1</v>
      </c>
      <c r="E5" s="509" t="s">
        <v>0</v>
      </c>
      <c r="F5" s="509" t="s">
        <v>1</v>
      </c>
      <c r="G5" s="509" t="s">
        <v>0</v>
      </c>
      <c r="H5" s="509" t="s">
        <v>1</v>
      </c>
    </row>
    <row r="6" spans="1:9" ht="12.75" customHeight="1" x14ac:dyDescent="0.2">
      <c r="A6" s="824"/>
      <c r="B6" s="824"/>
    </row>
    <row r="7" spans="1:9" ht="12.75" customHeight="1" x14ac:dyDescent="0.2">
      <c r="A7" s="806" t="s">
        <v>117</v>
      </c>
      <c r="B7" s="806"/>
    </row>
    <row r="8" spans="1:9" ht="12.75" customHeight="1" x14ac:dyDescent="0.2">
      <c r="A8" s="803" t="s">
        <v>4</v>
      </c>
      <c r="B8" s="803"/>
      <c r="C8" s="508">
        <v>40</v>
      </c>
      <c r="D8" s="508">
        <v>40</v>
      </c>
      <c r="E8" s="508">
        <v>40</v>
      </c>
      <c r="F8" s="508">
        <v>40</v>
      </c>
      <c r="G8" s="508" t="s">
        <v>8</v>
      </c>
      <c r="H8" s="508" t="s">
        <v>8</v>
      </c>
    </row>
    <row r="9" spans="1:9" ht="12.75" customHeight="1" x14ac:dyDescent="0.2">
      <c r="A9" s="803" t="s">
        <v>2</v>
      </c>
      <c r="B9" s="803"/>
      <c r="C9" s="508">
        <v>7370</v>
      </c>
      <c r="D9" s="508">
        <v>6810</v>
      </c>
      <c r="E9" s="508">
        <v>7480</v>
      </c>
      <c r="F9" s="508">
        <v>6920</v>
      </c>
      <c r="G9" s="508">
        <v>-110</v>
      </c>
      <c r="H9" s="508">
        <v>-110</v>
      </c>
    </row>
    <row r="10" spans="1:9" ht="12.75" customHeight="1" x14ac:dyDescent="0.2">
      <c r="A10" s="803" t="s">
        <v>3</v>
      </c>
      <c r="B10" s="803"/>
      <c r="C10" s="508">
        <v>40</v>
      </c>
      <c r="D10" s="508">
        <v>30</v>
      </c>
      <c r="E10" s="508">
        <v>40</v>
      </c>
      <c r="F10" s="508">
        <v>40</v>
      </c>
      <c r="G10" s="508" t="s">
        <v>8</v>
      </c>
      <c r="H10" s="508" t="s">
        <v>8</v>
      </c>
    </row>
    <row r="11" spans="1:9" ht="12.75" customHeight="1" x14ac:dyDescent="0.2">
      <c r="A11" s="803" t="s">
        <v>6</v>
      </c>
      <c r="B11" s="803"/>
      <c r="C11" s="508">
        <v>310</v>
      </c>
      <c r="D11" s="508">
        <v>300</v>
      </c>
      <c r="E11" s="508">
        <v>310</v>
      </c>
      <c r="F11" s="508">
        <v>300</v>
      </c>
      <c r="G11" s="508" t="s">
        <v>8</v>
      </c>
      <c r="H11" s="508" t="s">
        <v>8</v>
      </c>
    </row>
    <row r="12" spans="1:9" ht="12.75" customHeight="1" x14ac:dyDescent="0.2">
      <c r="A12" s="803" t="s">
        <v>7</v>
      </c>
      <c r="B12" s="803"/>
      <c r="C12" s="508">
        <v>1010</v>
      </c>
      <c r="D12" s="508">
        <v>940</v>
      </c>
      <c r="E12" s="508">
        <v>990</v>
      </c>
      <c r="F12" s="508">
        <v>920</v>
      </c>
      <c r="G12" s="508">
        <v>20</v>
      </c>
      <c r="H12" s="508">
        <v>20</v>
      </c>
    </row>
    <row r="13" spans="1:9" ht="12.75" customHeight="1" x14ac:dyDescent="0.2">
      <c r="A13" s="803"/>
      <c r="B13" s="803"/>
    </row>
    <row r="14" spans="1:9" ht="12.75" customHeight="1" x14ac:dyDescent="0.2">
      <c r="A14" s="806" t="s">
        <v>176</v>
      </c>
      <c r="B14" s="806"/>
    </row>
    <row r="15" spans="1:9" ht="12.75" customHeight="1" x14ac:dyDescent="0.2">
      <c r="A15" s="803" t="s">
        <v>836</v>
      </c>
      <c r="B15" s="803"/>
      <c r="C15" s="508">
        <v>3110</v>
      </c>
      <c r="D15" s="508">
        <v>3020</v>
      </c>
      <c r="E15" s="508">
        <v>3110</v>
      </c>
      <c r="F15" s="508">
        <v>3010</v>
      </c>
      <c r="G15" s="508" t="s">
        <v>8</v>
      </c>
      <c r="H15" s="508">
        <v>10</v>
      </c>
    </row>
    <row r="16" spans="1:9" ht="12.75" customHeight="1" x14ac:dyDescent="0.2">
      <c r="A16" s="803" t="s">
        <v>9</v>
      </c>
      <c r="B16" s="803"/>
      <c r="C16" s="508">
        <v>850</v>
      </c>
      <c r="D16" s="508">
        <v>790</v>
      </c>
      <c r="E16" s="508">
        <v>840</v>
      </c>
      <c r="F16" s="508">
        <v>780</v>
      </c>
      <c r="G16" s="508">
        <v>10</v>
      </c>
      <c r="H16" s="508">
        <v>10</v>
      </c>
    </row>
    <row r="17" spans="1:8" ht="12.75" customHeight="1" x14ac:dyDescent="0.2">
      <c r="A17" s="803" t="s">
        <v>10</v>
      </c>
      <c r="B17" s="803"/>
      <c r="C17" s="508">
        <v>980</v>
      </c>
      <c r="D17" s="508">
        <v>890</v>
      </c>
      <c r="E17" s="508">
        <v>990</v>
      </c>
      <c r="F17" s="508">
        <v>890</v>
      </c>
      <c r="G17" s="508" t="s">
        <v>8</v>
      </c>
      <c r="H17" s="508" t="s">
        <v>8</v>
      </c>
    </row>
    <row r="18" spans="1:8" ht="12.75" customHeight="1" x14ac:dyDescent="0.2">
      <c r="A18" s="803" t="s">
        <v>11</v>
      </c>
      <c r="B18" s="803"/>
      <c r="C18" s="508">
        <v>2010</v>
      </c>
      <c r="D18" s="508">
        <v>1910</v>
      </c>
      <c r="E18" s="508">
        <v>2010</v>
      </c>
      <c r="F18" s="508">
        <v>1900</v>
      </c>
      <c r="G18" s="508" t="s">
        <v>8</v>
      </c>
      <c r="H18" s="508" t="s">
        <v>8</v>
      </c>
    </row>
    <row r="19" spans="1:8" ht="12.75" customHeight="1" x14ac:dyDescent="0.2">
      <c r="A19" s="803" t="s">
        <v>73</v>
      </c>
      <c r="B19" s="803"/>
      <c r="C19" s="508">
        <v>4560</v>
      </c>
      <c r="D19" s="508">
        <v>4060</v>
      </c>
      <c r="E19" s="508">
        <v>4600</v>
      </c>
      <c r="F19" s="508">
        <v>4100</v>
      </c>
      <c r="G19" s="508">
        <v>-40</v>
      </c>
      <c r="H19" s="508">
        <v>-40</v>
      </c>
    </row>
    <row r="20" spans="1:8" ht="12.75" customHeight="1" x14ac:dyDescent="0.2">
      <c r="A20" s="803" t="s">
        <v>632</v>
      </c>
      <c r="B20" s="803"/>
      <c r="C20" s="508">
        <v>1930</v>
      </c>
      <c r="D20" s="508">
        <v>1860</v>
      </c>
      <c r="E20" s="508">
        <v>1930</v>
      </c>
      <c r="F20" s="508">
        <v>1850</v>
      </c>
      <c r="G20" s="508" t="s">
        <v>8</v>
      </c>
      <c r="H20" s="508">
        <v>10</v>
      </c>
    </row>
    <row r="21" spans="1:8" ht="12.75" customHeight="1" x14ac:dyDescent="0.2">
      <c r="A21" s="803" t="s">
        <v>15</v>
      </c>
      <c r="B21" s="803"/>
      <c r="C21" s="508">
        <v>70</v>
      </c>
      <c r="D21" s="508">
        <v>60</v>
      </c>
      <c r="E21" s="508">
        <v>70</v>
      </c>
      <c r="F21" s="508">
        <v>70</v>
      </c>
      <c r="G21" s="508" t="s">
        <v>8</v>
      </c>
      <c r="H21" s="508" t="s">
        <v>8</v>
      </c>
    </row>
    <row r="22" spans="1:8" ht="12.75" customHeight="1" x14ac:dyDescent="0.2">
      <c r="A22" s="803" t="s">
        <v>12</v>
      </c>
      <c r="B22" s="803"/>
      <c r="C22" s="508">
        <v>550</v>
      </c>
      <c r="D22" s="508">
        <v>530</v>
      </c>
      <c r="E22" s="508">
        <v>550</v>
      </c>
      <c r="F22" s="508">
        <v>530</v>
      </c>
      <c r="G22" s="508" t="s">
        <v>8</v>
      </c>
      <c r="H22" s="508">
        <v>0</v>
      </c>
    </row>
    <row r="23" spans="1:8" ht="12.75" customHeight="1" x14ac:dyDescent="0.2">
      <c r="A23" s="803" t="s">
        <v>13</v>
      </c>
      <c r="B23" s="803"/>
      <c r="C23" s="508">
        <v>660</v>
      </c>
      <c r="D23" s="508">
        <v>650</v>
      </c>
      <c r="E23" s="508">
        <v>630</v>
      </c>
      <c r="F23" s="508">
        <v>620</v>
      </c>
      <c r="G23" s="508">
        <v>30</v>
      </c>
      <c r="H23" s="508">
        <v>30</v>
      </c>
    </row>
    <row r="24" spans="1:8" ht="12.75" customHeight="1" x14ac:dyDescent="0.2">
      <c r="A24" s="803" t="s">
        <v>37</v>
      </c>
      <c r="B24" s="803"/>
      <c r="C24" s="508">
        <v>1110</v>
      </c>
      <c r="D24" s="508">
        <v>1080</v>
      </c>
      <c r="E24" s="508">
        <v>1100</v>
      </c>
      <c r="F24" s="508">
        <v>1060</v>
      </c>
      <c r="G24" s="508">
        <v>10</v>
      </c>
      <c r="H24" s="508">
        <v>10</v>
      </c>
    </row>
    <row r="25" spans="1:8" ht="12.75" customHeight="1" x14ac:dyDescent="0.2">
      <c r="A25" s="803" t="s">
        <v>423</v>
      </c>
      <c r="B25" s="803"/>
      <c r="C25" s="508">
        <v>1310</v>
      </c>
      <c r="D25" s="508">
        <v>1290</v>
      </c>
      <c r="E25" s="508">
        <v>1290</v>
      </c>
      <c r="F25" s="508">
        <v>1260</v>
      </c>
      <c r="G25" s="508">
        <v>20</v>
      </c>
      <c r="H25" s="508">
        <v>20</v>
      </c>
    </row>
    <row r="26" spans="1:8" ht="12.75" customHeight="1" x14ac:dyDescent="0.2">
      <c r="A26" s="803" t="s">
        <v>16</v>
      </c>
      <c r="B26" s="803"/>
      <c r="C26" s="508">
        <v>980</v>
      </c>
      <c r="D26" s="508">
        <v>920</v>
      </c>
      <c r="E26" s="508">
        <v>980</v>
      </c>
      <c r="F26" s="508">
        <v>920</v>
      </c>
      <c r="G26" s="508" t="s">
        <v>8</v>
      </c>
      <c r="H26" s="508" t="s">
        <v>8</v>
      </c>
    </row>
    <row r="27" spans="1:8" ht="12.75" customHeight="1" x14ac:dyDescent="0.2">
      <c r="A27" s="803" t="s">
        <v>573</v>
      </c>
      <c r="B27" s="803"/>
      <c r="C27" s="508">
        <v>50</v>
      </c>
      <c r="D27" s="508">
        <v>50</v>
      </c>
      <c r="E27" s="508">
        <v>40</v>
      </c>
      <c r="F27" s="508">
        <v>40</v>
      </c>
      <c r="G27" s="508" t="s">
        <v>8</v>
      </c>
      <c r="H27" s="508">
        <v>10</v>
      </c>
    </row>
    <row r="28" spans="1:8" ht="12.75" customHeight="1" x14ac:dyDescent="0.2">
      <c r="A28" s="803"/>
      <c r="B28" s="803"/>
    </row>
    <row r="29" spans="1:8" ht="12.75" customHeight="1" x14ac:dyDescent="0.2">
      <c r="A29" s="806" t="s">
        <v>17</v>
      </c>
      <c r="B29" s="806"/>
    </row>
    <row r="30" spans="1:8" ht="12.75" customHeight="1" x14ac:dyDescent="0.2">
      <c r="A30" s="803" t="s">
        <v>808</v>
      </c>
      <c r="B30" s="803"/>
      <c r="C30" s="508">
        <v>1830</v>
      </c>
      <c r="D30" s="508">
        <v>1800</v>
      </c>
      <c r="E30" s="508">
        <v>1800</v>
      </c>
      <c r="F30" s="508">
        <v>1770</v>
      </c>
      <c r="G30" s="508">
        <v>30</v>
      </c>
      <c r="H30" s="508">
        <v>30</v>
      </c>
    </row>
    <row r="31" spans="1:8" ht="12.75" customHeight="1" x14ac:dyDescent="0.2">
      <c r="A31" s="803"/>
      <c r="B31" s="803"/>
    </row>
    <row r="32" spans="1:8" ht="12.75" customHeight="1" x14ac:dyDescent="0.2">
      <c r="A32" s="806" t="s">
        <v>18</v>
      </c>
      <c r="B32" s="806"/>
    </row>
    <row r="33" spans="1:8" ht="12.75" customHeight="1" x14ac:dyDescent="0.2">
      <c r="A33" s="803" t="s">
        <v>541</v>
      </c>
      <c r="B33" s="803"/>
      <c r="C33" s="508">
        <v>380</v>
      </c>
      <c r="D33" s="508">
        <v>370</v>
      </c>
      <c r="E33" s="508">
        <v>340</v>
      </c>
      <c r="F33" s="508">
        <v>340</v>
      </c>
      <c r="G33" s="508">
        <v>40</v>
      </c>
      <c r="H33" s="508">
        <v>40</v>
      </c>
    </row>
    <row r="34" spans="1:8" ht="12.75" customHeight="1" x14ac:dyDescent="0.2">
      <c r="A34" s="803" t="s">
        <v>21</v>
      </c>
      <c r="B34" s="803"/>
      <c r="C34" s="508">
        <v>100</v>
      </c>
      <c r="D34" s="508">
        <v>100</v>
      </c>
      <c r="E34" s="508">
        <v>100</v>
      </c>
      <c r="F34" s="508">
        <v>100</v>
      </c>
      <c r="G34" s="508" t="s">
        <v>8</v>
      </c>
      <c r="H34" s="508" t="s">
        <v>8</v>
      </c>
    </row>
    <row r="35" spans="1:8" ht="12.75" customHeight="1" x14ac:dyDescent="0.2">
      <c r="A35" s="803"/>
      <c r="B35" s="803"/>
    </row>
    <row r="36" spans="1:8" ht="12.75" customHeight="1" x14ac:dyDescent="0.2">
      <c r="A36" s="806" t="s">
        <v>31</v>
      </c>
      <c r="B36" s="806"/>
    </row>
    <row r="37" spans="1:8" ht="12.75" customHeight="1" x14ac:dyDescent="0.2">
      <c r="A37" s="803" t="s">
        <v>32</v>
      </c>
      <c r="B37" s="803"/>
      <c r="C37" s="508">
        <v>330</v>
      </c>
      <c r="D37" s="508">
        <v>310</v>
      </c>
      <c r="E37" s="508">
        <v>330</v>
      </c>
      <c r="F37" s="508">
        <v>310</v>
      </c>
      <c r="G37" s="508">
        <v>0</v>
      </c>
      <c r="H37" s="508" t="s">
        <v>8</v>
      </c>
    </row>
    <row r="38" spans="1:8" ht="12.75" customHeight="1" x14ac:dyDescent="0.2">
      <c r="A38" s="803"/>
      <c r="B38" s="803"/>
    </row>
    <row r="39" spans="1:8" ht="12.75" customHeight="1" x14ac:dyDescent="0.2">
      <c r="A39" s="806" t="s">
        <v>35</v>
      </c>
      <c r="B39" s="806"/>
    </row>
    <row r="40" spans="1:8" ht="12.75" customHeight="1" x14ac:dyDescent="0.2">
      <c r="A40" s="803" t="s">
        <v>809</v>
      </c>
      <c r="B40" s="803"/>
      <c r="C40" s="508">
        <v>1710</v>
      </c>
      <c r="D40" s="508">
        <v>1660</v>
      </c>
      <c r="E40" s="508">
        <v>1730</v>
      </c>
      <c r="F40" s="508">
        <v>1680</v>
      </c>
      <c r="G40" s="508">
        <v>-20</v>
      </c>
      <c r="H40" s="508">
        <v>-10</v>
      </c>
    </row>
    <row r="41" spans="1:8" ht="12.75" customHeight="1" x14ac:dyDescent="0.2">
      <c r="A41" s="803" t="s">
        <v>36</v>
      </c>
      <c r="B41" s="803"/>
      <c r="C41" s="508">
        <v>140</v>
      </c>
      <c r="D41" s="508">
        <v>130</v>
      </c>
      <c r="E41" s="508">
        <v>140</v>
      </c>
      <c r="F41" s="508">
        <v>130</v>
      </c>
      <c r="G41" s="508">
        <v>0</v>
      </c>
      <c r="H41" s="508">
        <v>0</v>
      </c>
    </row>
    <row r="42" spans="1:8" ht="12.75" customHeight="1" x14ac:dyDescent="0.2">
      <c r="A42" s="803" t="s">
        <v>38</v>
      </c>
      <c r="B42" s="803"/>
      <c r="C42" s="508">
        <v>750</v>
      </c>
      <c r="D42" s="508">
        <v>660</v>
      </c>
      <c r="E42" s="508">
        <v>740</v>
      </c>
      <c r="F42" s="508">
        <v>650</v>
      </c>
      <c r="G42" s="508">
        <v>10</v>
      </c>
      <c r="H42" s="508">
        <v>10</v>
      </c>
    </row>
    <row r="43" spans="1:8" ht="12.75" customHeight="1" x14ac:dyDescent="0.2">
      <c r="A43" s="803" t="s">
        <v>39</v>
      </c>
      <c r="B43" s="803"/>
      <c r="C43" s="508">
        <v>40</v>
      </c>
      <c r="D43" s="508">
        <v>40</v>
      </c>
      <c r="E43" s="508">
        <v>40</v>
      </c>
      <c r="F43" s="508">
        <v>40</v>
      </c>
      <c r="G43" s="508" t="s">
        <v>8</v>
      </c>
      <c r="H43" s="508" t="s">
        <v>8</v>
      </c>
    </row>
    <row r="44" spans="1:8" ht="12.75" customHeight="1" x14ac:dyDescent="0.2">
      <c r="A44" s="803"/>
      <c r="B44" s="803"/>
    </row>
    <row r="45" spans="1:8" ht="12.75" customHeight="1" x14ac:dyDescent="0.2">
      <c r="A45" s="806" t="s">
        <v>40</v>
      </c>
      <c r="B45" s="806"/>
    </row>
    <row r="46" spans="1:8" ht="12.75" customHeight="1" x14ac:dyDescent="0.2">
      <c r="A46" s="803" t="s">
        <v>810</v>
      </c>
      <c r="B46" s="803"/>
      <c r="C46" s="508">
        <v>410</v>
      </c>
      <c r="D46" s="508">
        <v>400</v>
      </c>
      <c r="E46" s="508">
        <v>520</v>
      </c>
      <c r="F46" s="508">
        <v>520</v>
      </c>
      <c r="G46" s="508">
        <v>-110</v>
      </c>
      <c r="H46" s="508">
        <v>-110</v>
      </c>
    </row>
    <row r="47" spans="1:8" ht="12.75" customHeight="1" x14ac:dyDescent="0.2">
      <c r="A47" s="803" t="s">
        <v>42</v>
      </c>
      <c r="B47" s="803"/>
      <c r="C47" s="508">
        <v>120</v>
      </c>
      <c r="D47" s="508">
        <v>110</v>
      </c>
      <c r="E47" s="508">
        <v>130</v>
      </c>
      <c r="F47" s="508">
        <v>130</v>
      </c>
      <c r="G47" s="508">
        <v>-10</v>
      </c>
      <c r="H47" s="508">
        <v>-10</v>
      </c>
    </row>
    <row r="48" spans="1:8" ht="12.75" customHeight="1" x14ac:dyDescent="0.2">
      <c r="A48" s="803"/>
      <c r="B48" s="803"/>
    </row>
    <row r="49" spans="1:8" ht="12.75" customHeight="1" x14ac:dyDescent="0.2">
      <c r="A49" s="806" t="s">
        <v>43</v>
      </c>
      <c r="B49" s="806"/>
    </row>
    <row r="50" spans="1:8" ht="12.75" customHeight="1" x14ac:dyDescent="0.2">
      <c r="A50" s="803" t="s">
        <v>811</v>
      </c>
      <c r="B50" s="803"/>
      <c r="C50" s="508">
        <v>51540</v>
      </c>
      <c r="D50" s="508">
        <v>50170</v>
      </c>
      <c r="E50" s="508">
        <v>53060</v>
      </c>
      <c r="F50" s="508">
        <v>51600</v>
      </c>
      <c r="G50" s="508">
        <v>-1520</v>
      </c>
      <c r="H50" s="508">
        <v>-1430</v>
      </c>
    </row>
    <row r="51" spans="1:8" ht="12.75" customHeight="1" x14ac:dyDescent="0.2">
      <c r="A51" s="803" t="s">
        <v>45</v>
      </c>
      <c r="B51" s="803"/>
      <c r="C51" s="508">
        <v>3830</v>
      </c>
      <c r="D51" s="508">
        <v>3700</v>
      </c>
      <c r="E51" s="508">
        <v>3800</v>
      </c>
      <c r="F51" s="508">
        <v>3670</v>
      </c>
      <c r="G51" s="508">
        <v>30</v>
      </c>
      <c r="H51" s="508">
        <v>30</v>
      </c>
    </row>
    <row r="52" spans="1:8" ht="12.75" customHeight="1" x14ac:dyDescent="0.2">
      <c r="A52" s="803" t="s">
        <v>129</v>
      </c>
      <c r="B52" s="803"/>
      <c r="C52" s="508">
        <v>2510</v>
      </c>
      <c r="D52" s="508">
        <v>2470</v>
      </c>
      <c r="E52" s="508">
        <v>2530</v>
      </c>
      <c r="F52" s="508">
        <v>2500</v>
      </c>
      <c r="G52" s="508">
        <v>-20</v>
      </c>
      <c r="H52" s="508">
        <v>-30</v>
      </c>
    </row>
    <row r="53" spans="1:8" ht="12.75" customHeight="1" x14ac:dyDescent="0.2">
      <c r="A53" s="803" t="s">
        <v>46</v>
      </c>
      <c r="B53" s="803"/>
      <c r="C53" s="508">
        <v>1060</v>
      </c>
      <c r="D53" s="508">
        <v>1010</v>
      </c>
      <c r="E53" s="508">
        <v>1050</v>
      </c>
      <c r="F53" s="508">
        <v>990</v>
      </c>
      <c r="G53" s="508">
        <v>10</v>
      </c>
      <c r="H53" s="508">
        <v>20</v>
      </c>
    </row>
    <row r="54" spans="1:8" ht="12.75" customHeight="1" x14ac:dyDescent="0.2">
      <c r="A54" s="803"/>
      <c r="B54" s="803"/>
    </row>
    <row r="55" spans="1:8" ht="12.75" customHeight="1" x14ac:dyDescent="0.2">
      <c r="A55" s="806" t="s">
        <v>224</v>
      </c>
      <c r="B55" s="806"/>
    </row>
    <row r="56" spans="1:8" ht="12.75" customHeight="1" x14ac:dyDescent="0.2">
      <c r="A56" s="803" t="s">
        <v>812</v>
      </c>
      <c r="B56" s="803"/>
      <c r="C56" s="508">
        <v>2670</v>
      </c>
      <c r="D56" s="508">
        <v>2560</v>
      </c>
      <c r="E56" s="508">
        <v>2670</v>
      </c>
      <c r="F56" s="508">
        <v>2550</v>
      </c>
      <c r="G56" s="508">
        <v>10</v>
      </c>
      <c r="H56" s="508">
        <v>10</v>
      </c>
    </row>
    <row r="57" spans="1:8" ht="12.75" customHeight="1" x14ac:dyDescent="0.2">
      <c r="A57" s="803" t="s">
        <v>753</v>
      </c>
      <c r="B57" s="803"/>
      <c r="C57" s="508">
        <v>670</v>
      </c>
      <c r="D57" s="508">
        <v>650</v>
      </c>
      <c r="E57" s="508">
        <v>660</v>
      </c>
      <c r="F57" s="508">
        <v>640</v>
      </c>
      <c r="G57" s="508">
        <v>10</v>
      </c>
      <c r="H57" s="508">
        <v>10</v>
      </c>
    </row>
    <row r="58" spans="1:8" ht="12.75" customHeight="1" x14ac:dyDescent="0.2">
      <c r="A58" s="803" t="s">
        <v>754</v>
      </c>
      <c r="B58" s="803"/>
      <c r="C58" s="508">
        <v>220</v>
      </c>
      <c r="D58" s="508">
        <v>200</v>
      </c>
      <c r="E58" s="508">
        <v>220</v>
      </c>
      <c r="F58" s="508">
        <v>210</v>
      </c>
      <c r="G58" s="508" t="s">
        <v>8</v>
      </c>
      <c r="H58" s="508" t="s">
        <v>8</v>
      </c>
    </row>
    <row r="59" spans="1:8" ht="12.75" customHeight="1" x14ac:dyDescent="0.2">
      <c r="A59" s="803" t="s">
        <v>720</v>
      </c>
      <c r="B59" s="803"/>
      <c r="C59" s="508">
        <v>90</v>
      </c>
      <c r="D59" s="508">
        <v>90</v>
      </c>
      <c r="E59" s="508">
        <v>90</v>
      </c>
      <c r="F59" s="508">
        <v>90</v>
      </c>
      <c r="G59" s="508">
        <v>-10</v>
      </c>
      <c r="H59" s="508">
        <v>-10</v>
      </c>
    </row>
    <row r="60" spans="1:8" ht="12.75" customHeight="1" x14ac:dyDescent="0.2">
      <c r="A60" s="803" t="s">
        <v>755</v>
      </c>
      <c r="B60" s="803"/>
      <c r="C60" s="508">
        <v>240</v>
      </c>
      <c r="D60" s="508">
        <v>240</v>
      </c>
      <c r="E60" s="508">
        <v>250</v>
      </c>
      <c r="F60" s="508">
        <v>240</v>
      </c>
      <c r="G60" s="508" t="s">
        <v>8</v>
      </c>
      <c r="H60" s="508">
        <v>-10</v>
      </c>
    </row>
    <row r="61" spans="1:8" ht="12.75" customHeight="1" x14ac:dyDescent="0.2">
      <c r="A61" s="803"/>
      <c r="B61" s="803"/>
    </row>
    <row r="62" spans="1:8" ht="12.75" customHeight="1" x14ac:dyDescent="0.2">
      <c r="A62" s="806" t="s">
        <v>47</v>
      </c>
      <c r="B62" s="806"/>
    </row>
    <row r="63" spans="1:8" ht="12.75" customHeight="1" x14ac:dyDescent="0.2">
      <c r="A63" s="803" t="s">
        <v>735</v>
      </c>
      <c r="B63" s="803"/>
      <c r="C63" s="508">
        <v>1420</v>
      </c>
      <c r="D63" s="508">
        <v>1390</v>
      </c>
      <c r="E63" s="508">
        <v>1400</v>
      </c>
      <c r="F63" s="508">
        <v>1370</v>
      </c>
      <c r="G63" s="508">
        <v>20</v>
      </c>
      <c r="H63" s="508">
        <v>20</v>
      </c>
    </row>
    <row r="64" spans="1:8" ht="12.75" customHeight="1" x14ac:dyDescent="0.2">
      <c r="A64" s="803"/>
      <c r="B64" s="803"/>
    </row>
    <row r="65" spans="1:8" ht="12.75" customHeight="1" x14ac:dyDescent="0.2">
      <c r="A65" s="806" t="s">
        <v>49</v>
      </c>
      <c r="B65" s="806"/>
    </row>
    <row r="66" spans="1:8" ht="12.75" customHeight="1" x14ac:dyDescent="0.2">
      <c r="A66" s="803" t="s">
        <v>813</v>
      </c>
      <c r="B66" s="803"/>
      <c r="C66" s="508">
        <v>2120</v>
      </c>
      <c r="D66" s="508">
        <v>2040</v>
      </c>
      <c r="E66" s="508">
        <v>2100</v>
      </c>
      <c r="F66" s="508">
        <v>2020</v>
      </c>
      <c r="G66" s="508">
        <v>20</v>
      </c>
      <c r="H66" s="508">
        <v>20</v>
      </c>
    </row>
    <row r="67" spans="1:8" ht="12.75" customHeight="1" x14ac:dyDescent="0.2">
      <c r="A67" s="803" t="s">
        <v>639</v>
      </c>
      <c r="B67" s="803"/>
      <c r="C67" s="508">
        <v>2340</v>
      </c>
      <c r="D67" s="508">
        <v>2180</v>
      </c>
      <c r="E67" s="508">
        <v>2380</v>
      </c>
      <c r="F67" s="508">
        <v>2220</v>
      </c>
      <c r="G67" s="508">
        <v>-40</v>
      </c>
      <c r="H67" s="508">
        <v>-40</v>
      </c>
    </row>
    <row r="68" spans="1:8" ht="12.75" customHeight="1" x14ac:dyDescent="0.2">
      <c r="A68" s="803" t="s">
        <v>50</v>
      </c>
      <c r="B68" s="803"/>
      <c r="C68" s="508">
        <v>570</v>
      </c>
      <c r="D68" s="508">
        <v>540</v>
      </c>
      <c r="E68" s="508">
        <v>570</v>
      </c>
      <c r="F68" s="508">
        <v>540</v>
      </c>
      <c r="G68" s="508" t="s">
        <v>8</v>
      </c>
      <c r="H68" s="508">
        <v>10</v>
      </c>
    </row>
    <row r="69" spans="1:8" ht="12.75" customHeight="1" x14ac:dyDescent="0.2">
      <c r="A69" s="803" t="s">
        <v>51</v>
      </c>
      <c r="B69" s="803"/>
      <c r="C69" s="508">
        <v>900</v>
      </c>
      <c r="D69" s="508">
        <v>840</v>
      </c>
      <c r="E69" s="508">
        <v>900</v>
      </c>
      <c r="F69" s="508">
        <v>840</v>
      </c>
      <c r="G69" s="508" t="s">
        <v>8</v>
      </c>
      <c r="H69" s="508" t="s">
        <v>8</v>
      </c>
    </row>
    <row r="70" spans="1:8" ht="12.75" customHeight="1" x14ac:dyDescent="0.2">
      <c r="A70" s="803" t="s">
        <v>135</v>
      </c>
      <c r="B70" s="803"/>
      <c r="C70" s="508">
        <v>190</v>
      </c>
      <c r="D70" s="508">
        <v>180</v>
      </c>
      <c r="E70" s="508">
        <v>180</v>
      </c>
      <c r="F70" s="508">
        <v>170</v>
      </c>
      <c r="G70" s="508">
        <v>10</v>
      </c>
      <c r="H70" s="508">
        <v>10</v>
      </c>
    </row>
    <row r="71" spans="1:8" ht="12.75" customHeight="1" x14ac:dyDescent="0.2">
      <c r="A71" s="803" t="s">
        <v>52</v>
      </c>
      <c r="B71" s="803"/>
      <c r="C71" s="508">
        <v>2480</v>
      </c>
      <c r="D71" s="508">
        <v>2280</v>
      </c>
      <c r="E71" s="508">
        <v>2490</v>
      </c>
      <c r="F71" s="508">
        <v>2300</v>
      </c>
      <c r="G71" s="508">
        <v>-10</v>
      </c>
      <c r="H71" s="508">
        <v>-10</v>
      </c>
    </row>
    <row r="72" spans="1:8" ht="12.75" customHeight="1" x14ac:dyDescent="0.2">
      <c r="A72" s="803" t="s">
        <v>55</v>
      </c>
      <c r="B72" s="803"/>
      <c r="C72" s="508">
        <v>150</v>
      </c>
      <c r="D72" s="508">
        <v>150</v>
      </c>
      <c r="E72" s="508">
        <v>150</v>
      </c>
      <c r="F72" s="508">
        <v>140</v>
      </c>
      <c r="G72" s="508" t="s">
        <v>8</v>
      </c>
      <c r="H72" s="508" t="s">
        <v>8</v>
      </c>
    </row>
    <row r="73" spans="1:8" ht="12.75" customHeight="1" x14ac:dyDescent="0.2">
      <c r="A73" s="803"/>
      <c r="B73" s="803"/>
    </row>
    <row r="74" spans="1:8" ht="12.75" customHeight="1" x14ac:dyDescent="0.2">
      <c r="A74" s="806" t="s">
        <v>111</v>
      </c>
      <c r="B74" s="806"/>
    </row>
    <row r="75" spans="1:8" ht="12.75" customHeight="1" x14ac:dyDescent="0.2">
      <c r="A75" s="803" t="s">
        <v>111</v>
      </c>
      <c r="B75" s="803"/>
      <c r="C75" s="508">
        <v>110</v>
      </c>
      <c r="D75" s="508">
        <v>100</v>
      </c>
      <c r="E75" s="508">
        <v>110</v>
      </c>
      <c r="F75" s="508">
        <v>100</v>
      </c>
      <c r="G75" s="508" t="s">
        <v>8</v>
      </c>
      <c r="H75" s="508">
        <v>0</v>
      </c>
    </row>
    <row r="76" spans="1:8" ht="12.75" customHeight="1" x14ac:dyDescent="0.2">
      <c r="A76" s="803"/>
      <c r="B76" s="803"/>
    </row>
    <row r="77" spans="1:8" ht="12.75" customHeight="1" x14ac:dyDescent="0.2">
      <c r="A77" s="806" t="s">
        <v>56</v>
      </c>
      <c r="B77" s="806"/>
    </row>
    <row r="78" spans="1:8" ht="12.75" customHeight="1" x14ac:dyDescent="0.2">
      <c r="A78" s="803" t="s">
        <v>57</v>
      </c>
      <c r="B78" s="803"/>
      <c r="C78" s="508">
        <v>200</v>
      </c>
      <c r="D78" s="508">
        <v>190</v>
      </c>
      <c r="E78" s="508">
        <v>200</v>
      </c>
      <c r="F78" s="508">
        <v>190</v>
      </c>
      <c r="G78" s="508" t="s">
        <v>8</v>
      </c>
      <c r="H78" s="508" t="s">
        <v>8</v>
      </c>
    </row>
    <row r="79" spans="1:8" ht="12.75" customHeight="1" x14ac:dyDescent="0.2">
      <c r="A79" s="803"/>
      <c r="B79" s="803"/>
    </row>
    <row r="80" spans="1:8" ht="12.75" customHeight="1" x14ac:dyDescent="0.2">
      <c r="A80" s="806" t="s">
        <v>63</v>
      </c>
      <c r="B80" s="806"/>
    </row>
    <row r="81" spans="1:8" ht="12.75" customHeight="1" x14ac:dyDescent="0.2">
      <c r="A81" s="803" t="s">
        <v>63</v>
      </c>
      <c r="B81" s="803"/>
      <c r="C81" s="508">
        <v>1320</v>
      </c>
      <c r="D81" s="508">
        <v>1290</v>
      </c>
      <c r="E81" s="508">
        <v>1330</v>
      </c>
      <c r="F81" s="508">
        <v>1300</v>
      </c>
      <c r="G81" s="508">
        <v>-10</v>
      </c>
      <c r="H81" s="508">
        <v>-10</v>
      </c>
    </row>
    <row r="82" spans="1:8" ht="12.75" customHeight="1" x14ac:dyDescent="0.2">
      <c r="A82" s="803"/>
      <c r="B82" s="803"/>
    </row>
    <row r="83" spans="1:8" ht="12.75" customHeight="1" x14ac:dyDescent="0.2">
      <c r="A83" s="806" t="s">
        <v>58</v>
      </c>
      <c r="B83" s="806"/>
    </row>
    <row r="84" spans="1:8" ht="12.75" customHeight="1" x14ac:dyDescent="0.2">
      <c r="A84" s="803" t="s">
        <v>814</v>
      </c>
      <c r="B84" s="803"/>
      <c r="C84" s="508">
        <v>4820</v>
      </c>
      <c r="D84" s="508">
        <v>4760</v>
      </c>
      <c r="E84" s="508">
        <v>4690</v>
      </c>
      <c r="F84" s="508">
        <v>4620</v>
      </c>
      <c r="G84" s="508">
        <v>130</v>
      </c>
      <c r="H84" s="508">
        <v>140</v>
      </c>
    </row>
    <row r="85" spans="1:8" ht="12.75" customHeight="1" x14ac:dyDescent="0.2">
      <c r="A85" s="803" t="s">
        <v>815</v>
      </c>
      <c r="B85" s="803"/>
      <c r="C85" s="508">
        <v>870</v>
      </c>
      <c r="D85" s="508">
        <v>840</v>
      </c>
      <c r="E85" s="508">
        <v>850</v>
      </c>
      <c r="F85" s="508">
        <v>830</v>
      </c>
      <c r="G85" s="508">
        <v>10</v>
      </c>
      <c r="H85" s="508">
        <v>10</v>
      </c>
    </row>
    <row r="86" spans="1:8" ht="12.75" customHeight="1" x14ac:dyDescent="0.2">
      <c r="A86" s="803" t="s">
        <v>60</v>
      </c>
      <c r="B86" s="803"/>
      <c r="C86" s="508">
        <v>80</v>
      </c>
      <c r="D86" s="508">
        <v>80</v>
      </c>
      <c r="E86" s="508">
        <v>80</v>
      </c>
      <c r="F86" s="508">
        <v>70</v>
      </c>
      <c r="G86" s="508" t="s">
        <v>8</v>
      </c>
      <c r="H86" s="508" t="s">
        <v>8</v>
      </c>
    </row>
    <row r="87" spans="1:8" ht="12.75" customHeight="1" x14ac:dyDescent="0.2">
      <c r="A87" s="803"/>
      <c r="B87" s="803"/>
    </row>
    <row r="88" spans="1:8" ht="12.75" customHeight="1" x14ac:dyDescent="0.2">
      <c r="A88" s="806" t="s">
        <v>61</v>
      </c>
      <c r="B88" s="806"/>
    </row>
    <row r="89" spans="1:8" ht="12.75" customHeight="1" x14ac:dyDescent="0.2">
      <c r="A89" s="803" t="s">
        <v>816</v>
      </c>
      <c r="B89" s="803"/>
      <c r="C89" s="508">
        <v>2330</v>
      </c>
      <c r="D89" s="508">
        <v>2240</v>
      </c>
      <c r="E89" s="508">
        <v>2340</v>
      </c>
      <c r="F89" s="508">
        <v>2260</v>
      </c>
      <c r="G89" s="508">
        <v>-20</v>
      </c>
      <c r="H89" s="508">
        <v>-20</v>
      </c>
    </row>
    <row r="90" spans="1:8" ht="12.75" customHeight="1" x14ac:dyDescent="0.2">
      <c r="A90" s="803" t="s">
        <v>362</v>
      </c>
      <c r="B90" s="803"/>
      <c r="C90" s="508">
        <v>930</v>
      </c>
      <c r="D90" s="508">
        <v>890</v>
      </c>
      <c r="E90" s="508">
        <v>940</v>
      </c>
      <c r="F90" s="508">
        <v>890</v>
      </c>
      <c r="G90" s="508">
        <v>-10</v>
      </c>
      <c r="H90" s="508" t="s">
        <v>8</v>
      </c>
    </row>
    <row r="91" spans="1:8" ht="12.75" customHeight="1" x14ac:dyDescent="0.2">
      <c r="A91" s="803"/>
      <c r="B91" s="803"/>
    </row>
    <row r="92" spans="1:8" ht="12.75" customHeight="1" x14ac:dyDescent="0.2">
      <c r="A92" s="806" t="s">
        <v>23</v>
      </c>
      <c r="B92" s="806"/>
    </row>
    <row r="93" spans="1:8" ht="12.75" customHeight="1" x14ac:dyDescent="0.2">
      <c r="A93" s="803" t="s">
        <v>817</v>
      </c>
      <c r="B93" s="803"/>
      <c r="C93" s="508">
        <v>72600</v>
      </c>
      <c r="D93" s="508">
        <v>64360</v>
      </c>
      <c r="E93" s="508">
        <v>73100</v>
      </c>
      <c r="F93" s="508">
        <v>64670</v>
      </c>
      <c r="G93" s="508">
        <v>-500</v>
      </c>
      <c r="H93" s="508">
        <v>-310</v>
      </c>
    </row>
    <row r="94" spans="1:8" ht="12.75" customHeight="1" x14ac:dyDescent="0.2">
      <c r="A94" s="803" t="s">
        <v>24</v>
      </c>
      <c r="B94" s="803"/>
      <c r="C94" s="508">
        <v>3810</v>
      </c>
      <c r="D94" s="508">
        <v>3520</v>
      </c>
      <c r="E94" s="508">
        <v>3780</v>
      </c>
      <c r="F94" s="508">
        <v>3500</v>
      </c>
      <c r="G94" s="508">
        <v>20</v>
      </c>
      <c r="H94" s="508">
        <v>20</v>
      </c>
    </row>
    <row r="95" spans="1:8" ht="12.75" customHeight="1" x14ac:dyDescent="0.2">
      <c r="A95" s="803"/>
      <c r="B95" s="803"/>
    </row>
    <row r="96" spans="1:8" ht="12.75" customHeight="1" x14ac:dyDescent="0.2">
      <c r="A96" s="806" t="s">
        <v>22</v>
      </c>
      <c r="B96" s="806"/>
    </row>
    <row r="97" spans="1:8" ht="12.75" customHeight="1" x14ac:dyDescent="0.2">
      <c r="A97" s="803" t="s">
        <v>818</v>
      </c>
      <c r="B97" s="803"/>
      <c r="C97" s="508">
        <v>1170</v>
      </c>
      <c r="D97" s="508">
        <v>1130</v>
      </c>
      <c r="E97" s="508">
        <v>1180</v>
      </c>
      <c r="F97" s="508">
        <v>1140</v>
      </c>
      <c r="G97" s="508" t="s">
        <v>8</v>
      </c>
      <c r="H97" s="508" t="s">
        <v>8</v>
      </c>
    </row>
    <row r="98" spans="1:8" ht="12.75" customHeight="1" x14ac:dyDescent="0.2">
      <c r="A98" s="803" t="s">
        <v>837</v>
      </c>
      <c r="B98" s="803"/>
      <c r="C98" s="508">
        <v>0</v>
      </c>
      <c r="D98" s="508">
        <v>0</v>
      </c>
      <c r="E98" s="508">
        <v>10</v>
      </c>
      <c r="F98" s="508">
        <v>10</v>
      </c>
      <c r="G98" s="508">
        <v>-10</v>
      </c>
      <c r="H98" s="508">
        <v>-10</v>
      </c>
    </row>
    <row r="99" spans="1:8" ht="12.75" customHeight="1" x14ac:dyDescent="0.2">
      <c r="A99" s="553" t="s">
        <v>581</v>
      </c>
      <c r="B99" s="553"/>
      <c r="C99" s="508">
        <v>20</v>
      </c>
      <c r="D99" s="508">
        <v>20</v>
      </c>
      <c r="E99" s="508">
        <v>20</v>
      </c>
      <c r="F99" s="508">
        <v>20</v>
      </c>
      <c r="G99" s="508" t="s">
        <v>8</v>
      </c>
      <c r="H99" s="508" t="s">
        <v>8</v>
      </c>
    </row>
    <row r="100" spans="1:8" ht="12.75" customHeight="1" x14ac:dyDescent="0.2">
      <c r="A100" s="553"/>
      <c r="B100" s="553"/>
    </row>
    <row r="101" spans="1:8" ht="12.75" customHeight="1" x14ac:dyDescent="0.2">
      <c r="A101" s="558" t="s">
        <v>412</v>
      </c>
      <c r="B101" s="558"/>
    </row>
    <row r="102" spans="1:8" ht="12.75" customHeight="1" x14ac:dyDescent="0.2">
      <c r="A102" s="553" t="s">
        <v>26</v>
      </c>
      <c r="B102" s="553"/>
      <c r="C102" s="508">
        <v>110</v>
      </c>
      <c r="D102" s="508">
        <v>100</v>
      </c>
      <c r="E102" s="508">
        <v>110</v>
      </c>
      <c r="F102" s="508">
        <v>100</v>
      </c>
      <c r="G102" s="508" t="s">
        <v>8</v>
      </c>
      <c r="H102" s="508" t="s">
        <v>8</v>
      </c>
    </row>
    <row r="103" spans="1:8" ht="12.75" customHeight="1" x14ac:dyDescent="0.2">
      <c r="A103" s="553" t="s">
        <v>27</v>
      </c>
      <c r="B103" s="553"/>
      <c r="C103" s="508">
        <v>150</v>
      </c>
      <c r="D103" s="508">
        <v>150</v>
      </c>
      <c r="E103" s="508">
        <v>150</v>
      </c>
      <c r="F103" s="508">
        <v>150</v>
      </c>
      <c r="G103" s="508">
        <v>0</v>
      </c>
      <c r="H103" s="508">
        <v>0</v>
      </c>
    </row>
    <row r="104" spans="1:8" ht="12.75" customHeight="1" x14ac:dyDescent="0.2">
      <c r="A104" s="553" t="s">
        <v>28</v>
      </c>
      <c r="B104" s="553"/>
      <c r="C104" s="508">
        <v>180</v>
      </c>
      <c r="D104" s="508">
        <v>170</v>
      </c>
      <c r="E104" s="508">
        <v>160</v>
      </c>
      <c r="F104" s="508">
        <v>150</v>
      </c>
      <c r="G104" s="508">
        <v>20</v>
      </c>
      <c r="H104" s="508">
        <v>20</v>
      </c>
    </row>
    <row r="105" spans="1:8" ht="12.75" customHeight="1" x14ac:dyDescent="0.2">
      <c r="A105" s="553"/>
      <c r="B105" s="553"/>
    </row>
    <row r="106" spans="1:8" ht="12.75" customHeight="1" x14ac:dyDescent="0.2">
      <c r="A106" s="558" t="s">
        <v>67</v>
      </c>
      <c r="B106" s="558"/>
    </row>
    <row r="107" spans="1:8" ht="12.75" customHeight="1" x14ac:dyDescent="0.2">
      <c r="A107" s="553" t="s">
        <v>838</v>
      </c>
      <c r="B107" s="553"/>
      <c r="C107" s="508">
        <v>11370</v>
      </c>
      <c r="D107" s="508">
        <v>10860</v>
      </c>
      <c r="E107" s="508">
        <v>10720</v>
      </c>
      <c r="F107" s="508">
        <v>10220</v>
      </c>
      <c r="G107" s="508">
        <v>650</v>
      </c>
      <c r="H107" s="508">
        <v>640</v>
      </c>
    </row>
    <row r="108" spans="1:8" ht="12.75" customHeight="1" x14ac:dyDescent="0.2">
      <c r="A108" s="553" t="s">
        <v>839</v>
      </c>
      <c r="B108" s="553"/>
      <c r="C108" s="508">
        <v>0</v>
      </c>
      <c r="D108" s="508">
        <v>0</v>
      </c>
      <c r="E108" s="508">
        <v>500</v>
      </c>
      <c r="F108" s="508">
        <v>470</v>
      </c>
      <c r="G108" s="508">
        <v>-500</v>
      </c>
      <c r="H108" s="508">
        <v>-470</v>
      </c>
    </row>
    <row r="109" spans="1:8" ht="12.75" customHeight="1" x14ac:dyDescent="0.2">
      <c r="A109" s="553" t="s">
        <v>70</v>
      </c>
      <c r="B109" s="553"/>
      <c r="C109" s="508">
        <v>3370</v>
      </c>
      <c r="D109" s="508">
        <v>3040</v>
      </c>
      <c r="E109" s="508">
        <v>3370</v>
      </c>
      <c r="F109" s="508">
        <v>3020</v>
      </c>
      <c r="G109" s="508" t="s">
        <v>8</v>
      </c>
      <c r="H109" s="508">
        <v>20</v>
      </c>
    </row>
    <row r="110" spans="1:8" ht="12.75" customHeight="1" x14ac:dyDescent="0.2">
      <c r="A110" s="553" t="s">
        <v>414</v>
      </c>
      <c r="B110" s="553"/>
      <c r="C110" s="508">
        <v>50</v>
      </c>
      <c r="D110" s="508">
        <v>50</v>
      </c>
      <c r="E110" s="508">
        <v>40</v>
      </c>
      <c r="F110" s="508">
        <v>40</v>
      </c>
      <c r="G110" s="508" t="s">
        <v>8</v>
      </c>
      <c r="H110" s="508" t="s">
        <v>8</v>
      </c>
    </row>
    <row r="111" spans="1:8" ht="12.75" customHeight="1" x14ac:dyDescent="0.2">
      <c r="A111" s="553" t="s">
        <v>68</v>
      </c>
      <c r="B111" s="553"/>
      <c r="C111" s="508">
        <v>11400</v>
      </c>
      <c r="D111" s="508">
        <v>10680</v>
      </c>
      <c r="E111" s="508">
        <v>11400</v>
      </c>
      <c r="F111" s="508">
        <v>10680</v>
      </c>
      <c r="G111" s="508">
        <v>-10</v>
      </c>
      <c r="H111" s="508" t="s">
        <v>8</v>
      </c>
    </row>
    <row r="112" spans="1:8" ht="12.75" customHeight="1" x14ac:dyDescent="0.2">
      <c r="A112" s="553"/>
      <c r="B112" s="553"/>
    </row>
    <row r="113" spans="1:8" ht="12.75" customHeight="1" x14ac:dyDescent="0.2">
      <c r="A113" s="558" t="s">
        <v>80</v>
      </c>
      <c r="B113" s="558"/>
    </row>
    <row r="114" spans="1:8" ht="12.75" customHeight="1" x14ac:dyDescent="0.2">
      <c r="A114" s="553" t="s">
        <v>81</v>
      </c>
      <c r="B114" s="553"/>
      <c r="C114" s="508">
        <v>1770</v>
      </c>
      <c r="D114" s="508">
        <v>1730</v>
      </c>
      <c r="E114" s="508">
        <v>1750</v>
      </c>
      <c r="F114" s="508">
        <v>1710</v>
      </c>
      <c r="G114" s="508">
        <v>20</v>
      </c>
      <c r="H114" s="508">
        <v>20</v>
      </c>
    </row>
    <row r="115" spans="1:8" ht="12.75" customHeight="1" x14ac:dyDescent="0.2">
      <c r="A115" s="553"/>
      <c r="B115" s="553"/>
    </row>
    <row r="116" spans="1:8" ht="12.75" customHeight="1" x14ac:dyDescent="0.2">
      <c r="A116" s="558" t="s">
        <v>71</v>
      </c>
      <c r="B116" s="558"/>
    </row>
    <row r="117" spans="1:8" ht="12.75" customHeight="1" x14ac:dyDescent="0.2">
      <c r="A117" s="553" t="s">
        <v>840</v>
      </c>
      <c r="B117" s="553"/>
      <c r="C117" s="508">
        <v>4520</v>
      </c>
      <c r="D117" s="508">
        <v>4340</v>
      </c>
      <c r="E117" s="508">
        <v>4460</v>
      </c>
      <c r="F117" s="508">
        <v>4290</v>
      </c>
      <c r="G117" s="508">
        <v>50</v>
      </c>
      <c r="H117" s="508">
        <v>50</v>
      </c>
    </row>
    <row r="118" spans="1:8" ht="12.75" customHeight="1" x14ac:dyDescent="0.2">
      <c r="A118" s="553" t="s">
        <v>841</v>
      </c>
      <c r="B118" s="553"/>
      <c r="C118" s="508">
        <v>19500</v>
      </c>
      <c r="D118" s="508">
        <v>17410</v>
      </c>
      <c r="E118" s="508">
        <v>19690</v>
      </c>
      <c r="F118" s="508">
        <v>17590</v>
      </c>
      <c r="G118" s="508">
        <v>-190</v>
      </c>
      <c r="H118" s="508">
        <v>-180</v>
      </c>
    </row>
    <row r="119" spans="1:8" ht="12.75" customHeight="1" x14ac:dyDescent="0.2">
      <c r="A119" s="553" t="s">
        <v>74</v>
      </c>
      <c r="B119" s="553"/>
      <c r="C119" s="508">
        <v>640</v>
      </c>
      <c r="D119" s="508">
        <v>610</v>
      </c>
      <c r="E119" s="508">
        <v>650</v>
      </c>
      <c r="F119" s="508">
        <v>620</v>
      </c>
      <c r="G119" s="508">
        <v>-10</v>
      </c>
      <c r="H119" s="508">
        <v>-10</v>
      </c>
    </row>
    <row r="120" spans="1:8" ht="12.75" customHeight="1" x14ac:dyDescent="0.2">
      <c r="A120" s="553" t="s">
        <v>78</v>
      </c>
      <c r="B120" s="553"/>
      <c r="C120" s="508">
        <v>43520</v>
      </c>
      <c r="D120" s="508">
        <v>41450</v>
      </c>
      <c r="E120" s="508">
        <v>43990</v>
      </c>
      <c r="F120" s="508">
        <v>41930</v>
      </c>
      <c r="G120" s="508">
        <v>-470</v>
      </c>
      <c r="H120" s="508">
        <v>-480</v>
      </c>
    </row>
    <row r="121" spans="1:8" ht="12.75" customHeight="1" x14ac:dyDescent="0.2">
      <c r="A121" s="553" t="s">
        <v>389</v>
      </c>
      <c r="B121" s="553"/>
      <c r="C121" s="508">
        <v>480</v>
      </c>
      <c r="D121" s="508">
        <v>460</v>
      </c>
      <c r="E121" s="508">
        <v>490</v>
      </c>
      <c r="F121" s="508">
        <v>460</v>
      </c>
      <c r="G121" s="508">
        <v>-10</v>
      </c>
      <c r="H121" s="508">
        <v>-10</v>
      </c>
    </row>
    <row r="122" spans="1:8" ht="12.75" customHeight="1" x14ac:dyDescent="0.2">
      <c r="A122" s="553"/>
      <c r="B122" s="553"/>
    </row>
    <row r="123" spans="1:8" ht="12.75" customHeight="1" x14ac:dyDescent="0.2">
      <c r="A123" s="558" t="s">
        <v>82</v>
      </c>
      <c r="B123" s="558"/>
    </row>
    <row r="124" spans="1:8" ht="12.75" customHeight="1" x14ac:dyDescent="0.2">
      <c r="A124" s="553" t="s">
        <v>82</v>
      </c>
      <c r="B124" s="553"/>
      <c r="C124" s="508">
        <v>90</v>
      </c>
      <c r="D124" s="508">
        <v>90</v>
      </c>
      <c r="E124" s="508">
        <v>90</v>
      </c>
      <c r="F124" s="508">
        <v>90</v>
      </c>
      <c r="G124" s="508" t="s">
        <v>8</v>
      </c>
      <c r="H124" s="508" t="s">
        <v>8</v>
      </c>
    </row>
    <row r="125" spans="1:8" ht="12.75" customHeight="1" x14ac:dyDescent="0.2">
      <c r="A125" s="553"/>
      <c r="B125" s="553"/>
    </row>
    <row r="126" spans="1:8" ht="12.75" customHeight="1" x14ac:dyDescent="0.2">
      <c r="A126" s="558" t="s">
        <v>723</v>
      </c>
      <c r="B126" s="558"/>
    </row>
    <row r="127" spans="1:8" ht="12.75" customHeight="1" x14ac:dyDescent="0.2">
      <c r="A127" s="553" t="s">
        <v>723</v>
      </c>
      <c r="B127" s="553"/>
      <c r="C127" s="508">
        <v>1280</v>
      </c>
      <c r="D127" s="508">
        <v>1230</v>
      </c>
      <c r="E127" s="508">
        <v>1380</v>
      </c>
      <c r="F127" s="508">
        <v>1320</v>
      </c>
      <c r="G127" s="508">
        <v>-100</v>
      </c>
      <c r="H127" s="508">
        <v>-90</v>
      </c>
    </row>
    <row r="128" spans="1:8" ht="12.75" customHeight="1" x14ac:dyDescent="0.2">
      <c r="A128" s="553"/>
      <c r="B128" s="553"/>
    </row>
    <row r="129" spans="1:8" ht="12.75" customHeight="1" x14ac:dyDescent="0.2">
      <c r="A129" s="558" t="s">
        <v>296</v>
      </c>
      <c r="B129" s="558"/>
    </row>
    <row r="130" spans="1:8" ht="12.75" customHeight="1" x14ac:dyDescent="0.2">
      <c r="A130" s="553" t="s">
        <v>296</v>
      </c>
      <c r="B130" s="553"/>
      <c r="C130" s="508">
        <v>170</v>
      </c>
      <c r="D130" s="508">
        <v>170</v>
      </c>
      <c r="E130" s="508">
        <v>160</v>
      </c>
      <c r="F130" s="508">
        <v>160</v>
      </c>
      <c r="G130" s="508">
        <v>10</v>
      </c>
      <c r="H130" s="508">
        <v>10</v>
      </c>
    </row>
    <row r="131" spans="1:8" ht="12.75" customHeight="1" x14ac:dyDescent="0.2">
      <c r="A131" s="553"/>
      <c r="B131" s="553"/>
    </row>
    <row r="132" spans="1:8" ht="12.75" customHeight="1" x14ac:dyDescent="0.2">
      <c r="A132" s="558" t="s">
        <v>643</v>
      </c>
      <c r="B132" s="558"/>
    </row>
    <row r="133" spans="1:8" ht="12.75" customHeight="1" x14ac:dyDescent="0.2">
      <c r="A133" s="553" t="s">
        <v>706</v>
      </c>
      <c r="B133" s="553"/>
      <c r="C133" s="508">
        <v>90</v>
      </c>
      <c r="D133" s="508">
        <v>90</v>
      </c>
      <c r="E133" s="508">
        <v>80</v>
      </c>
      <c r="F133" s="508">
        <v>80</v>
      </c>
      <c r="G133" s="508">
        <v>10</v>
      </c>
      <c r="H133" s="508">
        <v>10</v>
      </c>
    </row>
    <row r="134" spans="1:8" ht="12.75" customHeight="1" x14ac:dyDescent="0.2">
      <c r="A134" s="553"/>
      <c r="B134" s="553"/>
    </row>
    <row r="135" spans="1:8" ht="12.75" customHeight="1" x14ac:dyDescent="0.2">
      <c r="A135" s="558" t="s">
        <v>83</v>
      </c>
      <c r="B135" s="558"/>
    </row>
    <row r="136" spans="1:8" ht="12.75" customHeight="1" x14ac:dyDescent="0.2">
      <c r="A136" s="553" t="s">
        <v>83</v>
      </c>
      <c r="B136" s="553"/>
      <c r="C136" s="508">
        <v>5440</v>
      </c>
      <c r="D136" s="508">
        <v>5220</v>
      </c>
      <c r="E136" s="508">
        <v>5430</v>
      </c>
      <c r="F136" s="508">
        <v>5200</v>
      </c>
      <c r="G136" s="508" t="s">
        <v>8</v>
      </c>
      <c r="H136" s="508">
        <v>20</v>
      </c>
    </row>
    <row r="137" spans="1:8" ht="12.75" customHeight="1" x14ac:dyDescent="0.2">
      <c r="A137" s="553"/>
      <c r="B137" s="553"/>
    </row>
    <row r="138" spans="1:8" ht="12.75" customHeight="1" x14ac:dyDescent="0.2">
      <c r="A138" s="558" t="s">
        <v>84</v>
      </c>
      <c r="B138" s="558"/>
    </row>
    <row r="139" spans="1:8" ht="12.75" customHeight="1" x14ac:dyDescent="0.2">
      <c r="A139" s="553" t="s">
        <v>822</v>
      </c>
      <c r="B139" s="553"/>
      <c r="C139" s="508">
        <v>1750</v>
      </c>
      <c r="D139" s="508">
        <v>1700</v>
      </c>
      <c r="E139" s="508">
        <v>1700</v>
      </c>
      <c r="F139" s="508">
        <v>1660</v>
      </c>
      <c r="G139" s="508">
        <v>40</v>
      </c>
      <c r="H139" s="508">
        <v>40</v>
      </c>
    </row>
    <row r="140" spans="1:8" ht="12.75" customHeight="1" x14ac:dyDescent="0.2">
      <c r="A140" s="553" t="s">
        <v>85</v>
      </c>
      <c r="B140" s="553"/>
      <c r="C140" s="508">
        <v>6350</v>
      </c>
      <c r="D140" s="508">
        <v>5760</v>
      </c>
      <c r="E140" s="508">
        <v>6320</v>
      </c>
      <c r="F140" s="508">
        <v>5740</v>
      </c>
      <c r="G140" s="508">
        <v>30</v>
      </c>
      <c r="H140" s="508">
        <v>20</v>
      </c>
    </row>
    <row r="141" spans="1:8" ht="12.75" customHeight="1" x14ac:dyDescent="0.2">
      <c r="A141" s="553" t="s">
        <v>86</v>
      </c>
      <c r="B141" s="553"/>
      <c r="C141" s="508">
        <v>2490</v>
      </c>
      <c r="D141" s="508">
        <v>2310</v>
      </c>
      <c r="E141" s="508">
        <v>2520</v>
      </c>
      <c r="F141" s="508">
        <v>2340</v>
      </c>
      <c r="G141" s="508">
        <v>-30</v>
      </c>
      <c r="H141" s="508">
        <v>-30</v>
      </c>
    </row>
    <row r="142" spans="1:8" ht="12.75" customHeight="1" x14ac:dyDescent="0.2">
      <c r="A142" s="553" t="s">
        <v>87</v>
      </c>
      <c r="B142" s="553"/>
      <c r="C142" s="508">
        <v>100</v>
      </c>
      <c r="D142" s="508">
        <v>90</v>
      </c>
      <c r="E142" s="508">
        <v>100</v>
      </c>
      <c r="F142" s="508">
        <v>90</v>
      </c>
      <c r="G142" s="508" t="s">
        <v>8</v>
      </c>
      <c r="H142" s="508">
        <v>-10</v>
      </c>
    </row>
    <row r="143" spans="1:8" ht="12.75" customHeight="1" x14ac:dyDescent="0.2">
      <c r="A143" s="553" t="s">
        <v>88</v>
      </c>
      <c r="B143" s="553"/>
      <c r="C143" s="508">
        <v>3360</v>
      </c>
      <c r="D143" s="508">
        <v>3250</v>
      </c>
      <c r="E143" s="508">
        <v>3400</v>
      </c>
      <c r="F143" s="508">
        <v>3300</v>
      </c>
      <c r="G143" s="508">
        <v>-40</v>
      </c>
      <c r="H143" s="508">
        <v>-50</v>
      </c>
    </row>
    <row r="144" spans="1:8" ht="12.75" customHeight="1" x14ac:dyDescent="0.2">
      <c r="A144" s="553" t="s">
        <v>89</v>
      </c>
      <c r="B144" s="553"/>
      <c r="C144" s="508">
        <v>1120</v>
      </c>
      <c r="D144" s="508">
        <v>1060</v>
      </c>
      <c r="E144" s="508">
        <v>1120</v>
      </c>
      <c r="F144" s="508">
        <v>1060</v>
      </c>
      <c r="G144" s="508">
        <v>0</v>
      </c>
      <c r="H144" s="508" t="s">
        <v>8</v>
      </c>
    </row>
    <row r="145" spans="1:8" ht="12.75" customHeight="1" x14ac:dyDescent="0.2">
      <c r="A145" s="553" t="s">
        <v>90</v>
      </c>
      <c r="B145" s="553"/>
      <c r="C145" s="508">
        <v>300</v>
      </c>
      <c r="D145" s="508">
        <v>280</v>
      </c>
      <c r="E145" s="508">
        <v>290</v>
      </c>
      <c r="F145" s="508">
        <v>270</v>
      </c>
      <c r="G145" s="508">
        <v>10</v>
      </c>
      <c r="H145" s="508" t="s">
        <v>8</v>
      </c>
    </row>
    <row r="146" spans="1:8" ht="12.75" customHeight="1" x14ac:dyDescent="0.2">
      <c r="A146" s="553" t="s">
        <v>91</v>
      </c>
      <c r="B146" s="553"/>
      <c r="C146" s="508">
        <v>160</v>
      </c>
      <c r="D146" s="508">
        <v>150</v>
      </c>
      <c r="E146" s="508">
        <v>160</v>
      </c>
      <c r="F146" s="508">
        <v>150</v>
      </c>
      <c r="G146" s="508" t="s">
        <v>8</v>
      </c>
      <c r="H146" s="508" t="s">
        <v>8</v>
      </c>
    </row>
    <row r="147" spans="1:8" ht="12.75" customHeight="1" x14ac:dyDescent="0.2">
      <c r="A147" s="553" t="s">
        <v>92</v>
      </c>
      <c r="B147" s="553"/>
      <c r="C147" s="508">
        <v>2250</v>
      </c>
      <c r="D147" s="508">
        <v>2170</v>
      </c>
      <c r="E147" s="508">
        <v>2250</v>
      </c>
      <c r="F147" s="508">
        <v>2160</v>
      </c>
      <c r="G147" s="508">
        <v>10</v>
      </c>
      <c r="H147" s="508">
        <v>10</v>
      </c>
    </row>
    <row r="148" spans="1:8" ht="12.75" customHeight="1" x14ac:dyDescent="0.2">
      <c r="A148" s="553"/>
      <c r="B148" s="553"/>
    </row>
    <row r="149" spans="1:8" ht="12.75" customHeight="1" x14ac:dyDescent="0.2">
      <c r="A149" s="558" t="s">
        <v>146</v>
      </c>
      <c r="B149" s="558"/>
    </row>
    <row r="150" spans="1:8" ht="12.75" customHeight="1" x14ac:dyDescent="0.2">
      <c r="A150" s="553" t="s">
        <v>146</v>
      </c>
      <c r="B150" s="553"/>
      <c r="C150" s="508">
        <v>3560</v>
      </c>
      <c r="D150" s="508">
        <v>2920</v>
      </c>
      <c r="E150" s="508">
        <v>3620</v>
      </c>
      <c r="F150" s="508">
        <v>2970</v>
      </c>
      <c r="G150" s="508">
        <v>-60</v>
      </c>
      <c r="H150" s="508">
        <v>-40</v>
      </c>
    </row>
    <row r="151" spans="1:8" ht="12.75" customHeight="1" x14ac:dyDescent="0.2">
      <c r="A151" s="553"/>
      <c r="B151" s="553"/>
    </row>
    <row r="152" spans="1:8" ht="12.75" customHeight="1" x14ac:dyDescent="0.2">
      <c r="A152" s="560" t="s">
        <v>79</v>
      </c>
      <c r="B152" s="560"/>
    </row>
    <row r="153" spans="1:8" ht="12.75" customHeight="1" x14ac:dyDescent="0.2">
      <c r="A153" s="553" t="s">
        <v>79</v>
      </c>
      <c r="B153" s="553"/>
      <c r="C153" s="508">
        <v>50</v>
      </c>
      <c r="D153" s="508">
        <v>50</v>
      </c>
      <c r="E153" s="508">
        <v>50</v>
      </c>
      <c r="F153" s="508">
        <v>40</v>
      </c>
      <c r="G153" s="508" t="s">
        <v>8</v>
      </c>
      <c r="H153" s="508" t="s">
        <v>8</v>
      </c>
    </row>
    <row r="154" spans="1:8" ht="12.75" customHeight="1" x14ac:dyDescent="0.2">
      <c r="A154" s="553"/>
      <c r="B154" s="553"/>
    </row>
    <row r="155" spans="1:8" ht="12.75" customHeight="1" x14ac:dyDescent="0.2">
      <c r="A155" s="558" t="s">
        <v>77</v>
      </c>
      <c r="B155" s="558"/>
    </row>
    <row r="156" spans="1:8" ht="12.75" customHeight="1" x14ac:dyDescent="0.2">
      <c r="A156" s="553" t="s">
        <v>645</v>
      </c>
      <c r="B156" s="553"/>
      <c r="C156" s="508">
        <v>50</v>
      </c>
      <c r="D156" s="508">
        <v>50</v>
      </c>
      <c r="E156" s="508">
        <v>50</v>
      </c>
      <c r="F156" s="508">
        <v>50</v>
      </c>
      <c r="G156" s="508" t="s">
        <v>8</v>
      </c>
      <c r="H156" s="508" t="s">
        <v>8</v>
      </c>
    </row>
    <row r="157" spans="1:8" ht="12.75" customHeight="1" x14ac:dyDescent="0.2">
      <c r="A157" s="553"/>
      <c r="B157" s="553"/>
    </row>
    <row r="158" spans="1:8" ht="12.75" customHeight="1" x14ac:dyDescent="0.2">
      <c r="A158" s="558" t="s">
        <v>148</v>
      </c>
      <c r="B158" s="558"/>
    </row>
    <row r="159" spans="1:8" ht="12.75" customHeight="1" x14ac:dyDescent="0.2">
      <c r="A159" s="553" t="s">
        <v>719</v>
      </c>
      <c r="B159" s="553"/>
      <c r="C159" s="508">
        <v>106490</v>
      </c>
      <c r="D159" s="508">
        <v>94100</v>
      </c>
      <c r="E159" s="508">
        <v>107550</v>
      </c>
      <c r="F159" s="508">
        <v>95220</v>
      </c>
      <c r="G159" s="508">
        <v>-1070</v>
      </c>
      <c r="H159" s="508">
        <v>-1120</v>
      </c>
    </row>
    <row r="160" spans="1:8" ht="12.75" customHeight="1" x14ac:dyDescent="0.2">
      <c r="A160" s="553" t="s">
        <v>95</v>
      </c>
      <c r="B160" s="553"/>
      <c r="C160" s="508">
        <v>3420</v>
      </c>
      <c r="D160" s="508">
        <v>3190</v>
      </c>
      <c r="E160" s="508">
        <v>3450</v>
      </c>
      <c r="F160" s="508">
        <v>3230</v>
      </c>
      <c r="G160" s="508">
        <v>-30</v>
      </c>
      <c r="H160" s="508">
        <v>-30</v>
      </c>
    </row>
    <row r="161" spans="1:8" ht="12.75" customHeight="1" x14ac:dyDescent="0.2">
      <c r="A161" s="553"/>
      <c r="B161" s="553"/>
    </row>
    <row r="162" spans="1:8" ht="12.75" customHeight="1" x14ac:dyDescent="0.2">
      <c r="A162" s="558" t="s">
        <v>153</v>
      </c>
      <c r="B162" s="558"/>
    </row>
    <row r="163" spans="1:8" ht="12.75" customHeight="1" x14ac:dyDescent="0.2">
      <c r="A163" s="559" t="s">
        <v>825</v>
      </c>
      <c r="B163" s="559"/>
      <c r="C163" s="508">
        <v>5100</v>
      </c>
      <c r="D163" s="508">
        <v>4890</v>
      </c>
      <c r="E163" s="508">
        <v>5040</v>
      </c>
      <c r="F163" s="508">
        <v>4830</v>
      </c>
      <c r="G163" s="508">
        <v>60</v>
      </c>
      <c r="H163" s="508">
        <v>60</v>
      </c>
    </row>
    <row r="164" spans="1:8" ht="12.75" customHeight="1" x14ac:dyDescent="0.2">
      <c r="A164" s="559" t="s">
        <v>709</v>
      </c>
      <c r="B164" s="559"/>
      <c r="C164" s="508">
        <v>150</v>
      </c>
      <c r="D164" s="508">
        <v>140</v>
      </c>
      <c r="E164" s="508">
        <v>150</v>
      </c>
      <c r="F164" s="508">
        <v>140</v>
      </c>
      <c r="G164" s="508">
        <v>0</v>
      </c>
      <c r="H164" s="508" t="s">
        <v>8</v>
      </c>
    </row>
    <row r="165" spans="1:8" ht="12.75" customHeight="1" x14ac:dyDescent="0.2">
      <c r="A165" s="559" t="s">
        <v>710</v>
      </c>
      <c r="B165" s="559"/>
      <c r="C165" s="508">
        <v>1670</v>
      </c>
      <c r="D165" s="508">
        <v>1560</v>
      </c>
      <c r="E165" s="508">
        <v>1640</v>
      </c>
      <c r="F165" s="508">
        <v>1530</v>
      </c>
      <c r="G165" s="508">
        <v>30</v>
      </c>
      <c r="H165" s="508">
        <v>30</v>
      </c>
    </row>
    <row r="166" spans="1:8" ht="12.75" customHeight="1" x14ac:dyDescent="0.2">
      <c r="A166" s="559" t="s">
        <v>108</v>
      </c>
      <c r="B166" s="559"/>
      <c r="C166" s="508">
        <v>180</v>
      </c>
      <c r="D166" s="508">
        <v>170</v>
      </c>
      <c r="E166" s="508">
        <v>180</v>
      </c>
      <c r="F166" s="508">
        <v>170</v>
      </c>
      <c r="G166" s="508" t="s">
        <v>8</v>
      </c>
      <c r="H166" s="508" t="s">
        <v>8</v>
      </c>
    </row>
    <row r="167" spans="1:8" ht="12.75" customHeight="1" x14ac:dyDescent="0.2">
      <c r="A167" s="559" t="s">
        <v>650</v>
      </c>
      <c r="B167" s="559"/>
      <c r="C167" s="508">
        <v>240</v>
      </c>
      <c r="D167" s="508">
        <v>230</v>
      </c>
      <c r="E167" s="508">
        <v>250</v>
      </c>
      <c r="F167" s="508">
        <v>240</v>
      </c>
      <c r="G167" s="508">
        <v>-10</v>
      </c>
      <c r="H167" s="508">
        <v>-10</v>
      </c>
    </row>
    <row r="168" spans="1:8" ht="12.75" customHeight="1" x14ac:dyDescent="0.2">
      <c r="A168" s="559" t="s">
        <v>98</v>
      </c>
      <c r="B168" s="559"/>
      <c r="C168" s="508">
        <v>1030</v>
      </c>
      <c r="D168" s="508">
        <v>960</v>
      </c>
      <c r="E168" s="508">
        <v>1190</v>
      </c>
      <c r="F168" s="508">
        <v>1100</v>
      </c>
      <c r="G168" s="508">
        <v>-160</v>
      </c>
      <c r="H168" s="508">
        <v>-140</v>
      </c>
    </row>
    <row r="169" spans="1:8" ht="12.75" customHeight="1" x14ac:dyDescent="0.2">
      <c r="A169" s="559" t="s">
        <v>584</v>
      </c>
      <c r="B169" s="559"/>
      <c r="C169" s="508">
        <v>400</v>
      </c>
      <c r="D169" s="508">
        <v>380</v>
      </c>
      <c r="E169" s="508">
        <v>390</v>
      </c>
      <c r="F169" s="508">
        <v>370</v>
      </c>
      <c r="G169" s="508">
        <v>10</v>
      </c>
      <c r="H169" s="508">
        <v>10</v>
      </c>
    </row>
    <row r="170" spans="1:8" ht="12.75" customHeight="1" x14ac:dyDescent="0.2">
      <c r="A170" s="559" t="s">
        <v>159</v>
      </c>
      <c r="B170" s="559"/>
      <c r="C170" s="508">
        <v>50</v>
      </c>
      <c r="D170" s="508">
        <v>50</v>
      </c>
      <c r="E170" s="508">
        <v>50</v>
      </c>
      <c r="F170" s="508">
        <v>50</v>
      </c>
      <c r="G170" s="508">
        <v>0</v>
      </c>
      <c r="H170" s="508">
        <v>0</v>
      </c>
    </row>
    <row r="171" spans="1:8" ht="12.75" customHeight="1" x14ac:dyDescent="0.2">
      <c r="A171" s="559" t="s">
        <v>391</v>
      </c>
      <c r="B171" s="559"/>
      <c r="C171" s="508">
        <v>1010</v>
      </c>
      <c r="D171" s="508">
        <v>950</v>
      </c>
      <c r="E171" s="508">
        <v>1050</v>
      </c>
      <c r="F171" s="508">
        <v>980</v>
      </c>
      <c r="G171" s="508">
        <v>-40</v>
      </c>
      <c r="H171" s="508">
        <v>-30</v>
      </c>
    </row>
    <row r="172" spans="1:8" ht="12.75" customHeight="1" x14ac:dyDescent="0.2">
      <c r="A172" s="559" t="s">
        <v>102</v>
      </c>
      <c r="B172" s="559"/>
      <c r="C172" s="508">
        <v>1460</v>
      </c>
      <c r="D172" s="508">
        <v>1340</v>
      </c>
      <c r="E172" s="508">
        <v>1460</v>
      </c>
      <c r="F172" s="508">
        <v>1340</v>
      </c>
      <c r="G172" s="508" t="s">
        <v>8</v>
      </c>
      <c r="H172" s="508" t="s">
        <v>8</v>
      </c>
    </row>
    <row r="173" spans="1:8" ht="12.75" customHeight="1" x14ac:dyDescent="0.2">
      <c r="A173" s="559" t="s">
        <v>107</v>
      </c>
      <c r="B173" s="559"/>
      <c r="C173" s="508">
        <v>50</v>
      </c>
      <c r="D173" s="508">
        <v>50</v>
      </c>
      <c r="E173" s="508">
        <v>50</v>
      </c>
      <c r="F173" s="508">
        <v>50</v>
      </c>
      <c r="G173" s="508">
        <v>0</v>
      </c>
      <c r="H173" s="508">
        <v>0</v>
      </c>
    </row>
    <row r="174" spans="1:8" ht="12.75" customHeight="1" x14ac:dyDescent="0.2">
      <c r="A174" s="559" t="s">
        <v>158</v>
      </c>
      <c r="B174" s="559"/>
      <c r="C174" s="508">
        <v>4310</v>
      </c>
      <c r="D174" s="508">
        <v>4180</v>
      </c>
      <c r="E174" s="508">
        <v>4250</v>
      </c>
      <c r="F174" s="508">
        <v>4130</v>
      </c>
      <c r="G174" s="508">
        <v>60</v>
      </c>
      <c r="H174" s="508">
        <v>50</v>
      </c>
    </row>
    <row r="175" spans="1:8" ht="12.75" customHeight="1" x14ac:dyDescent="0.2">
      <c r="A175" s="559" t="s">
        <v>103</v>
      </c>
      <c r="B175" s="559"/>
      <c r="C175" s="508">
        <v>260</v>
      </c>
      <c r="D175" s="508">
        <v>240</v>
      </c>
      <c r="E175" s="508">
        <v>240</v>
      </c>
      <c r="F175" s="508">
        <v>230</v>
      </c>
      <c r="G175" s="508">
        <v>10</v>
      </c>
      <c r="H175" s="508">
        <v>10</v>
      </c>
    </row>
    <row r="176" spans="1:8" ht="12.75" customHeight="1" x14ac:dyDescent="0.2">
      <c r="A176" s="559" t="s">
        <v>105</v>
      </c>
      <c r="B176" s="559"/>
      <c r="C176" s="508">
        <v>160</v>
      </c>
      <c r="D176" s="508">
        <v>150</v>
      </c>
      <c r="E176" s="508">
        <v>170</v>
      </c>
      <c r="F176" s="508">
        <v>160</v>
      </c>
      <c r="G176" s="508">
        <v>-10</v>
      </c>
      <c r="H176" s="508">
        <v>-10</v>
      </c>
    </row>
    <row r="177" spans="1:8" ht="12.75" customHeight="1" x14ac:dyDescent="0.2">
      <c r="A177" s="559" t="s">
        <v>106</v>
      </c>
      <c r="B177" s="559"/>
      <c r="C177" s="508">
        <v>380</v>
      </c>
      <c r="D177" s="508">
        <v>370</v>
      </c>
      <c r="E177" s="508">
        <v>380</v>
      </c>
      <c r="F177" s="508">
        <v>370</v>
      </c>
      <c r="G177" s="508" t="s">
        <v>8</v>
      </c>
      <c r="H177" s="508" t="s">
        <v>8</v>
      </c>
    </row>
    <row r="178" spans="1:8" ht="12.75" customHeight="1" x14ac:dyDescent="0.2">
      <c r="A178" s="553"/>
      <c r="B178" s="553"/>
    </row>
    <row r="179" spans="1:8" ht="12.75" customHeight="1" x14ac:dyDescent="0.2">
      <c r="A179" s="558" t="s">
        <v>536</v>
      </c>
      <c r="B179" s="558"/>
    </row>
    <row r="180" spans="1:8" ht="12.75" customHeight="1" x14ac:dyDescent="0.2">
      <c r="A180" s="559" t="s">
        <v>536</v>
      </c>
      <c r="B180" s="559"/>
      <c r="C180" s="508">
        <v>5490</v>
      </c>
      <c r="D180" s="508">
        <v>5210</v>
      </c>
      <c r="E180" s="508">
        <v>5490</v>
      </c>
      <c r="F180" s="508">
        <v>5210</v>
      </c>
      <c r="G180" s="508">
        <v>-10</v>
      </c>
      <c r="H180" s="508">
        <v>0</v>
      </c>
    </row>
    <row r="181" spans="1:8" ht="12.75" customHeight="1" x14ac:dyDescent="0.2">
      <c r="A181" s="553"/>
      <c r="B181" s="553"/>
    </row>
    <row r="182" spans="1:8" s="511" customFormat="1" ht="12.75" customHeight="1" x14ac:dyDescent="0.2">
      <c r="A182" s="554" t="s">
        <v>162</v>
      </c>
      <c r="B182" s="554"/>
      <c r="C182" s="510">
        <v>451440</v>
      </c>
      <c r="D182" s="510">
        <v>416670</v>
      </c>
      <c r="E182" s="510">
        <v>455110</v>
      </c>
      <c r="F182" s="510">
        <v>420030</v>
      </c>
      <c r="G182" s="510">
        <v>-3670</v>
      </c>
      <c r="H182" s="510">
        <v>-3350</v>
      </c>
    </row>
    <row r="183" spans="1:8" ht="12.75" customHeight="1" x14ac:dyDescent="0.25">
      <c r="A183" s="557"/>
      <c r="B183" s="557"/>
      <c r="C183" s="512"/>
      <c r="D183" s="512"/>
      <c r="E183" s="512"/>
      <c r="F183" s="512"/>
      <c r="G183" s="512"/>
      <c r="H183" s="512"/>
    </row>
    <row r="184" spans="1:8" ht="12.75" customHeight="1" x14ac:dyDescent="0.2">
      <c r="F184" s="513"/>
      <c r="G184" s="513"/>
      <c r="H184" s="514" t="s">
        <v>163</v>
      </c>
    </row>
    <row r="185" spans="1:8" ht="12.75" customHeight="1" x14ac:dyDescent="0.25">
      <c r="A185" s="515"/>
      <c r="B185" s="516"/>
    </row>
    <row r="186" spans="1:8" ht="12.75" customHeight="1" x14ac:dyDescent="0.25">
      <c r="A186" s="562">
        <v>1</v>
      </c>
      <c r="B186" s="796" t="s">
        <v>555</v>
      </c>
      <c r="C186" s="796"/>
      <c r="D186" s="796"/>
      <c r="E186" s="796"/>
      <c r="F186" s="796"/>
      <c r="G186" s="796"/>
      <c r="H186" s="796"/>
    </row>
    <row r="187" spans="1:8" ht="12.75" customHeight="1" x14ac:dyDescent="0.25">
      <c r="A187" s="562">
        <v>2</v>
      </c>
      <c r="B187" s="796" t="s">
        <v>842</v>
      </c>
      <c r="C187" s="796"/>
      <c r="D187" s="796"/>
      <c r="E187" s="796"/>
      <c r="F187" s="796"/>
      <c r="G187" s="796"/>
      <c r="H187" s="796"/>
    </row>
    <row r="188" spans="1:8" ht="12.75" customHeight="1" x14ac:dyDescent="0.25">
      <c r="A188" s="562">
        <v>3</v>
      </c>
      <c r="B188" s="796" t="s">
        <v>843</v>
      </c>
      <c r="C188" s="796"/>
      <c r="D188" s="796"/>
      <c r="E188" s="796"/>
      <c r="F188" s="796"/>
      <c r="G188" s="796"/>
      <c r="H188" s="516"/>
    </row>
    <row r="189" spans="1:8" ht="27.75" customHeight="1" x14ac:dyDescent="0.25">
      <c r="A189" s="520">
        <v>4</v>
      </c>
      <c r="B189" s="795" t="s">
        <v>844</v>
      </c>
      <c r="C189" s="795"/>
      <c r="D189" s="795"/>
      <c r="E189" s="795"/>
      <c r="F189" s="795"/>
      <c r="G189" s="795"/>
      <c r="H189" s="795"/>
    </row>
    <row r="190" spans="1:8" ht="12.75" customHeight="1" x14ac:dyDescent="0.25">
      <c r="A190" s="520">
        <v>5</v>
      </c>
      <c r="B190" s="795" t="s">
        <v>845</v>
      </c>
      <c r="C190" s="795"/>
      <c r="D190" s="795"/>
      <c r="E190" s="795"/>
      <c r="F190" s="795"/>
      <c r="G190" s="795"/>
      <c r="H190" s="795"/>
    </row>
    <row r="191" spans="1:8" ht="12.75" customHeight="1" x14ac:dyDescent="0.25">
      <c r="A191" s="520"/>
      <c r="B191" s="563"/>
      <c r="C191" s="563"/>
      <c r="D191" s="563"/>
      <c r="E191" s="563"/>
      <c r="F191" s="563"/>
    </row>
    <row r="192" spans="1:8" ht="12.75" customHeight="1" x14ac:dyDescent="0.25">
      <c r="A192" s="520"/>
      <c r="B192" s="563"/>
      <c r="C192" s="563"/>
      <c r="D192" s="563"/>
      <c r="E192" s="563"/>
      <c r="F192" s="563"/>
    </row>
    <row r="193" spans="1:6" ht="12.75" customHeight="1" x14ac:dyDescent="0.25">
      <c r="A193" s="520"/>
      <c r="B193" s="563"/>
      <c r="C193" s="563"/>
      <c r="D193" s="563"/>
      <c r="E193" s="563"/>
      <c r="F193" s="563"/>
    </row>
    <row r="194" spans="1:6" ht="12.75" customHeight="1" x14ac:dyDescent="0.25">
      <c r="A194" s="520"/>
      <c r="B194" s="521"/>
      <c r="C194" s="521"/>
      <c r="D194" s="521"/>
      <c r="E194" s="521"/>
      <c r="F194" s="521"/>
    </row>
    <row r="195" spans="1:6" ht="12.75" customHeight="1" x14ac:dyDescent="0.25">
      <c r="A195" s="520"/>
      <c r="B195" s="521"/>
      <c r="C195" s="521"/>
      <c r="D195" s="521"/>
      <c r="E195" s="521"/>
      <c r="F195" s="521"/>
    </row>
  </sheetData>
  <mergeCells count="104">
    <mergeCell ref="A1:H2"/>
    <mergeCell ref="A4:B4"/>
    <mergeCell ref="C4:D4"/>
    <mergeCell ref="E4:F4"/>
    <mergeCell ref="G4:H4"/>
    <mergeCell ref="A5:B5"/>
    <mergeCell ref="A12:B12"/>
    <mergeCell ref="A13:B13"/>
    <mergeCell ref="A14:B14"/>
    <mergeCell ref="A15:B15"/>
    <mergeCell ref="A16:B16"/>
    <mergeCell ref="A17:B17"/>
    <mergeCell ref="A6:B6"/>
    <mergeCell ref="A7:B7"/>
    <mergeCell ref="A8:B8"/>
    <mergeCell ref="A9:B9"/>
    <mergeCell ref="A10:B10"/>
    <mergeCell ref="A11:B11"/>
    <mergeCell ref="A24:B24"/>
    <mergeCell ref="A25:B25"/>
    <mergeCell ref="A26:B26"/>
    <mergeCell ref="A27:B27"/>
    <mergeCell ref="A28:B28"/>
    <mergeCell ref="A29:B29"/>
    <mergeCell ref="A18:B18"/>
    <mergeCell ref="A19:B19"/>
    <mergeCell ref="A20:B20"/>
    <mergeCell ref="A21:B21"/>
    <mergeCell ref="A22:B22"/>
    <mergeCell ref="A23:B23"/>
    <mergeCell ref="A36:B36"/>
    <mergeCell ref="A37:B37"/>
    <mergeCell ref="A38:B38"/>
    <mergeCell ref="A39:B39"/>
    <mergeCell ref="A40:B40"/>
    <mergeCell ref="A41:B41"/>
    <mergeCell ref="A30:B30"/>
    <mergeCell ref="A31:B31"/>
    <mergeCell ref="A32:B32"/>
    <mergeCell ref="A33:B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B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B189:H189"/>
    <mergeCell ref="B190:H190"/>
    <mergeCell ref="A96:B96"/>
    <mergeCell ref="A97:B97"/>
    <mergeCell ref="A98:B98"/>
    <mergeCell ref="B186:H186"/>
    <mergeCell ref="B187:H187"/>
    <mergeCell ref="B188:G188"/>
    <mergeCell ref="A90:B90"/>
    <mergeCell ref="A91:B91"/>
    <mergeCell ref="A92:B92"/>
    <mergeCell ref="A93:B93"/>
    <mergeCell ref="A94:B94"/>
    <mergeCell ref="A95:B95"/>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zoomScale="85" zoomScaleNormal="85" workbookViewId="0">
      <pane xSplit="1" ySplit="5" topLeftCell="B55" activePane="bottomRight" state="frozen"/>
      <selection pane="topRight" activeCell="B1" sqref="B1"/>
      <selection pane="bottomLeft" activeCell="A6" sqref="A6"/>
      <selection pane="bottomRight" activeCell="A97" sqref="A97"/>
    </sheetView>
  </sheetViews>
  <sheetFormatPr defaultRowHeight="12.75" customHeight="1" x14ac:dyDescent="0.2"/>
  <cols>
    <col min="1" max="1" width="32.7109375" style="648" customWidth="1"/>
    <col min="2" max="4" width="56.140625" style="648" customWidth="1"/>
    <col min="5" max="5" width="12.85546875" style="651" customWidth="1"/>
    <col min="6" max="6" width="13.42578125" style="651" customWidth="1"/>
    <col min="7" max="7" width="12.85546875" style="651" customWidth="1"/>
    <col min="8" max="8" width="13.42578125" style="651" customWidth="1"/>
    <col min="9" max="9" width="12.42578125" style="651" customWidth="1"/>
    <col min="10" max="10" width="13" style="651" customWidth="1"/>
    <col min="11" max="258" width="9.140625" style="648"/>
    <col min="259" max="259" width="5" style="648" customWidth="1"/>
    <col min="260" max="260" width="56.140625" style="648" customWidth="1"/>
    <col min="261" max="266" width="11" style="648" customWidth="1"/>
    <col min="267" max="514" width="9.140625" style="648"/>
    <col min="515" max="515" width="5" style="648" customWidth="1"/>
    <col min="516" max="516" width="56.140625" style="648" customWidth="1"/>
    <col min="517" max="522" width="11" style="648" customWidth="1"/>
    <col min="523" max="770" width="9.140625" style="648"/>
    <col min="771" max="771" width="5" style="648" customWidth="1"/>
    <col min="772" max="772" width="56.140625" style="648" customWidth="1"/>
    <col min="773" max="778" width="11" style="648" customWidth="1"/>
    <col min="779" max="1026" width="9.140625" style="648"/>
    <col min="1027" max="1027" width="5" style="648" customWidth="1"/>
    <col min="1028" max="1028" width="56.140625" style="648" customWidth="1"/>
    <col min="1029" max="1034" width="11" style="648" customWidth="1"/>
    <col min="1035" max="1282" width="9.140625" style="648"/>
    <col min="1283" max="1283" width="5" style="648" customWidth="1"/>
    <col min="1284" max="1284" width="56.140625" style="648" customWidth="1"/>
    <col min="1285" max="1290" width="11" style="648" customWidth="1"/>
    <col min="1291" max="1538" width="9.140625" style="648"/>
    <col min="1539" max="1539" width="5" style="648" customWidth="1"/>
    <col min="1540" max="1540" width="56.140625" style="648" customWidth="1"/>
    <col min="1541" max="1546" width="11" style="648" customWidth="1"/>
    <col min="1547" max="1794" width="9.140625" style="648"/>
    <col min="1795" max="1795" width="5" style="648" customWidth="1"/>
    <col min="1796" max="1796" width="56.140625" style="648" customWidth="1"/>
    <col min="1797" max="1802" width="11" style="648" customWidth="1"/>
    <col min="1803" max="2050" width="9.140625" style="648"/>
    <col min="2051" max="2051" width="5" style="648" customWidth="1"/>
    <col min="2052" max="2052" width="56.140625" style="648" customWidth="1"/>
    <col min="2053" max="2058" width="11" style="648" customWidth="1"/>
    <col min="2059" max="2306" width="9.140625" style="648"/>
    <col min="2307" max="2307" width="5" style="648" customWidth="1"/>
    <col min="2308" max="2308" width="56.140625" style="648" customWidth="1"/>
    <col min="2309" max="2314" width="11" style="648" customWidth="1"/>
    <col min="2315" max="2562" width="9.140625" style="648"/>
    <col min="2563" max="2563" width="5" style="648" customWidth="1"/>
    <col min="2564" max="2564" width="56.140625" style="648" customWidth="1"/>
    <col min="2565" max="2570" width="11" style="648" customWidth="1"/>
    <col min="2571" max="2818" width="9.140625" style="648"/>
    <col min="2819" max="2819" width="5" style="648" customWidth="1"/>
    <col min="2820" max="2820" width="56.140625" style="648" customWidth="1"/>
    <col min="2821" max="2826" width="11" style="648" customWidth="1"/>
    <col min="2827" max="3074" width="9.140625" style="648"/>
    <col min="3075" max="3075" width="5" style="648" customWidth="1"/>
    <col min="3076" max="3076" width="56.140625" style="648" customWidth="1"/>
    <col min="3077" max="3082" width="11" style="648" customWidth="1"/>
    <col min="3083" max="3330" width="9.140625" style="648"/>
    <col min="3331" max="3331" width="5" style="648" customWidth="1"/>
    <col min="3332" max="3332" width="56.140625" style="648" customWidth="1"/>
    <col min="3333" max="3338" width="11" style="648" customWidth="1"/>
    <col min="3339" max="3586" width="9.140625" style="648"/>
    <col min="3587" max="3587" width="5" style="648" customWidth="1"/>
    <col min="3588" max="3588" width="56.140625" style="648" customWidth="1"/>
    <col min="3589" max="3594" width="11" style="648" customWidth="1"/>
    <col min="3595" max="3842" width="9.140625" style="648"/>
    <col min="3843" max="3843" width="5" style="648" customWidth="1"/>
    <col min="3844" max="3844" width="56.140625" style="648" customWidth="1"/>
    <col min="3845" max="3850" width="11" style="648" customWidth="1"/>
    <col min="3851" max="4098" width="9.140625" style="648"/>
    <col min="4099" max="4099" width="5" style="648" customWidth="1"/>
    <col min="4100" max="4100" width="56.140625" style="648" customWidth="1"/>
    <col min="4101" max="4106" width="11" style="648" customWidth="1"/>
    <col min="4107" max="4354" width="9.140625" style="648"/>
    <col min="4355" max="4355" width="5" style="648" customWidth="1"/>
    <col min="4356" max="4356" width="56.140625" style="648" customWidth="1"/>
    <col min="4357" max="4362" width="11" style="648" customWidth="1"/>
    <col min="4363" max="4610" width="9.140625" style="648"/>
    <col min="4611" max="4611" width="5" style="648" customWidth="1"/>
    <col min="4612" max="4612" width="56.140625" style="648" customWidth="1"/>
    <col min="4613" max="4618" width="11" style="648" customWidth="1"/>
    <col min="4619" max="4866" width="9.140625" style="648"/>
    <col min="4867" max="4867" width="5" style="648" customWidth="1"/>
    <col min="4868" max="4868" width="56.140625" style="648" customWidth="1"/>
    <col min="4869" max="4874" width="11" style="648" customWidth="1"/>
    <col min="4875" max="5122" width="9.140625" style="648"/>
    <col min="5123" max="5123" width="5" style="648" customWidth="1"/>
    <col min="5124" max="5124" width="56.140625" style="648" customWidth="1"/>
    <col min="5125" max="5130" width="11" style="648" customWidth="1"/>
    <col min="5131" max="5378" width="9.140625" style="648"/>
    <col min="5379" max="5379" width="5" style="648" customWidth="1"/>
    <col min="5380" max="5380" width="56.140625" style="648" customWidth="1"/>
    <col min="5381" max="5386" width="11" style="648" customWidth="1"/>
    <col min="5387" max="5634" width="9.140625" style="648"/>
    <col min="5635" max="5635" width="5" style="648" customWidth="1"/>
    <col min="5636" max="5636" width="56.140625" style="648" customWidth="1"/>
    <col min="5637" max="5642" width="11" style="648" customWidth="1"/>
    <col min="5643" max="5890" width="9.140625" style="648"/>
    <col min="5891" max="5891" width="5" style="648" customWidth="1"/>
    <col min="5892" max="5892" width="56.140625" style="648" customWidth="1"/>
    <col min="5893" max="5898" width="11" style="648" customWidth="1"/>
    <col min="5899" max="6146" width="9.140625" style="648"/>
    <col min="6147" max="6147" width="5" style="648" customWidth="1"/>
    <col min="6148" max="6148" width="56.140625" style="648" customWidth="1"/>
    <col min="6149" max="6154" width="11" style="648" customWidth="1"/>
    <col min="6155" max="6402" width="9.140625" style="648"/>
    <col min="6403" max="6403" width="5" style="648" customWidth="1"/>
    <col min="6404" max="6404" width="56.140625" style="648" customWidth="1"/>
    <col min="6405" max="6410" width="11" style="648" customWidth="1"/>
    <col min="6411" max="6658" width="9.140625" style="648"/>
    <col min="6659" max="6659" width="5" style="648" customWidth="1"/>
    <col min="6660" max="6660" width="56.140625" style="648" customWidth="1"/>
    <col min="6661" max="6666" width="11" style="648" customWidth="1"/>
    <col min="6667" max="6914" width="9.140625" style="648"/>
    <col min="6915" max="6915" width="5" style="648" customWidth="1"/>
    <col min="6916" max="6916" width="56.140625" style="648" customWidth="1"/>
    <col min="6917" max="6922" width="11" style="648" customWidth="1"/>
    <col min="6923" max="7170" width="9.140625" style="648"/>
    <col min="7171" max="7171" width="5" style="648" customWidth="1"/>
    <col min="7172" max="7172" width="56.140625" style="648" customWidth="1"/>
    <col min="7173" max="7178" width="11" style="648" customWidth="1"/>
    <col min="7179" max="7426" width="9.140625" style="648"/>
    <col min="7427" max="7427" width="5" style="648" customWidth="1"/>
    <col min="7428" max="7428" width="56.140625" style="648" customWidth="1"/>
    <col min="7429" max="7434" width="11" style="648" customWidth="1"/>
    <col min="7435" max="7682" width="9.140625" style="648"/>
    <col min="7683" max="7683" width="5" style="648" customWidth="1"/>
    <col min="7684" max="7684" width="56.140625" style="648" customWidth="1"/>
    <col min="7685" max="7690" width="11" style="648" customWidth="1"/>
    <col min="7691" max="7938" width="9.140625" style="648"/>
    <col min="7939" max="7939" width="5" style="648" customWidth="1"/>
    <col min="7940" max="7940" width="56.140625" style="648" customWidth="1"/>
    <col min="7941" max="7946" width="11" style="648" customWidth="1"/>
    <col min="7947" max="8194" width="9.140625" style="648"/>
    <col min="8195" max="8195" width="5" style="648" customWidth="1"/>
    <col min="8196" max="8196" width="56.140625" style="648" customWidth="1"/>
    <col min="8197" max="8202" width="11" style="648" customWidth="1"/>
    <col min="8203" max="8450" width="9.140625" style="648"/>
    <col min="8451" max="8451" width="5" style="648" customWidth="1"/>
    <col min="8452" max="8452" width="56.140625" style="648" customWidth="1"/>
    <col min="8453" max="8458" width="11" style="648" customWidth="1"/>
    <col min="8459" max="8706" width="9.140625" style="648"/>
    <col min="8707" max="8707" width="5" style="648" customWidth="1"/>
    <col min="8708" max="8708" width="56.140625" style="648" customWidth="1"/>
    <col min="8709" max="8714" width="11" style="648" customWidth="1"/>
    <col min="8715" max="8962" width="9.140625" style="648"/>
    <col min="8963" max="8963" width="5" style="648" customWidth="1"/>
    <col min="8964" max="8964" width="56.140625" style="648" customWidth="1"/>
    <col min="8965" max="8970" width="11" style="648" customWidth="1"/>
    <col min="8971" max="9218" width="9.140625" style="648"/>
    <col min="9219" max="9219" width="5" style="648" customWidth="1"/>
    <col min="9220" max="9220" width="56.140625" style="648" customWidth="1"/>
    <col min="9221" max="9226" width="11" style="648" customWidth="1"/>
    <col min="9227" max="9474" width="9.140625" style="648"/>
    <col min="9475" max="9475" width="5" style="648" customWidth="1"/>
    <col min="9476" max="9476" width="56.140625" style="648" customWidth="1"/>
    <col min="9477" max="9482" width="11" style="648" customWidth="1"/>
    <col min="9483" max="9730" width="9.140625" style="648"/>
    <col min="9731" max="9731" width="5" style="648" customWidth="1"/>
    <col min="9732" max="9732" width="56.140625" style="648" customWidth="1"/>
    <col min="9733" max="9738" width="11" style="648" customWidth="1"/>
    <col min="9739" max="9986" width="9.140625" style="648"/>
    <col min="9987" max="9987" width="5" style="648" customWidth="1"/>
    <col min="9988" max="9988" width="56.140625" style="648" customWidth="1"/>
    <col min="9989" max="9994" width="11" style="648" customWidth="1"/>
    <col min="9995" max="10242" width="9.140625" style="648"/>
    <col min="10243" max="10243" width="5" style="648" customWidth="1"/>
    <col min="10244" max="10244" width="56.140625" style="648" customWidth="1"/>
    <col min="10245" max="10250" width="11" style="648" customWidth="1"/>
    <col min="10251" max="10498" width="9.140625" style="648"/>
    <col min="10499" max="10499" width="5" style="648" customWidth="1"/>
    <col min="10500" max="10500" width="56.140625" style="648" customWidth="1"/>
    <col min="10501" max="10506" width="11" style="648" customWidth="1"/>
    <col min="10507" max="10754" width="9.140625" style="648"/>
    <col min="10755" max="10755" width="5" style="648" customWidth="1"/>
    <col min="10756" max="10756" width="56.140625" style="648" customWidth="1"/>
    <col min="10757" max="10762" width="11" style="648" customWidth="1"/>
    <col min="10763" max="11010" width="9.140625" style="648"/>
    <col min="11011" max="11011" width="5" style="648" customWidth="1"/>
    <col min="11012" max="11012" width="56.140625" style="648" customWidth="1"/>
    <col min="11013" max="11018" width="11" style="648" customWidth="1"/>
    <col min="11019" max="11266" width="9.140625" style="648"/>
    <col min="11267" max="11267" width="5" style="648" customWidth="1"/>
    <col min="11268" max="11268" width="56.140625" style="648" customWidth="1"/>
    <col min="11269" max="11274" width="11" style="648" customWidth="1"/>
    <col min="11275" max="11522" width="9.140625" style="648"/>
    <col min="11523" max="11523" width="5" style="648" customWidth="1"/>
    <col min="11524" max="11524" width="56.140625" style="648" customWidth="1"/>
    <col min="11525" max="11530" width="11" style="648" customWidth="1"/>
    <col min="11531" max="11778" width="9.140625" style="648"/>
    <col min="11779" max="11779" width="5" style="648" customWidth="1"/>
    <col min="11780" max="11780" width="56.140625" style="648" customWidth="1"/>
    <col min="11781" max="11786" width="11" style="648" customWidth="1"/>
    <col min="11787" max="12034" width="9.140625" style="648"/>
    <col min="12035" max="12035" width="5" style="648" customWidth="1"/>
    <col min="12036" max="12036" width="56.140625" style="648" customWidth="1"/>
    <col min="12037" max="12042" width="11" style="648" customWidth="1"/>
    <col min="12043" max="12290" width="9.140625" style="648"/>
    <col min="12291" max="12291" width="5" style="648" customWidth="1"/>
    <col min="12292" max="12292" width="56.140625" style="648" customWidth="1"/>
    <col min="12293" max="12298" width="11" style="648" customWidth="1"/>
    <col min="12299" max="12546" width="9.140625" style="648"/>
    <col min="12547" max="12547" width="5" style="648" customWidth="1"/>
    <col min="12548" max="12548" width="56.140625" style="648" customWidth="1"/>
    <col min="12549" max="12554" width="11" style="648" customWidth="1"/>
    <col min="12555" max="12802" width="9.140625" style="648"/>
    <col min="12803" max="12803" width="5" style="648" customWidth="1"/>
    <col min="12804" max="12804" width="56.140625" style="648" customWidth="1"/>
    <col min="12805" max="12810" width="11" style="648" customWidth="1"/>
    <col min="12811" max="13058" width="9.140625" style="648"/>
    <col min="13059" max="13059" width="5" style="648" customWidth="1"/>
    <col min="13060" max="13060" width="56.140625" style="648" customWidth="1"/>
    <col min="13061" max="13066" width="11" style="648" customWidth="1"/>
    <col min="13067" max="13314" width="9.140625" style="648"/>
    <col min="13315" max="13315" width="5" style="648" customWidth="1"/>
    <col min="13316" max="13316" width="56.140625" style="648" customWidth="1"/>
    <col min="13317" max="13322" width="11" style="648" customWidth="1"/>
    <col min="13323" max="13570" width="9.140625" style="648"/>
    <col min="13571" max="13571" width="5" style="648" customWidth="1"/>
    <col min="13572" max="13572" width="56.140625" style="648" customWidth="1"/>
    <col min="13573" max="13578" width="11" style="648" customWidth="1"/>
    <col min="13579" max="13826" width="9.140625" style="648"/>
    <col min="13827" max="13827" width="5" style="648" customWidth="1"/>
    <col min="13828" max="13828" width="56.140625" style="648" customWidth="1"/>
    <col min="13829" max="13834" width="11" style="648" customWidth="1"/>
    <col min="13835" max="14082" width="9.140625" style="648"/>
    <col min="14083" max="14083" width="5" style="648" customWidth="1"/>
    <col min="14084" max="14084" width="56.140625" style="648" customWidth="1"/>
    <col min="14085" max="14090" width="11" style="648" customWidth="1"/>
    <col min="14091" max="14338" width="9.140625" style="648"/>
    <col min="14339" max="14339" width="5" style="648" customWidth="1"/>
    <col min="14340" max="14340" width="56.140625" style="648" customWidth="1"/>
    <col min="14341" max="14346" width="11" style="648" customWidth="1"/>
    <col min="14347" max="14594" width="9.140625" style="648"/>
    <col min="14595" max="14595" width="5" style="648" customWidth="1"/>
    <col min="14596" max="14596" width="56.140625" style="648" customWidth="1"/>
    <col min="14597" max="14602" width="11" style="648" customWidth="1"/>
    <col min="14603" max="14850" width="9.140625" style="648"/>
    <col min="14851" max="14851" width="5" style="648" customWidth="1"/>
    <col min="14852" max="14852" width="56.140625" style="648" customWidth="1"/>
    <col min="14853" max="14858" width="11" style="648" customWidth="1"/>
    <col min="14859" max="15106" width="9.140625" style="648"/>
    <col min="15107" max="15107" width="5" style="648" customWidth="1"/>
    <col min="15108" max="15108" width="56.140625" style="648" customWidth="1"/>
    <col min="15109" max="15114" width="11" style="648" customWidth="1"/>
    <col min="15115" max="15362" width="9.140625" style="648"/>
    <col min="15363" max="15363" width="5" style="648" customWidth="1"/>
    <col min="15364" max="15364" width="56.140625" style="648" customWidth="1"/>
    <col min="15365" max="15370" width="11" style="648" customWidth="1"/>
    <col min="15371" max="15618" width="9.140625" style="648"/>
    <col min="15619" max="15619" width="5" style="648" customWidth="1"/>
    <col min="15620" max="15620" width="56.140625" style="648" customWidth="1"/>
    <col min="15621" max="15626" width="11" style="648" customWidth="1"/>
    <col min="15627" max="15874" width="9.140625" style="648"/>
    <col min="15875" max="15875" width="5" style="648" customWidth="1"/>
    <col min="15876" max="15876" width="56.140625" style="648" customWidth="1"/>
    <col min="15877" max="15882" width="11" style="648" customWidth="1"/>
    <col min="15883" max="16130" width="9.140625" style="648"/>
    <col min="16131" max="16131" width="5" style="648" customWidth="1"/>
    <col min="16132" max="16132" width="56.140625" style="648" customWidth="1"/>
    <col min="16133" max="16138" width="11" style="648" customWidth="1"/>
    <col min="16139" max="16384" width="9.140625" style="648"/>
  </cols>
  <sheetData>
    <row r="1" spans="1:12" ht="30" customHeight="1" x14ac:dyDescent="0.35">
      <c r="A1" s="785" t="s">
        <v>878</v>
      </c>
      <c r="B1" s="785"/>
      <c r="C1" s="785"/>
      <c r="D1" s="785"/>
      <c r="E1" s="785"/>
      <c r="F1" s="785"/>
      <c r="G1" s="785"/>
      <c r="H1" s="785"/>
      <c r="I1" s="785"/>
      <c r="J1" s="785"/>
      <c r="K1" s="647"/>
    </row>
    <row r="3" spans="1:12" ht="12.75" customHeight="1" x14ac:dyDescent="0.2">
      <c r="A3" s="786"/>
      <c r="B3" s="786"/>
      <c r="C3" s="671"/>
      <c r="D3" s="671"/>
      <c r="E3" s="787" t="s">
        <v>916</v>
      </c>
      <c r="F3" s="787"/>
      <c r="G3" s="787" t="s">
        <v>879</v>
      </c>
      <c r="H3" s="787"/>
      <c r="I3" s="787" t="s">
        <v>534</v>
      </c>
      <c r="J3" s="787"/>
    </row>
    <row r="4" spans="1:12" s="650" customFormat="1" ht="25.5" customHeight="1" x14ac:dyDescent="0.25">
      <c r="A4" s="784"/>
      <c r="B4" s="784"/>
      <c r="C4" s="672"/>
      <c r="D4" s="672"/>
      <c r="E4" s="670" t="s">
        <v>0</v>
      </c>
      <c r="F4" s="670" t="s">
        <v>1</v>
      </c>
      <c r="G4" s="670" t="s">
        <v>0</v>
      </c>
      <c r="H4" s="670" t="s">
        <v>1</v>
      </c>
      <c r="I4" s="670" t="s">
        <v>0</v>
      </c>
      <c r="J4" s="670" t="s">
        <v>1</v>
      </c>
    </row>
    <row r="5" spans="1:12" ht="12.75" customHeight="1" x14ac:dyDescent="0.2">
      <c r="A5" s="668" t="s">
        <v>750</v>
      </c>
      <c r="B5" s="668" t="s">
        <v>751</v>
      </c>
      <c r="C5" s="673" t="s">
        <v>752</v>
      </c>
      <c r="D5" s="673" t="s">
        <v>716</v>
      </c>
      <c r="E5" s="651" t="s">
        <v>936</v>
      </c>
      <c r="F5" s="651" t="s">
        <v>937</v>
      </c>
      <c r="G5" s="651" t="s">
        <v>895</v>
      </c>
      <c r="H5" s="651" t="s">
        <v>896</v>
      </c>
      <c r="I5" s="651" t="s">
        <v>717</v>
      </c>
      <c r="J5" s="651" t="s">
        <v>718</v>
      </c>
    </row>
    <row r="6" spans="1:12" ht="12.75" customHeight="1" x14ac:dyDescent="0.2">
      <c r="A6" s="652" t="s">
        <v>4</v>
      </c>
      <c r="B6" s="652" t="s">
        <v>4</v>
      </c>
      <c r="C6" s="652" t="str">
        <f>TRIM(ONS2013Q2[[#This Row],[Edited name]])</f>
        <v>Attorney General's Office</v>
      </c>
      <c r="D6" s="652" t="str">
        <f>VLOOKUP(ONS2013Q2[[#This Row],[Cleaned name]],ONSCollation[Dept detail / Agency],1,FALSE)</f>
        <v>Attorney General's Office</v>
      </c>
      <c r="E6" s="651">
        <v>40</v>
      </c>
      <c r="F6" s="651">
        <v>40</v>
      </c>
      <c r="G6" s="651">
        <v>40</v>
      </c>
      <c r="H6" s="651">
        <v>40</v>
      </c>
      <c r="I6" s="651" t="s">
        <v>8</v>
      </c>
      <c r="J6" s="651" t="s">
        <v>8</v>
      </c>
      <c r="L6" s="648">
        <f>ONS2013Q2[[#This Row],[FTE Q2 2013]]-ONS2013Q2[[#This Row],[FTE Q1 2013]]</f>
        <v>0</v>
      </c>
    </row>
    <row r="7" spans="1:12" ht="12.75" customHeight="1" x14ac:dyDescent="0.2">
      <c r="A7" s="652" t="s">
        <v>2</v>
      </c>
      <c r="B7" s="652" t="s">
        <v>2</v>
      </c>
      <c r="C7" s="652" t="str">
        <f>TRIM(ONS2013Q2[[#This Row],[Edited name]])</f>
        <v>Crown Prosecution Service</v>
      </c>
      <c r="D7" s="652" t="str">
        <f>VLOOKUP(ONS2013Q2[[#This Row],[Cleaned name]],ONSCollation[Dept detail / Agency],1,FALSE)</f>
        <v>Crown Prosecution Service</v>
      </c>
      <c r="E7" s="651">
        <v>7000</v>
      </c>
      <c r="F7" s="651">
        <v>6470</v>
      </c>
      <c r="G7" s="651">
        <v>7330</v>
      </c>
      <c r="H7" s="651">
        <v>6770</v>
      </c>
      <c r="I7" s="651">
        <v>-330</v>
      </c>
      <c r="J7" s="651">
        <v>-300</v>
      </c>
      <c r="L7" s="648">
        <f>ONS2013Q2[[#This Row],[FTE Q2 2013]]-ONS2013Q2[[#This Row],[FTE Q1 2013]]</f>
        <v>-300</v>
      </c>
    </row>
    <row r="8" spans="1:12" ht="12.75" customHeight="1" x14ac:dyDescent="0.2">
      <c r="A8" s="652" t="s">
        <v>3</v>
      </c>
      <c r="B8" s="652" t="s">
        <v>3</v>
      </c>
      <c r="C8" s="652" t="str">
        <f>TRIM(ONS2013Q2[[#This Row],[Edited name]])</f>
        <v>Crown Prosecution Service Inspectorate</v>
      </c>
      <c r="D8" s="652" t="str">
        <f>VLOOKUP(ONS2013Q2[[#This Row],[Cleaned name]],ONSCollation[Dept detail / Agency],1,FALSE)</f>
        <v>Crown Prosecution Service Inspectorate</v>
      </c>
      <c r="E8" s="651">
        <v>30</v>
      </c>
      <c r="F8" s="651">
        <v>30</v>
      </c>
      <c r="G8" s="651">
        <v>30</v>
      </c>
      <c r="H8" s="651">
        <v>30</v>
      </c>
      <c r="I8" s="651" t="s">
        <v>8</v>
      </c>
      <c r="J8" s="651" t="s">
        <v>8</v>
      </c>
      <c r="L8" s="648">
        <f>ONS2013Q2[[#This Row],[FTE Q2 2013]]-ONS2013Q2[[#This Row],[FTE Q1 2013]]</f>
        <v>0</v>
      </c>
    </row>
    <row r="9" spans="1:12" ht="12.75" customHeight="1" x14ac:dyDescent="0.2">
      <c r="A9" s="652" t="s">
        <v>6</v>
      </c>
      <c r="B9" s="652" t="s">
        <v>6</v>
      </c>
      <c r="C9" s="652" t="str">
        <f>TRIM(ONS2013Q2[[#This Row],[Edited name]])</f>
        <v>Serious Fraud Office</v>
      </c>
      <c r="D9" s="652" t="str">
        <f>VLOOKUP(ONS2013Q2[[#This Row],[Cleaned name]],ONSCollation[Dept detail / Agency],1,FALSE)</f>
        <v>Serious Fraud Office</v>
      </c>
      <c r="E9" s="651">
        <v>290</v>
      </c>
      <c r="F9" s="651">
        <v>280</v>
      </c>
      <c r="G9" s="651">
        <v>300</v>
      </c>
      <c r="H9" s="651">
        <v>290</v>
      </c>
      <c r="I9" s="651">
        <v>-10</v>
      </c>
      <c r="J9" s="651">
        <v>-10</v>
      </c>
      <c r="L9" s="648">
        <f>ONS2013Q2[[#This Row],[FTE Q2 2013]]-ONS2013Q2[[#This Row],[FTE Q1 2013]]</f>
        <v>-10</v>
      </c>
    </row>
    <row r="10" spans="1:12" ht="12.75" customHeight="1" x14ac:dyDescent="0.2">
      <c r="A10" s="652" t="s">
        <v>917</v>
      </c>
      <c r="B10" s="652" t="s">
        <v>938</v>
      </c>
      <c r="C10" s="652" t="str">
        <f>TRIM(ONS2013Q2[[#This Row],[Edited name]])</f>
        <v>Treasury Solicitor</v>
      </c>
      <c r="D10" s="652" t="str">
        <f>VLOOKUP(ONS2013Q2[[#This Row],[Cleaned name]],ONSCollation[Dept detail / Agency],1,FALSE)</f>
        <v>Treasury Solicitor</v>
      </c>
      <c r="E10" s="651">
        <v>1070</v>
      </c>
      <c r="F10" s="651">
        <v>990</v>
      </c>
      <c r="G10" s="651">
        <v>1000</v>
      </c>
      <c r="H10" s="651">
        <v>940</v>
      </c>
      <c r="I10" s="651">
        <v>70</v>
      </c>
      <c r="J10" s="651">
        <v>60</v>
      </c>
      <c r="L10" s="648">
        <f>ONS2013Q2[[#This Row],[FTE Q2 2013]]-ONS2013Q2[[#This Row],[FTE Q1 2013]]</f>
        <v>50</v>
      </c>
    </row>
    <row r="11" spans="1:12" ht="12.75" customHeight="1" x14ac:dyDescent="0.2">
      <c r="A11" s="652" t="s">
        <v>836</v>
      </c>
      <c r="B11" s="652" t="s">
        <v>408</v>
      </c>
      <c r="C11" s="652" t="str">
        <f>TRIM(ONS2013Q2[[#This Row],[Edited name]])</f>
        <v>Business, Innovation and Skills</v>
      </c>
      <c r="D11" s="652" t="str">
        <f>VLOOKUP(ONS2013Q2[[#This Row],[Cleaned name]],ONSCollation[Dept detail / Agency],1,FALSE)</f>
        <v>Business, Innovation and Skills</v>
      </c>
      <c r="E11" s="651">
        <v>3100</v>
      </c>
      <c r="F11" s="651">
        <v>3000</v>
      </c>
      <c r="G11" s="651">
        <v>3150</v>
      </c>
      <c r="H11" s="651">
        <v>3060</v>
      </c>
      <c r="I11" s="651">
        <v>-50</v>
      </c>
      <c r="J11" s="651">
        <v>-60</v>
      </c>
      <c r="L11" s="648">
        <f>ONS2013Q2[[#This Row],[FTE Q2 2013]]-ONS2013Q2[[#This Row],[FTE Q1 2013]]</f>
        <v>-60</v>
      </c>
    </row>
    <row r="12" spans="1:12" ht="12.75" customHeight="1" x14ac:dyDescent="0.2">
      <c r="A12" s="652" t="s">
        <v>9</v>
      </c>
      <c r="B12" s="652" t="s">
        <v>9</v>
      </c>
      <c r="C12" s="652" t="str">
        <f>TRIM(ONS2013Q2[[#This Row],[Edited name]])</f>
        <v>Advisory Conciliation and Arbitration Service</v>
      </c>
      <c r="D12" s="652" t="str">
        <f>VLOOKUP(ONS2013Q2[[#This Row],[Cleaned name]],ONSCollation[Dept detail / Agency],1,FALSE)</f>
        <v>Advisory Conciliation and Arbitration Service</v>
      </c>
      <c r="E12" s="651">
        <v>870</v>
      </c>
      <c r="F12" s="651">
        <v>800</v>
      </c>
      <c r="G12" s="651">
        <v>870</v>
      </c>
      <c r="H12" s="651">
        <v>800</v>
      </c>
      <c r="I12" s="651">
        <v>0</v>
      </c>
      <c r="J12" s="651">
        <v>-10</v>
      </c>
      <c r="L12" s="648">
        <f>ONS2013Q2[[#This Row],[FTE Q2 2013]]-ONS2013Q2[[#This Row],[FTE Q1 2013]]</f>
        <v>0</v>
      </c>
    </row>
    <row r="13" spans="1:12" ht="12.75" customHeight="1" x14ac:dyDescent="0.2">
      <c r="A13" s="652" t="s">
        <v>10</v>
      </c>
      <c r="B13" s="652" t="s">
        <v>10</v>
      </c>
      <c r="C13" s="652" t="str">
        <f>TRIM(ONS2013Q2[[#This Row],[Edited name]])</f>
        <v>Companies House</v>
      </c>
      <c r="D13" s="652" t="str">
        <f>VLOOKUP(ONS2013Q2[[#This Row],[Cleaned name]],ONSCollation[Dept detail / Agency],1,FALSE)</f>
        <v>Companies House</v>
      </c>
      <c r="E13" s="651">
        <v>970</v>
      </c>
      <c r="F13" s="651">
        <v>880</v>
      </c>
      <c r="G13" s="651">
        <v>980</v>
      </c>
      <c r="H13" s="651">
        <v>890</v>
      </c>
      <c r="I13" s="651">
        <v>-10</v>
      </c>
      <c r="J13" s="651">
        <v>-10</v>
      </c>
      <c r="L13" s="648">
        <f>ONS2013Q2[[#This Row],[FTE Q2 2013]]-ONS2013Q2[[#This Row],[FTE Q1 2013]]</f>
        <v>-10</v>
      </c>
    </row>
    <row r="14" spans="1:12" ht="12.75" customHeight="1" x14ac:dyDescent="0.2">
      <c r="A14" s="652" t="s">
        <v>11</v>
      </c>
      <c r="B14" s="652" t="s">
        <v>11</v>
      </c>
      <c r="C14" s="652" t="str">
        <f>TRIM(ONS2013Q2[[#This Row],[Edited name]])</f>
        <v>Insolvency Service</v>
      </c>
      <c r="D14" s="652" t="str">
        <f>VLOOKUP(ONS2013Q2[[#This Row],[Cleaned name]],ONSCollation[Dept detail / Agency],1,FALSE)</f>
        <v>Insolvency Service</v>
      </c>
      <c r="E14" s="651">
        <v>1950</v>
      </c>
      <c r="F14" s="651">
        <v>1840</v>
      </c>
      <c r="G14" s="651">
        <v>2000</v>
      </c>
      <c r="H14" s="651">
        <v>1890</v>
      </c>
      <c r="I14" s="651">
        <v>-50</v>
      </c>
      <c r="J14" s="651">
        <v>-50</v>
      </c>
      <c r="L14" s="648">
        <f>ONS2013Q2[[#This Row],[FTE Q2 2013]]-ONS2013Q2[[#This Row],[FTE Q1 2013]]</f>
        <v>-50</v>
      </c>
    </row>
    <row r="15" spans="1:12" ht="12.75" customHeight="1" x14ac:dyDescent="0.2">
      <c r="A15" s="652" t="s">
        <v>918</v>
      </c>
      <c r="B15" s="652" t="s">
        <v>631</v>
      </c>
      <c r="C15" s="652" t="str">
        <f>TRIM(ONS2013Q2[[#This Row],[Edited name]])</f>
        <v>HM Land Registry</v>
      </c>
      <c r="D15" s="652" t="str">
        <f>VLOOKUP(ONS2013Q2[[#This Row],[Cleaned name]],ONSCollation[Dept detail / Agency],1,FALSE)</f>
        <v>HM Land Registry</v>
      </c>
      <c r="E15" s="651">
        <v>4480</v>
      </c>
      <c r="F15" s="651">
        <v>3970</v>
      </c>
      <c r="G15" s="651">
        <v>4510</v>
      </c>
      <c r="H15" s="651">
        <v>4010</v>
      </c>
      <c r="I15" s="651">
        <v>-30</v>
      </c>
      <c r="J15" s="651">
        <v>-40</v>
      </c>
      <c r="L15" s="648">
        <f>ONS2013Q2[[#This Row],[FTE Q2 2013]]-ONS2013Q2[[#This Row],[FTE Q1 2013]]</f>
        <v>-40</v>
      </c>
    </row>
    <row r="16" spans="1:12" ht="12.75" customHeight="1" x14ac:dyDescent="0.2">
      <c r="A16" s="652" t="s">
        <v>632</v>
      </c>
      <c r="B16" s="652" t="s">
        <v>632</v>
      </c>
      <c r="C16" s="652" t="str">
        <f>TRIM(ONS2013Q2[[#This Row],[Edited name]])</f>
        <v>Met Office</v>
      </c>
      <c r="D16" s="652" t="str">
        <f>VLOOKUP(ONS2013Q2[[#This Row],[Cleaned name]],ONSCollation[Dept detail / Agency],1,FALSE)</f>
        <v>Met Office</v>
      </c>
      <c r="E16" s="651">
        <v>1990</v>
      </c>
      <c r="F16" s="651">
        <v>1910</v>
      </c>
      <c r="G16" s="651">
        <v>1950</v>
      </c>
      <c r="H16" s="651">
        <v>1880</v>
      </c>
      <c r="I16" s="651">
        <v>40</v>
      </c>
      <c r="J16" s="651">
        <v>40</v>
      </c>
      <c r="L16" s="648">
        <f>ONS2013Q2[[#This Row],[FTE Q2 2013]]-ONS2013Q2[[#This Row],[FTE Q1 2013]]</f>
        <v>30</v>
      </c>
    </row>
    <row r="17" spans="1:12" ht="12.75" customHeight="1" x14ac:dyDescent="0.2">
      <c r="A17" s="652" t="s">
        <v>15</v>
      </c>
      <c r="B17" s="652" t="s">
        <v>15</v>
      </c>
      <c r="C17" s="652" t="str">
        <f>TRIM(ONS2013Q2[[#This Row],[Edited name]])</f>
        <v>National Measurement Office</v>
      </c>
      <c r="D17" s="652" t="str">
        <f>VLOOKUP(ONS2013Q2[[#This Row],[Cleaned name]],ONSCollation[Dept detail / Agency],1,FALSE)</f>
        <v>National Measurement Office</v>
      </c>
      <c r="E17" s="651">
        <v>70</v>
      </c>
      <c r="F17" s="651">
        <v>70</v>
      </c>
      <c r="G17" s="651">
        <v>70</v>
      </c>
      <c r="H17" s="651">
        <v>70</v>
      </c>
      <c r="I17" s="651" t="s">
        <v>8</v>
      </c>
      <c r="J17" s="651" t="s">
        <v>8</v>
      </c>
      <c r="L17" s="648">
        <f>ONS2013Q2[[#This Row],[FTE Q2 2013]]-ONS2013Q2[[#This Row],[FTE Q1 2013]]</f>
        <v>0</v>
      </c>
    </row>
    <row r="18" spans="1:12" ht="12.75" customHeight="1" x14ac:dyDescent="0.2">
      <c r="A18" s="652" t="s">
        <v>12</v>
      </c>
      <c r="B18" s="652" t="s">
        <v>12</v>
      </c>
      <c r="C18" s="652" t="str">
        <f>TRIM(ONS2013Q2[[#This Row],[Edited name]])</f>
        <v>Office of Fair Trading</v>
      </c>
      <c r="D18" s="652" t="str">
        <f>VLOOKUP(ONS2013Q2[[#This Row],[Cleaned name]],ONSCollation[Dept detail / Agency],1,FALSE)</f>
        <v>Office of Fair Trading</v>
      </c>
      <c r="E18" s="651">
        <v>540</v>
      </c>
      <c r="F18" s="651">
        <v>520</v>
      </c>
      <c r="G18" s="651">
        <v>550</v>
      </c>
      <c r="H18" s="651">
        <v>530</v>
      </c>
      <c r="I18" s="651">
        <v>-20</v>
      </c>
      <c r="J18" s="651">
        <v>-20</v>
      </c>
      <c r="L18" s="648">
        <f>ONS2013Q2[[#This Row],[FTE Q2 2013]]-ONS2013Q2[[#This Row],[FTE Q1 2013]]</f>
        <v>-10</v>
      </c>
    </row>
    <row r="19" spans="1:12" ht="12.75" customHeight="1" x14ac:dyDescent="0.2">
      <c r="A19" s="652" t="s">
        <v>13</v>
      </c>
      <c r="B19" s="652" t="s">
        <v>13</v>
      </c>
      <c r="C19" s="652" t="str">
        <f>TRIM(ONS2013Q2[[#This Row],[Edited name]])</f>
        <v>Office of Gas and Electricity Market</v>
      </c>
      <c r="D19" s="652" t="str">
        <f>VLOOKUP(ONS2013Q2[[#This Row],[Cleaned name]],ONSCollation[Dept detail / Agency],1,FALSE)</f>
        <v>Office of Gas and Electricity Market</v>
      </c>
      <c r="E19" s="651">
        <v>740</v>
      </c>
      <c r="F19" s="651">
        <v>730</v>
      </c>
      <c r="G19" s="651">
        <v>710</v>
      </c>
      <c r="H19" s="651">
        <v>690</v>
      </c>
      <c r="I19" s="651">
        <v>40</v>
      </c>
      <c r="J19" s="651">
        <v>40</v>
      </c>
      <c r="L19" s="648">
        <f>ONS2013Q2[[#This Row],[FTE Q2 2013]]-ONS2013Q2[[#This Row],[FTE Q1 2013]]</f>
        <v>40</v>
      </c>
    </row>
    <row r="20" spans="1:12" ht="12.75" customHeight="1" x14ac:dyDescent="0.2">
      <c r="A20" s="652" t="s">
        <v>37</v>
      </c>
      <c r="B20" s="652" t="s">
        <v>37</v>
      </c>
      <c r="C20" s="652" t="str">
        <f>TRIM(ONS2013Q2[[#This Row],[Edited name]])</f>
        <v>Ordnance Survey</v>
      </c>
      <c r="D20" s="652" t="str">
        <f>VLOOKUP(ONS2013Q2[[#This Row],[Cleaned name]],ONSCollation[Dept detail / Agency],1,FALSE)</f>
        <v>Ordnance Survey</v>
      </c>
      <c r="E20" s="651">
        <v>1130</v>
      </c>
      <c r="F20" s="651">
        <v>1100</v>
      </c>
      <c r="G20" s="651">
        <v>1140</v>
      </c>
      <c r="H20" s="651">
        <v>1100</v>
      </c>
      <c r="I20" s="651" t="s">
        <v>8</v>
      </c>
      <c r="J20" s="651" t="s">
        <v>8</v>
      </c>
      <c r="L20" s="648">
        <f>ONS2013Q2[[#This Row],[FTE Q2 2013]]-ONS2013Q2[[#This Row],[FTE Q1 2013]]</f>
        <v>0</v>
      </c>
    </row>
    <row r="21" spans="1:12" ht="12.75" customHeight="1" x14ac:dyDescent="0.2">
      <c r="A21" s="652" t="s">
        <v>423</v>
      </c>
      <c r="B21" s="652" t="s">
        <v>423</v>
      </c>
      <c r="C21" s="652" t="str">
        <f>TRIM(ONS2013Q2[[#This Row],[Edited name]])</f>
        <v>Skills Funding Agency</v>
      </c>
      <c r="D21" s="652" t="str">
        <f>VLOOKUP(ONS2013Q2[[#This Row],[Cleaned name]],ONSCollation[Dept detail / Agency],1,FALSE)</f>
        <v>Skills Funding Agency</v>
      </c>
      <c r="E21" s="651">
        <v>1310</v>
      </c>
      <c r="F21" s="651">
        <v>1280</v>
      </c>
      <c r="G21" s="651">
        <v>1310</v>
      </c>
      <c r="H21" s="651">
        <v>1280</v>
      </c>
      <c r="I21" s="651" t="s">
        <v>8</v>
      </c>
      <c r="J21" s="651" t="s">
        <v>8</v>
      </c>
      <c r="L21" s="648">
        <f>ONS2013Q2[[#This Row],[FTE Q2 2013]]-ONS2013Q2[[#This Row],[FTE Q1 2013]]</f>
        <v>0</v>
      </c>
    </row>
    <row r="22" spans="1:12" ht="12.75" customHeight="1" x14ac:dyDescent="0.2">
      <c r="A22" s="652" t="s">
        <v>16</v>
      </c>
      <c r="B22" s="652" t="s">
        <v>16</v>
      </c>
      <c r="C22" s="652" t="str">
        <f>TRIM(ONS2013Q2[[#This Row],[Edited name]])</f>
        <v>UK Intellectual Property Office</v>
      </c>
      <c r="D22" s="652" t="str">
        <f>VLOOKUP(ONS2013Q2[[#This Row],[Cleaned name]],ONSCollation[Dept detail / Agency],1,FALSE)</f>
        <v>UK Intellectual Property Office</v>
      </c>
      <c r="E22" s="651">
        <v>1000</v>
      </c>
      <c r="F22" s="651">
        <v>940</v>
      </c>
      <c r="G22" s="651">
        <v>980</v>
      </c>
      <c r="H22" s="651">
        <v>930</v>
      </c>
      <c r="I22" s="651">
        <v>20</v>
      </c>
      <c r="J22" s="651">
        <v>20</v>
      </c>
      <c r="L22" s="648">
        <f>ONS2013Q2[[#This Row],[FTE Q2 2013]]-ONS2013Q2[[#This Row],[FTE Q1 2013]]</f>
        <v>10</v>
      </c>
    </row>
    <row r="23" spans="1:12" ht="12.75" customHeight="1" x14ac:dyDescent="0.2">
      <c r="A23" s="652" t="s">
        <v>573</v>
      </c>
      <c r="B23" s="652" t="s">
        <v>573</v>
      </c>
      <c r="C23" s="652" t="str">
        <f>TRIM(ONS2013Q2[[#This Row],[Edited name]])</f>
        <v>UK Space Agency</v>
      </c>
      <c r="D23" s="652" t="str">
        <f>VLOOKUP(ONS2013Q2[[#This Row],[Cleaned name]],ONSCollation[Dept detail / Agency],1,FALSE)</f>
        <v>UK Space Agency</v>
      </c>
      <c r="E23" s="651">
        <v>50</v>
      </c>
      <c r="F23" s="651">
        <v>50</v>
      </c>
      <c r="G23" s="651">
        <v>50</v>
      </c>
      <c r="H23" s="651">
        <v>50</v>
      </c>
      <c r="I23" s="651">
        <v>-10</v>
      </c>
      <c r="J23" s="651" t="s">
        <v>8</v>
      </c>
      <c r="L23" s="648">
        <f>ONS2013Q2[[#This Row],[FTE Q2 2013]]-ONS2013Q2[[#This Row],[FTE Q1 2013]]</f>
        <v>0</v>
      </c>
    </row>
    <row r="24" spans="1:12" ht="12.75" customHeight="1" x14ac:dyDescent="0.2">
      <c r="A24" s="652" t="s">
        <v>808</v>
      </c>
      <c r="B24" s="652" t="s">
        <v>124</v>
      </c>
      <c r="C24" s="652" t="str">
        <f>TRIM(ONS2013Q2[[#This Row],[Edited name]])</f>
        <v>Cabinet Office excl agencies</v>
      </c>
      <c r="D24" s="652" t="str">
        <f>VLOOKUP(ONS2013Q2[[#This Row],[Cleaned name]],ONSCollation[Dept detail / Agency],1,FALSE)</f>
        <v>Cabinet Office excl agencies</v>
      </c>
      <c r="E24" s="651">
        <v>1920</v>
      </c>
      <c r="F24" s="651">
        <v>1880</v>
      </c>
      <c r="G24" s="651">
        <v>1840</v>
      </c>
      <c r="H24" s="651">
        <v>1810</v>
      </c>
      <c r="I24" s="651">
        <v>80</v>
      </c>
      <c r="J24" s="651">
        <v>70</v>
      </c>
      <c r="L24" s="648">
        <f>ONS2013Q2[[#This Row],[FTE Q2 2013]]-ONS2013Q2[[#This Row],[FTE Q1 2013]]</f>
        <v>70</v>
      </c>
    </row>
    <row r="25" spans="1:12" ht="12.75" customHeight="1" x14ac:dyDescent="0.2">
      <c r="A25" s="652" t="s">
        <v>541</v>
      </c>
      <c r="B25" s="652" t="s">
        <v>541</v>
      </c>
      <c r="C25" s="652" t="str">
        <f>TRIM(ONS2013Q2[[#This Row],[Edited name]])</f>
        <v>Government Procurement Service</v>
      </c>
      <c r="D25" s="652" t="str">
        <f>VLOOKUP(ONS2013Q2[[#This Row],[Cleaned name]],ONSCollation[Dept detail / Agency],1,FALSE)</f>
        <v>Government Procurement Service</v>
      </c>
      <c r="E25" s="651">
        <v>400</v>
      </c>
      <c r="F25" s="651">
        <v>390</v>
      </c>
      <c r="G25" s="651">
        <v>390</v>
      </c>
      <c r="H25" s="651">
        <v>370</v>
      </c>
      <c r="I25" s="651">
        <v>10</v>
      </c>
      <c r="J25" s="651">
        <v>10</v>
      </c>
      <c r="L25" s="648">
        <f>ONS2013Q2[[#This Row],[FTE Q2 2013]]-ONS2013Q2[[#This Row],[FTE Q1 2013]]</f>
        <v>20</v>
      </c>
    </row>
    <row r="26" spans="1:12" ht="12.75" customHeight="1" x14ac:dyDescent="0.2">
      <c r="A26" s="652" t="s">
        <v>882</v>
      </c>
      <c r="B26" s="652" t="s">
        <v>21</v>
      </c>
      <c r="C26" s="652" t="str">
        <f>TRIM(ONS2013Q2[[#This Row],[Edited name]])</f>
        <v>Office of the Parliamentary Counsel</v>
      </c>
      <c r="D26" s="652" t="str">
        <f>VLOOKUP(ONS2013Q2[[#This Row],[Cleaned name]],ONSCollation[Dept detail / Agency],1,FALSE)</f>
        <v>Office of the Parliamentary Counsel</v>
      </c>
      <c r="E26" s="651">
        <v>100</v>
      </c>
      <c r="F26" s="651">
        <v>100</v>
      </c>
      <c r="G26" s="651">
        <v>110</v>
      </c>
      <c r="H26" s="651">
        <v>100</v>
      </c>
      <c r="I26" s="651" t="s">
        <v>8</v>
      </c>
      <c r="J26" s="651" t="s">
        <v>8</v>
      </c>
      <c r="L26" s="648">
        <f>ONS2013Q2[[#This Row],[FTE Q2 2013]]-ONS2013Q2[[#This Row],[FTE Q1 2013]]</f>
        <v>0</v>
      </c>
    </row>
    <row r="27" spans="1:12" ht="12.75" customHeight="1" x14ac:dyDescent="0.2">
      <c r="A27" s="652" t="s">
        <v>32</v>
      </c>
      <c r="B27" s="652" t="s">
        <v>32</v>
      </c>
      <c r="C27" s="652" t="str">
        <f>TRIM(ONS2013Q2[[#This Row],[Edited name]])</f>
        <v>Charity Commission</v>
      </c>
      <c r="D27" s="652" t="str">
        <f>VLOOKUP(ONS2013Q2[[#This Row],[Cleaned name]],ONSCollation[Dept detail / Agency],1,FALSE)</f>
        <v>Charity Commission</v>
      </c>
      <c r="E27" s="651">
        <v>320</v>
      </c>
      <c r="F27" s="651">
        <v>300</v>
      </c>
      <c r="G27" s="651">
        <v>330</v>
      </c>
      <c r="H27" s="651">
        <v>310</v>
      </c>
      <c r="I27" s="651" t="s">
        <v>8</v>
      </c>
      <c r="J27" s="651" t="s">
        <v>8</v>
      </c>
      <c r="L27" s="648">
        <f>ONS2013Q2[[#This Row],[FTE Q2 2013]]-ONS2013Q2[[#This Row],[FTE Q1 2013]]</f>
        <v>-10</v>
      </c>
    </row>
    <row r="28" spans="1:12" ht="12.75" customHeight="1" x14ac:dyDescent="0.2">
      <c r="A28" s="652" t="s">
        <v>919</v>
      </c>
      <c r="B28" s="652" t="s">
        <v>396</v>
      </c>
      <c r="C28" s="652" t="str">
        <f>TRIM(ONS2013Q2[[#This Row],[Edited name]])</f>
        <v>Department for Communities and Local Government</v>
      </c>
      <c r="D28" s="652" t="str">
        <f>VLOOKUP(ONS2013Q2[[#This Row],[Cleaned name]],ONSCollation[Dept detail / Agency],1,FALSE)</f>
        <v>Department for Communities and Local Government</v>
      </c>
      <c r="E28" s="651">
        <v>1650</v>
      </c>
      <c r="F28" s="651">
        <v>1600</v>
      </c>
      <c r="G28" s="651">
        <v>1730</v>
      </c>
      <c r="H28" s="651">
        <v>1680</v>
      </c>
      <c r="I28" s="651">
        <v>-80</v>
      </c>
      <c r="J28" s="651">
        <v>-80</v>
      </c>
      <c r="L28" s="648">
        <f>ONS2013Q2[[#This Row],[FTE Q2 2013]]-ONS2013Q2[[#This Row],[FTE Q1 2013]]</f>
        <v>-80</v>
      </c>
    </row>
    <row r="29" spans="1:12" ht="12.75" customHeight="1" x14ac:dyDescent="0.2">
      <c r="A29" s="652" t="s">
        <v>38</v>
      </c>
      <c r="B29" s="652" t="s">
        <v>38</v>
      </c>
      <c r="C29" s="652" t="str">
        <f>TRIM(ONS2013Q2[[#This Row],[Edited name]])</f>
        <v>Planning Inspectorate</v>
      </c>
      <c r="D29" s="652" t="str">
        <f>VLOOKUP(ONS2013Q2[[#This Row],[Cleaned name]],ONSCollation[Dept detail / Agency],1,FALSE)</f>
        <v>Planning Inspectorate</v>
      </c>
      <c r="E29" s="651">
        <v>740</v>
      </c>
      <c r="F29" s="651">
        <v>660</v>
      </c>
      <c r="G29" s="651">
        <v>740</v>
      </c>
      <c r="H29" s="651">
        <v>660</v>
      </c>
      <c r="I29" s="651" t="s">
        <v>8</v>
      </c>
      <c r="J29" s="651" t="s">
        <v>8</v>
      </c>
      <c r="L29" s="648">
        <f>ONS2013Q2[[#This Row],[FTE Q2 2013]]-ONS2013Q2[[#This Row],[FTE Q1 2013]]</f>
        <v>0</v>
      </c>
    </row>
    <row r="30" spans="1:12" ht="12.75" customHeight="1" x14ac:dyDescent="0.2">
      <c r="A30" s="652" t="s">
        <v>39</v>
      </c>
      <c r="B30" s="652" t="s">
        <v>39</v>
      </c>
      <c r="C30" s="652" t="str">
        <f>TRIM(ONS2013Q2[[#This Row],[Edited name]])</f>
        <v>Queen Elizabeth II Conference Centre</v>
      </c>
      <c r="D30" s="652" t="str">
        <f>VLOOKUP(ONS2013Q2[[#This Row],[Cleaned name]],ONSCollation[Dept detail / Agency],1,FALSE)</f>
        <v>Queen Elizabeth II Conference Centre</v>
      </c>
      <c r="E30" s="651">
        <v>50</v>
      </c>
      <c r="F30" s="651">
        <v>50</v>
      </c>
      <c r="G30" s="651">
        <v>50</v>
      </c>
      <c r="H30" s="651">
        <v>50</v>
      </c>
      <c r="I30" s="651">
        <v>0</v>
      </c>
      <c r="J30" s="651">
        <v>0</v>
      </c>
      <c r="L30" s="648">
        <f>ONS2013Q2[[#This Row],[FTE Q2 2013]]-ONS2013Q2[[#This Row],[FTE Q1 2013]]</f>
        <v>0</v>
      </c>
    </row>
    <row r="31" spans="1:12" ht="12.75" customHeight="1" x14ac:dyDescent="0.2">
      <c r="A31" s="652" t="s">
        <v>810</v>
      </c>
      <c r="B31" s="652" t="s">
        <v>397</v>
      </c>
      <c r="C31" s="652" t="str">
        <f>TRIM(ONS2013Q2[[#This Row],[Edited name]])</f>
        <v>Department for Culture Media and Sport</v>
      </c>
      <c r="D31" s="652" t="str">
        <f>VLOOKUP(ONS2013Q2[[#This Row],[Cleaned name]],ONSCollation[Dept detail / Agency],1,FALSE)</f>
        <v>Department for Culture Media and Sport</v>
      </c>
      <c r="E31" s="651">
        <v>480</v>
      </c>
      <c r="F31" s="651">
        <v>470</v>
      </c>
      <c r="G31" s="651">
        <v>400</v>
      </c>
      <c r="H31" s="651">
        <v>390</v>
      </c>
      <c r="I31" s="651">
        <v>80</v>
      </c>
      <c r="J31" s="651">
        <v>70</v>
      </c>
      <c r="L31" s="648">
        <f>ONS2013Q2[[#This Row],[FTE Q2 2013]]-ONS2013Q2[[#This Row],[FTE Q1 2013]]</f>
        <v>80</v>
      </c>
    </row>
    <row r="32" spans="1:12" ht="12.75" customHeight="1" x14ac:dyDescent="0.2">
      <c r="A32" s="652" t="s">
        <v>42</v>
      </c>
      <c r="B32" s="652" t="s">
        <v>42</v>
      </c>
      <c r="C32" s="652" t="str">
        <f>TRIM(ONS2013Q2[[#This Row],[Edited name]])</f>
        <v>Royal Parks</v>
      </c>
      <c r="D32" s="652" t="str">
        <f>VLOOKUP(ONS2013Q2[[#This Row],[Cleaned name]],ONSCollation[Dept detail / Agency],1,FALSE)</f>
        <v>Royal Parks</v>
      </c>
      <c r="E32" s="651">
        <v>110</v>
      </c>
      <c r="F32" s="651">
        <v>110</v>
      </c>
      <c r="G32" s="651">
        <v>120</v>
      </c>
      <c r="H32" s="651">
        <v>120</v>
      </c>
      <c r="I32" s="651">
        <v>-10</v>
      </c>
      <c r="J32" s="651" t="s">
        <v>8</v>
      </c>
      <c r="L32" s="648">
        <f>ONS2013Q2[[#This Row],[FTE Q2 2013]]-ONS2013Q2[[#This Row],[FTE Q1 2013]]</f>
        <v>-10</v>
      </c>
    </row>
    <row r="33" spans="1:12" ht="12.75" customHeight="1" x14ac:dyDescent="0.2">
      <c r="A33" s="652" t="s">
        <v>811</v>
      </c>
      <c r="B33" s="652" t="s">
        <v>387</v>
      </c>
      <c r="C33" s="652" t="str">
        <f>TRIM(ONS2013Q2[[#This Row],[Edited name]])</f>
        <v>Ministry of Defence</v>
      </c>
      <c r="D33" s="652" t="str">
        <f>VLOOKUP(ONS2013Q2[[#This Row],[Cleaned name]],ONSCollation[Dept detail / Agency],1,FALSE)</f>
        <v>Ministry of Defence</v>
      </c>
      <c r="E33" s="651">
        <v>50630</v>
      </c>
      <c r="F33" s="651">
        <v>49250</v>
      </c>
      <c r="G33" s="651">
        <v>50940</v>
      </c>
      <c r="H33" s="651">
        <v>49570</v>
      </c>
      <c r="I33" s="651">
        <v>-310</v>
      </c>
      <c r="J33" s="651">
        <v>-320</v>
      </c>
      <c r="L33" s="648">
        <f>ONS2013Q2[[#This Row],[FTE Q2 2013]]-ONS2013Q2[[#This Row],[FTE Q1 2013]]</f>
        <v>-320</v>
      </c>
    </row>
    <row r="34" spans="1:12" ht="12.75" customHeight="1" x14ac:dyDescent="0.2">
      <c r="A34" s="652" t="s">
        <v>45</v>
      </c>
      <c r="B34" s="652" t="s">
        <v>45</v>
      </c>
      <c r="C34" s="652" t="str">
        <f>TRIM(ONS2013Q2[[#This Row],[Edited name]])</f>
        <v>Defence Science and Technology Laboratory</v>
      </c>
      <c r="D34" s="652" t="str">
        <f>VLOOKUP(ONS2013Q2[[#This Row],[Cleaned name]],ONSCollation[Dept detail / Agency],1,FALSE)</f>
        <v>Defence Science and Technology Laboratory</v>
      </c>
      <c r="E34" s="651">
        <v>3850</v>
      </c>
      <c r="F34" s="651">
        <v>3710</v>
      </c>
      <c r="G34" s="651">
        <v>3830</v>
      </c>
      <c r="H34" s="651">
        <v>3700</v>
      </c>
      <c r="I34" s="651">
        <v>20</v>
      </c>
      <c r="J34" s="651">
        <v>10</v>
      </c>
      <c r="L34" s="648">
        <f>ONS2013Q2[[#This Row],[FTE Q2 2013]]-ONS2013Q2[[#This Row],[FTE Q1 2013]]</f>
        <v>10</v>
      </c>
    </row>
    <row r="35" spans="1:12" ht="12.75" customHeight="1" x14ac:dyDescent="0.2">
      <c r="A35" s="652" t="s">
        <v>129</v>
      </c>
      <c r="B35" s="652" t="s">
        <v>129</v>
      </c>
      <c r="C35" s="652" t="str">
        <f>TRIM(ONS2013Q2[[#This Row],[Edited name]])</f>
        <v>Defence Support Group</v>
      </c>
      <c r="D35" s="652" t="str">
        <f>VLOOKUP(ONS2013Q2[[#This Row],[Cleaned name]],ONSCollation[Dept detail / Agency],1,FALSE)</f>
        <v>Defence Support Group</v>
      </c>
      <c r="E35" s="651">
        <v>2440</v>
      </c>
      <c r="F35" s="651">
        <v>2410</v>
      </c>
      <c r="G35" s="651">
        <v>2440</v>
      </c>
      <c r="H35" s="651">
        <v>2410</v>
      </c>
      <c r="I35" s="651">
        <v>0</v>
      </c>
      <c r="J35" s="651">
        <v>0</v>
      </c>
      <c r="L35" s="648">
        <f>ONS2013Q2[[#This Row],[FTE Q2 2013]]-ONS2013Q2[[#This Row],[FTE Q1 2013]]</f>
        <v>0</v>
      </c>
    </row>
    <row r="36" spans="1:12" ht="12.75" customHeight="1" x14ac:dyDescent="0.2">
      <c r="A36" s="652" t="s">
        <v>46</v>
      </c>
      <c r="B36" s="652" t="s">
        <v>46</v>
      </c>
      <c r="C36" s="652" t="str">
        <f>TRIM(ONS2013Q2[[#This Row],[Edited name]])</f>
        <v>UK Hydrographic Office</v>
      </c>
      <c r="D36" s="652" t="str">
        <f>VLOOKUP(ONS2013Q2[[#This Row],[Cleaned name]],ONSCollation[Dept detail / Agency],1,FALSE)</f>
        <v>UK Hydrographic Office</v>
      </c>
      <c r="E36" s="651">
        <v>1080</v>
      </c>
      <c r="F36" s="651">
        <v>1020</v>
      </c>
      <c r="G36" s="651">
        <v>1080</v>
      </c>
      <c r="H36" s="651">
        <v>1030</v>
      </c>
      <c r="I36" s="651">
        <v>0</v>
      </c>
      <c r="J36" s="651">
        <v>-10</v>
      </c>
      <c r="L36" s="648">
        <f>ONS2013Q2[[#This Row],[FTE Q2 2013]]-ONS2013Q2[[#This Row],[FTE Q1 2013]]</f>
        <v>-10</v>
      </c>
    </row>
    <row r="37" spans="1:12" ht="12.75" customHeight="1" x14ac:dyDescent="0.2">
      <c r="A37" s="652" t="s">
        <v>812</v>
      </c>
      <c r="B37" s="652" t="s">
        <v>224</v>
      </c>
      <c r="C37" s="652" t="str">
        <f>TRIM(ONS2013Q2[[#This Row],[Edited name]])</f>
        <v>Department for Education</v>
      </c>
      <c r="D37" s="652" t="str">
        <f>VLOOKUP(ONS2013Q2[[#This Row],[Cleaned name]],ONSCollation[Dept detail / Agency],1,FALSE)</f>
        <v>Department for Education</v>
      </c>
      <c r="E37" s="651">
        <v>2470</v>
      </c>
      <c r="F37" s="651">
        <v>2360</v>
      </c>
      <c r="G37" s="651">
        <v>2640</v>
      </c>
      <c r="H37" s="651">
        <v>2520</v>
      </c>
      <c r="I37" s="651">
        <v>-170</v>
      </c>
      <c r="J37" s="651">
        <v>-160</v>
      </c>
      <c r="L37" s="648">
        <f>ONS2013Q2[[#This Row],[FTE Q2 2013]]-ONS2013Q2[[#This Row],[FTE Q1 2013]]</f>
        <v>-160</v>
      </c>
    </row>
    <row r="38" spans="1:12" ht="12.75" customHeight="1" x14ac:dyDescent="0.2">
      <c r="A38" s="652" t="s">
        <v>753</v>
      </c>
      <c r="B38" s="652" t="s">
        <v>753</v>
      </c>
      <c r="C38" s="652" t="str">
        <f>TRIM(ONS2013Q2[[#This Row],[Edited name]])</f>
        <v>Education Funding Agency</v>
      </c>
      <c r="D38" s="652" t="str">
        <f>VLOOKUP(ONS2013Q2[[#This Row],[Cleaned name]],ONSCollation[Dept detail / Agency],1,FALSE)</f>
        <v>Education Funding Agency</v>
      </c>
      <c r="E38" s="651">
        <v>720</v>
      </c>
      <c r="F38" s="651">
        <v>700</v>
      </c>
      <c r="G38" s="651">
        <v>700</v>
      </c>
      <c r="H38" s="651">
        <v>680</v>
      </c>
      <c r="I38" s="651">
        <v>20</v>
      </c>
      <c r="J38" s="651">
        <v>20</v>
      </c>
      <c r="L38" s="648">
        <f>ONS2013Q2[[#This Row],[FTE Q2 2013]]-ONS2013Q2[[#This Row],[FTE Q1 2013]]</f>
        <v>20</v>
      </c>
    </row>
    <row r="39" spans="1:12" ht="12.75" customHeight="1" x14ac:dyDescent="0.2">
      <c r="A39" s="652" t="s">
        <v>920</v>
      </c>
      <c r="B39" s="652" t="s">
        <v>754</v>
      </c>
      <c r="C39" s="652" t="str">
        <f>TRIM(ONS2013Q2[[#This Row],[Edited name]])</f>
        <v>National College</v>
      </c>
      <c r="D39" s="652" t="str">
        <f>VLOOKUP(ONS2013Q2[[#This Row],[Cleaned name]],ONSCollation[Dept detail / Agency],1,FALSE)</f>
        <v>National College</v>
      </c>
      <c r="E39" s="651">
        <v>0</v>
      </c>
      <c r="F39" s="651">
        <v>0</v>
      </c>
      <c r="G39" s="651">
        <v>220</v>
      </c>
      <c r="H39" s="651">
        <v>200</v>
      </c>
      <c r="I39" s="651">
        <v>-220</v>
      </c>
      <c r="J39" s="651">
        <v>-200</v>
      </c>
      <c r="L39" s="648">
        <f>ONS2013Q2[[#This Row],[FTE Q2 2013]]-ONS2013Q2[[#This Row],[FTE Q1 2013]]</f>
        <v>-200</v>
      </c>
    </row>
    <row r="40" spans="1:12" ht="12.75" customHeight="1" x14ac:dyDescent="0.2">
      <c r="A40" s="652" t="s">
        <v>720</v>
      </c>
      <c r="B40" s="652" t="s">
        <v>720</v>
      </c>
      <c r="C40" s="652" t="str">
        <f>TRIM(ONS2013Q2[[#This Row],[Edited name]])</f>
        <v>Standards and Testing Agency</v>
      </c>
      <c r="D40" s="652" t="str">
        <f>VLOOKUP(ONS2013Q2[[#This Row],[Cleaned name]],ONSCollation[Dept detail / Agency],1,FALSE)</f>
        <v>Standards and Testing Agency</v>
      </c>
      <c r="E40" s="651">
        <v>100</v>
      </c>
      <c r="F40" s="651">
        <v>90</v>
      </c>
      <c r="G40" s="651">
        <v>90</v>
      </c>
      <c r="H40" s="651">
        <v>90</v>
      </c>
      <c r="I40" s="651">
        <v>10</v>
      </c>
      <c r="J40" s="651">
        <v>10</v>
      </c>
      <c r="L40" s="648">
        <f>ONS2013Q2[[#This Row],[FTE Q2 2013]]-ONS2013Q2[[#This Row],[FTE Q1 2013]]</f>
        <v>0</v>
      </c>
    </row>
    <row r="41" spans="1:12" ht="12.75" customHeight="1" x14ac:dyDescent="0.2">
      <c r="A41" s="652" t="s">
        <v>921</v>
      </c>
      <c r="B41" s="652" t="s">
        <v>755</v>
      </c>
      <c r="C41" s="652" t="str">
        <f>TRIM(ONS2013Q2[[#This Row],[Edited name]])</f>
        <v>Teaching Agency</v>
      </c>
      <c r="D41" s="652" t="str">
        <f>VLOOKUP(ONS2013Q2[[#This Row],[Cleaned name]],ONSCollation[Dept detail / Agency],1,FALSE)</f>
        <v>Teaching Agency</v>
      </c>
      <c r="E41" s="651">
        <v>0</v>
      </c>
      <c r="F41" s="651">
        <v>0</v>
      </c>
      <c r="G41" s="651">
        <v>250</v>
      </c>
      <c r="H41" s="651">
        <v>240</v>
      </c>
      <c r="I41" s="651">
        <v>-250</v>
      </c>
      <c r="J41" s="651">
        <v>-240</v>
      </c>
      <c r="L41" s="648">
        <f>ONS2013Q2[[#This Row],[FTE Q2 2013]]-ONS2013Q2[[#This Row],[FTE Q1 2013]]</f>
        <v>-240</v>
      </c>
    </row>
    <row r="42" spans="1:12" ht="12.75" customHeight="1" x14ac:dyDescent="0.2">
      <c r="A42" s="652" t="s">
        <v>922</v>
      </c>
      <c r="B42" s="652" t="s">
        <v>939</v>
      </c>
      <c r="C42" s="652" t="str">
        <f>TRIM(ONS2013Q2[[#This Row],[Edited name]])</f>
        <v>National College for Teaching and Leadership</v>
      </c>
      <c r="D42" s="652" t="str">
        <f>VLOOKUP(ONS2013Q2[[#This Row],[Cleaned name]],ONSCollation[Dept detail / Agency],1,FALSE)</f>
        <v>National College for Teaching and Leadership</v>
      </c>
      <c r="E42" s="651">
        <v>430</v>
      </c>
      <c r="F42" s="651">
        <v>420</v>
      </c>
      <c r="G42" s="651">
        <v>0</v>
      </c>
      <c r="H42" s="651">
        <v>0</v>
      </c>
      <c r="I42" s="651">
        <v>430</v>
      </c>
      <c r="J42" s="651">
        <v>420</v>
      </c>
      <c r="L42" s="648">
        <f>ONS2013Q2[[#This Row],[FTE Q2 2013]]-ONS2013Q2[[#This Row],[FTE Q1 2013]]</f>
        <v>420</v>
      </c>
    </row>
    <row r="43" spans="1:12" ht="12.75" customHeight="1" x14ac:dyDescent="0.2">
      <c r="A43" s="652" t="s">
        <v>735</v>
      </c>
      <c r="B43" s="652" t="s">
        <v>181</v>
      </c>
      <c r="C43" s="652" t="str">
        <f>TRIM(ONS2013Q2[[#This Row],[Edited name]])</f>
        <v>Department for Energy and Climate Change</v>
      </c>
      <c r="D43" s="652" t="str">
        <f>VLOOKUP(ONS2013Q2[[#This Row],[Cleaned name]],ONSCollation[Dept detail / Agency],1,FALSE)</f>
        <v>Department for Energy and Climate Change</v>
      </c>
      <c r="E43" s="651">
        <v>1510</v>
      </c>
      <c r="F43" s="651">
        <v>1480</v>
      </c>
      <c r="G43" s="651">
        <v>1460</v>
      </c>
      <c r="H43" s="651">
        <v>1430</v>
      </c>
      <c r="I43" s="651">
        <v>50</v>
      </c>
      <c r="J43" s="651">
        <v>40</v>
      </c>
      <c r="L43" s="648">
        <f>ONS2013Q2[[#This Row],[FTE Q2 2013]]-ONS2013Q2[[#This Row],[FTE Q1 2013]]</f>
        <v>50</v>
      </c>
    </row>
    <row r="44" spans="1:12" ht="12.75" customHeight="1" x14ac:dyDescent="0.2">
      <c r="A44" s="652" t="s">
        <v>813</v>
      </c>
      <c r="B44" s="652" t="s">
        <v>398</v>
      </c>
      <c r="C44" s="652" t="str">
        <f>TRIM(ONS2013Q2[[#This Row],[Edited name]])</f>
        <v>Department for Environment Food and Rural Affairs</v>
      </c>
      <c r="D44" s="652" t="str">
        <f>VLOOKUP(ONS2013Q2[[#This Row],[Cleaned name]],ONSCollation[Dept detail / Agency],1,FALSE)</f>
        <v>Department for Environment Food and Rural Affairs</v>
      </c>
      <c r="E44" s="651">
        <v>2220</v>
      </c>
      <c r="F44" s="651">
        <v>2140</v>
      </c>
      <c r="G44" s="651">
        <v>2170</v>
      </c>
      <c r="H44" s="651">
        <v>2090</v>
      </c>
      <c r="I44" s="651">
        <v>50</v>
      </c>
      <c r="J44" s="651">
        <v>50</v>
      </c>
      <c r="L44" s="648">
        <f>ONS2013Q2[[#This Row],[FTE Q2 2013]]-ONS2013Q2[[#This Row],[FTE Q1 2013]]</f>
        <v>50</v>
      </c>
    </row>
    <row r="45" spans="1:12" ht="12.75" customHeight="1" x14ac:dyDescent="0.2">
      <c r="A45" s="652" t="s">
        <v>639</v>
      </c>
      <c r="B45" s="652" t="s">
        <v>639</v>
      </c>
      <c r="C45" s="652" t="str">
        <f>TRIM(ONS2013Q2[[#This Row],[Edited name]])</f>
        <v>Animal Health and Veterinary Laboratories Agency</v>
      </c>
      <c r="D45" s="652" t="str">
        <f>VLOOKUP(ONS2013Q2[[#This Row],[Cleaned name]],ONSCollation[Dept detail / Agency],1,FALSE)</f>
        <v>Animal Health and Veterinary Laboratories Agency</v>
      </c>
      <c r="E45" s="651">
        <v>2230</v>
      </c>
      <c r="F45" s="651">
        <v>2080</v>
      </c>
      <c r="G45" s="651">
        <v>2350</v>
      </c>
      <c r="H45" s="651">
        <v>2180</v>
      </c>
      <c r="I45" s="651">
        <v>-110</v>
      </c>
      <c r="J45" s="651">
        <v>-100</v>
      </c>
      <c r="L45" s="648">
        <f>ONS2013Q2[[#This Row],[FTE Q2 2013]]-ONS2013Q2[[#This Row],[FTE Q1 2013]]</f>
        <v>-100</v>
      </c>
    </row>
    <row r="46" spans="1:12" ht="12.75" customHeight="1" x14ac:dyDescent="0.2">
      <c r="A46" s="652" t="s">
        <v>50</v>
      </c>
      <c r="B46" s="652" t="s">
        <v>50</v>
      </c>
      <c r="C46" s="652" t="str">
        <f>TRIM(ONS2013Q2[[#This Row],[Edited name]])</f>
        <v>Centre for Environment Fisheries and Aquaculture Science</v>
      </c>
      <c r="D46" s="652" t="str">
        <f>VLOOKUP(ONS2013Q2[[#This Row],[Cleaned name]],ONSCollation[Dept detail / Agency],1,FALSE)</f>
        <v>Centre for Environment Fisheries and Aquaculture Science</v>
      </c>
      <c r="E46" s="651">
        <v>570</v>
      </c>
      <c r="F46" s="651">
        <v>540</v>
      </c>
      <c r="G46" s="651">
        <v>570</v>
      </c>
      <c r="H46" s="651">
        <v>540</v>
      </c>
      <c r="I46" s="651" t="s">
        <v>8</v>
      </c>
      <c r="J46" s="651" t="s">
        <v>8</v>
      </c>
      <c r="L46" s="648">
        <f>ONS2013Q2[[#This Row],[FTE Q2 2013]]-ONS2013Q2[[#This Row],[FTE Q1 2013]]</f>
        <v>0</v>
      </c>
    </row>
    <row r="47" spans="1:12" ht="12.75" customHeight="1" x14ac:dyDescent="0.2">
      <c r="A47" s="652" t="s">
        <v>51</v>
      </c>
      <c r="B47" s="652" t="s">
        <v>361</v>
      </c>
      <c r="C47" s="652" t="str">
        <f>TRIM(ONS2013Q2[[#This Row],[Edited name]])</f>
        <v>Food &amp; Environment Research Agency</v>
      </c>
      <c r="D47" s="652" t="str">
        <f>VLOOKUP(ONS2013Q2[[#This Row],[Cleaned name]],ONSCollation[Dept detail / Agency],1,FALSE)</f>
        <v>Food &amp; Environment Research Agency</v>
      </c>
      <c r="E47" s="651">
        <v>940</v>
      </c>
      <c r="F47" s="651">
        <v>880</v>
      </c>
      <c r="G47" s="651">
        <v>910</v>
      </c>
      <c r="H47" s="651">
        <v>850</v>
      </c>
      <c r="I47" s="651">
        <v>40</v>
      </c>
      <c r="J47" s="651">
        <v>30</v>
      </c>
      <c r="L47" s="648">
        <f>ONS2013Q2[[#This Row],[FTE Q2 2013]]-ONS2013Q2[[#This Row],[FTE Q1 2013]]</f>
        <v>30</v>
      </c>
    </row>
    <row r="48" spans="1:12" ht="12.75" customHeight="1" x14ac:dyDescent="0.2">
      <c r="A48" s="652" t="s">
        <v>135</v>
      </c>
      <c r="B48" s="652" t="s">
        <v>135</v>
      </c>
      <c r="C48" s="652" t="str">
        <f>TRIM(ONS2013Q2[[#This Row],[Edited name]])</f>
        <v>OFWAT</v>
      </c>
      <c r="D48" s="652" t="str">
        <f>VLOOKUP(ONS2013Q2[[#This Row],[Cleaned name]],ONSCollation[Dept detail / Agency],1,FALSE)</f>
        <v>OFWAT</v>
      </c>
      <c r="E48" s="651">
        <v>200</v>
      </c>
      <c r="F48" s="651">
        <v>190</v>
      </c>
      <c r="G48" s="651">
        <v>190</v>
      </c>
      <c r="H48" s="651">
        <v>180</v>
      </c>
      <c r="I48" s="651">
        <v>10</v>
      </c>
      <c r="J48" s="651">
        <v>10</v>
      </c>
      <c r="L48" s="648">
        <f>ONS2013Q2[[#This Row],[FTE Q2 2013]]-ONS2013Q2[[#This Row],[FTE Q1 2013]]</f>
        <v>10</v>
      </c>
    </row>
    <row r="49" spans="1:12" ht="12.75" customHeight="1" x14ac:dyDescent="0.2">
      <c r="A49" s="652" t="s">
        <v>52</v>
      </c>
      <c r="B49" s="652" t="s">
        <v>52</v>
      </c>
      <c r="C49" s="652" t="str">
        <f>TRIM(ONS2013Q2[[#This Row],[Edited name]])</f>
        <v>Rural Payments Agency</v>
      </c>
      <c r="D49" s="652" t="str">
        <f>VLOOKUP(ONS2013Q2[[#This Row],[Cleaned name]],ONSCollation[Dept detail / Agency],1,FALSE)</f>
        <v>Rural Payments Agency</v>
      </c>
      <c r="E49" s="651">
        <v>2250</v>
      </c>
      <c r="F49" s="651">
        <v>2080</v>
      </c>
      <c r="G49" s="651">
        <v>2270</v>
      </c>
      <c r="H49" s="651">
        <v>2100</v>
      </c>
      <c r="I49" s="651">
        <v>-20</v>
      </c>
      <c r="J49" s="651">
        <v>-20</v>
      </c>
      <c r="L49" s="648">
        <f>ONS2013Q2[[#This Row],[FTE Q2 2013]]-ONS2013Q2[[#This Row],[FTE Q1 2013]]</f>
        <v>-20</v>
      </c>
    </row>
    <row r="50" spans="1:12" ht="12.75" customHeight="1" x14ac:dyDescent="0.2">
      <c r="A50" s="652" t="s">
        <v>55</v>
      </c>
      <c r="B50" s="652" t="s">
        <v>55</v>
      </c>
      <c r="C50" s="652" t="str">
        <f>TRIM(ONS2013Q2[[#This Row],[Edited name]])</f>
        <v>Veterinary Medicines Directorate</v>
      </c>
      <c r="D50" s="652" t="str">
        <f>VLOOKUP(ONS2013Q2[[#This Row],[Cleaned name]],ONSCollation[Dept detail / Agency],1,FALSE)</f>
        <v>Veterinary Medicines Directorate</v>
      </c>
      <c r="E50" s="651">
        <v>160</v>
      </c>
      <c r="F50" s="651">
        <v>160</v>
      </c>
      <c r="G50" s="651">
        <v>150</v>
      </c>
      <c r="H50" s="651">
        <v>150</v>
      </c>
      <c r="I50" s="651">
        <v>10</v>
      </c>
      <c r="J50" s="651">
        <v>10</v>
      </c>
      <c r="L50" s="648">
        <f>ONS2013Q2[[#This Row],[FTE Q2 2013]]-ONS2013Q2[[#This Row],[FTE Q1 2013]]</f>
        <v>10</v>
      </c>
    </row>
    <row r="51" spans="1:12" ht="12.75" customHeight="1" x14ac:dyDescent="0.2">
      <c r="A51" s="652" t="s">
        <v>111</v>
      </c>
      <c r="B51" s="652" t="s">
        <v>111</v>
      </c>
      <c r="C51" s="652" t="str">
        <f>TRIM(ONS2013Q2[[#This Row],[Edited name]])</f>
        <v>ESTYN</v>
      </c>
      <c r="D51" s="652" t="str">
        <f>VLOOKUP(ONS2013Q2[[#This Row],[Cleaned name]],ONSCollation[Dept detail / Agency],1,FALSE)</f>
        <v>ESTYN</v>
      </c>
      <c r="E51" s="651">
        <v>110</v>
      </c>
      <c r="F51" s="651">
        <v>100</v>
      </c>
      <c r="G51" s="651">
        <v>110</v>
      </c>
      <c r="H51" s="651">
        <v>100</v>
      </c>
      <c r="I51" s="651" t="s">
        <v>8</v>
      </c>
      <c r="J51" s="651" t="s">
        <v>8</v>
      </c>
      <c r="L51" s="648">
        <f>ONS2013Q2[[#This Row],[FTE Q2 2013]]-ONS2013Q2[[#This Row],[FTE Q1 2013]]</f>
        <v>0</v>
      </c>
    </row>
    <row r="52" spans="1:12" ht="12.75" customHeight="1" x14ac:dyDescent="0.2">
      <c r="A52" s="652" t="s">
        <v>57</v>
      </c>
      <c r="B52" s="652" t="s">
        <v>57</v>
      </c>
      <c r="C52" s="652" t="str">
        <f>TRIM(ONS2013Q2[[#This Row],[Edited name]])</f>
        <v>Export Credit Guarantee Department</v>
      </c>
      <c r="D52" s="652" t="str">
        <f>VLOOKUP(ONS2013Q2[[#This Row],[Cleaned name]],ONSCollation[Dept detail / Agency],1,FALSE)</f>
        <v>Export Credit Guarantee Department</v>
      </c>
      <c r="E52" s="651">
        <v>200</v>
      </c>
      <c r="F52" s="651">
        <v>190</v>
      </c>
      <c r="G52" s="651">
        <v>200</v>
      </c>
      <c r="H52" s="651">
        <v>190</v>
      </c>
      <c r="I52" s="651" t="s">
        <v>8</v>
      </c>
      <c r="J52" s="651" t="s">
        <v>8</v>
      </c>
      <c r="L52" s="648">
        <f>ONS2013Q2[[#This Row],[FTE Q2 2013]]-ONS2013Q2[[#This Row],[FTE Q1 2013]]</f>
        <v>0</v>
      </c>
    </row>
    <row r="53" spans="1:12" ht="12.75" customHeight="1" x14ac:dyDescent="0.2">
      <c r="A53" s="652" t="s">
        <v>63</v>
      </c>
      <c r="B53" s="652" t="s">
        <v>63</v>
      </c>
      <c r="C53" s="652" t="str">
        <f>TRIM(ONS2013Q2[[#This Row],[Edited name]])</f>
        <v>Food Standards Agency</v>
      </c>
      <c r="D53" s="652" t="str">
        <f>VLOOKUP(ONS2013Q2[[#This Row],[Cleaned name]],ONSCollation[Dept detail / Agency],1,FALSE)</f>
        <v>Food Standards Agency</v>
      </c>
      <c r="E53" s="651">
        <v>1310</v>
      </c>
      <c r="F53" s="651">
        <v>1280</v>
      </c>
      <c r="G53" s="651">
        <v>1320</v>
      </c>
      <c r="H53" s="651">
        <v>1290</v>
      </c>
      <c r="I53" s="651">
        <v>-10</v>
      </c>
      <c r="J53" s="651">
        <v>-10</v>
      </c>
      <c r="L53" s="648">
        <f>ONS2013Q2[[#This Row],[FTE Q2 2013]]-ONS2013Q2[[#This Row],[FTE Q1 2013]]</f>
        <v>-10</v>
      </c>
    </row>
    <row r="54" spans="1:12" ht="12.75" customHeight="1" x14ac:dyDescent="0.2">
      <c r="A54" s="652" t="s">
        <v>814</v>
      </c>
      <c r="B54" s="652" t="s">
        <v>59</v>
      </c>
      <c r="C54" s="652" t="str">
        <f>TRIM(ONS2013Q2[[#This Row],[Edited name]])</f>
        <v>Foreign and Commonwealth Office (excl agencies)</v>
      </c>
      <c r="D54" s="652" t="str">
        <f>VLOOKUP(ONS2013Q2[[#This Row],[Cleaned name]],ONSCollation[Dept detail / Agency],1,FALSE)</f>
        <v>Foreign and Commonwealth Office (excl agencies)</v>
      </c>
      <c r="E54" s="651">
        <v>4810</v>
      </c>
      <c r="F54" s="651">
        <v>4740</v>
      </c>
      <c r="G54" s="651">
        <v>4840</v>
      </c>
      <c r="H54" s="651">
        <v>4770</v>
      </c>
      <c r="I54" s="651">
        <v>-30</v>
      </c>
      <c r="J54" s="651">
        <v>-30</v>
      </c>
      <c r="L54" s="648">
        <f>ONS2013Q2[[#This Row],[FTE Q2 2013]]-ONS2013Q2[[#This Row],[FTE Q1 2013]]</f>
        <v>-30</v>
      </c>
    </row>
    <row r="55" spans="1:12" ht="12.75" customHeight="1" x14ac:dyDescent="0.2">
      <c r="A55" s="652" t="s">
        <v>885</v>
      </c>
      <c r="B55" s="652" t="s">
        <v>848</v>
      </c>
      <c r="C55" s="652" t="str">
        <f>TRIM(ONS2013Q2[[#This Row],[Edited name]])</f>
        <v>Foreign and Commonwealth Office Services</v>
      </c>
      <c r="D55" s="652" t="str">
        <f>VLOOKUP(ONS2013Q2[[#This Row],[Cleaned name]],ONSCollation[Dept detail / Agency],1,FALSE)</f>
        <v>Foreign and Commonwealth Office Services</v>
      </c>
      <c r="E55" s="651">
        <v>890</v>
      </c>
      <c r="F55" s="651">
        <v>870</v>
      </c>
      <c r="G55" s="651">
        <v>880</v>
      </c>
      <c r="H55" s="651">
        <v>860</v>
      </c>
      <c r="I55" s="651">
        <v>10</v>
      </c>
      <c r="J55" s="651">
        <v>10</v>
      </c>
      <c r="L55" s="648">
        <f>ONS2013Q2[[#This Row],[FTE Q2 2013]]-ONS2013Q2[[#This Row],[FTE Q1 2013]]</f>
        <v>10</v>
      </c>
    </row>
    <row r="56" spans="1:12" ht="12.75" customHeight="1" x14ac:dyDescent="0.2">
      <c r="A56" s="652" t="s">
        <v>60</v>
      </c>
      <c r="B56" s="652" t="s">
        <v>60</v>
      </c>
      <c r="C56" s="652" t="str">
        <f>TRIM(ONS2013Q2[[#This Row],[Edited name]])</f>
        <v>Wilton Park Executive Agency</v>
      </c>
      <c r="D56" s="652" t="str">
        <f>VLOOKUP(ONS2013Q2[[#This Row],[Cleaned name]],ONSCollation[Dept detail / Agency],1,FALSE)</f>
        <v>Wilton Park Executive Agency</v>
      </c>
      <c r="E56" s="651">
        <v>80</v>
      </c>
      <c r="F56" s="651">
        <v>80</v>
      </c>
      <c r="G56" s="651">
        <v>80</v>
      </c>
      <c r="H56" s="651">
        <v>70</v>
      </c>
      <c r="I56" s="651" t="s">
        <v>8</v>
      </c>
      <c r="J56" s="651" t="s">
        <v>8</v>
      </c>
      <c r="L56" s="648">
        <f>ONS2013Q2[[#This Row],[FTE Q2 2013]]-ONS2013Q2[[#This Row],[FTE Q1 2013]]</f>
        <v>10</v>
      </c>
    </row>
    <row r="57" spans="1:12" ht="12.75" customHeight="1" x14ac:dyDescent="0.2">
      <c r="A57" s="652" t="s">
        <v>816</v>
      </c>
      <c r="B57" s="652" t="s">
        <v>62</v>
      </c>
      <c r="C57" s="652" t="str">
        <f>TRIM(ONS2013Q2[[#This Row],[Edited name]])</f>
        <v>Department of Health (excl agencies)</v>
      </c>
      <c r="D57" s="652" t="str">
        <f>VLOOKUP(ONS2013Q2[[#This Row],[Cleaned name]],ONSCollation[Dept detail / Agency],1,FALSE)</f>
        <v>Department of Health (excl agencies)</v>
      </c>
      <c r="E57" s="651">
        <v>1940</v>
      </c>
      <c r="F57" s="651">
        <v>1870</v>
      </c>
      <c r="G57" s="651">
        <v>2280</v>
      </c>
      <c r="H57" s="651">
        <v>2200</v>
      </c>
      <c r="I57" s="651">
        <v>-350</v>
      </c>
      <c r="J57" s="651">
        <v>-330</v>
      </c>
      <c r="L57" s="648">
        <f>ONS2013Q2[[#This Row],[FTE Q2 2013]]-ONS2013Q2[[#This Row],[FTE Q1 2013]]</f>
        <v>-330</v>
      </c>
    </row>
    <row r="58" spans="1:12" ht="12.75" customHeight="1" x14ac:dyDescent="0.2">
      <c r="A58" s="652" t="s">
        <v>362</v>
      </c>
      <c r="B58" s="652" t="s">
        <v>362</v>
      </c>
      <c r="C58" s="652" t="str">
        <f>TRIM(ONS2013Q2[[#This Row],[Edited name]])</f>
        <v>Medicines and Healthcare Products Regulatory Agency</v>
      </c>
      <c r="D58" s="652" t="str">
        <f>VLOOKUP(ONS2013Q2[[#This Row],[Cleaned name]],ONSCollation[Dept detail / Agency],1,FALSE)</f>
        <v>Medicines and Healthcare Products Regulatory Agency</v>
      </c>
      <c r="E58" s="651">
        <v>1230</v>
      </c>
      <c r="F58" s="651">
        <v>1180</v>
      </c>
      <c r="G58" s="651">
        <v>940</v>
      </c>
      <c r="H58" s="651">
        <v>900</v>
      </c>
      <c r="I58" s="651">
        <v>290</v>
      </c>
      <c r="J58" s="651">
        <v>280</v>
      </c>
      <c r="L58" s="648">
        <f>ONS2013Q2[[#This Row],[FTE Q2 2013]]-ONS2013Q2[[#This Row],[FTE Q1 2013]]</f>
        <v>280</v>
      </c>
    </row>
    <row r="59" spans="1:12" ht="12.75" customHeight="1" x14ac:dyDescent="0.2">
      <c r="A59" s="652" t="s">
        <v>923</v>
      </c>
      <c r="B59" s="652" t="s">
        <v>940</v>
      </c>
      <c r="C59" s="652" t="str">
        <f>TRIM(ONS2013Q2[[#This Row],[Edited name]])</f>
        <v>Public Health England</v>
      </c>
      <c r="D59" s="652" t="str">
        <f>VLOOKUP(ONS2013Q2[[#This Row],[Cleaned name]],ONSCollation[Dept detail / Agency],1,FALSE)</f>
        <v>Public Health England</v>
      </c>
      <c r="E59" s="651">
        <v>5120</v>
      </c>
      <c r="F59" s="651">
        <v>4800</v>
      </c>
      <c r="G59" s="651">
        <v>0</v>
      </c>
      <c r="H59" s="651">
        <v>0</v>
      </c>
      <c r="I59" s="651">
        <v>5120</v>
      </c>
      <c r="J59" s="651">
        <v>4800</v>
      </c>
    </row>
    <row r="60" spans="1:12" ht="12.75" customHeight="1" x14ac:dyDescent="0.2">
      <c r="A60" s="652" t="s">
        <v>817</v>
      </c>
      <c r="B60" s="652" t="s">
        <v>23</v>
      </c>
      <c r="C60" s="652" t="str">
        <f>TRIM(ONS2013Q2[[#This Row],[Edited name]])</f>
        <v>HM Revenue and Customs</v>
      </c>
      <c r="D60" s="652" t="str">
        <f>VLOOKUP(ONS2013Q2[[#This Row],[Cleaned name]],ONSCollation[Dept detail / Agency],1,FALSE)</f>
        <v>HM Revenue and Customs</v>
      </c>
      <c r="E60" s="651">
        <v>72100</v>
      </c>
      <c r="F60" s="651">
        <v>63850</v>
      </c>
      <c r="G60" s="651">
        <v>72740</v>
      </c>
      <c r="H60" s="651">
        <v>64480</v>
      </c>
      <c r="I60" s="651">
        <v>-650</v>
      </c>
      <c r="J60" s="651">
        <v>-630</v>
      </c>
      <c r="L60" s="648">
        <f>ONS2013Q2[[#This Row],[FTE Q2 2013]]-ONS2013Q2[[#This Row],[FTE Q1 2013]]</f>
        <v>-630</v>
      </c>
    </row>
    <row r="61" spans="1:12" ht="12.75" customHeight="1" x14ac:dyDescent="0.2">
      <c r="A61" s="652" t="s">
        <v>24</v>
      </c>
      <c r="B61" s="652" t="s">
        <v>24</v>
      </c>
      <c r="C61" s="652" t="str">
        <f>TRIM(ONS2013Q2[[#This Row],[Edited name]])</f>
        <v>Valuation Office</v>
      </c>
      <c r="D61" s="652" t="str">
        <f>VLOOKUP(ONS2013Q2[[#This Row],[Cleaned name]],ONSCollation[Dept detail / Agency],1,FALSE)</f>
        <v>Valuation Office</v>
      </c>
      <c r="E61" s="651">
        <v>3810</v>
      </c>
      <c r="F61" s="651">
        <v>3530</v>
      </c>
      <c r="G61" s="651">
        <v>3820</v>
      </c>
      <c r="H61" s="651">
        <v>3540</v>
      </c>
      <c r="I61" s="651">
        <v>-10</v>
      </c>
      <c r="J61" s="651">
        <v>-10</v>
      </c>
      <c r="L61" s="648">
        <f>ONS2013Q2[[#This Row],[FTE Q2 2013]]-ONS2013Q2[[#This Row],[FTE Q1 2013]]</f>
        <v>-10</v>
      </c>
    </row>
    <row r="62" spans="1:12" ht="12.75" customHeight="1" x14ac:dyDescent="0.2">
      <c r="A62" s="652" t="s">
        <v>818</v>
      </c>
      <c r="B62" s="652" t="s">
        <v>22</v>
      </c>
      <c r="C62" s="652" t="str">
        <f>TRIM(ONS2013Q2[[#This Row],[Edited name]])</f>
        <v>HM Treasury</v>
      </c>
      <c r="D62" s="652" t="str">
        <f>VLOOKUP(ONS2013Q2[[#This Row],[Cleaned name]],ONSCollation[Dept detail / Agency],1,FALSE)</f>
        <v>HM Treasury</v>
      </c>
      <c r="E62" s="651">
        <v>1140</v>
      </c>
      <c r="F62" s="651">
        <v>1100</v>
      </c>
      <c r="G62" s="651">
        <v>1170</v>
      </c>
      <c r="H62" s="651">
        <v>1130</v>
      </c>
      <c r="I62" s="651">
        <v>-30</v>
      </c>
      <c r="J62" s="651">
        <v>-30</v>
      </c>
      <c r="L62" s="648">
        <f>ONS2013Q2[[#This Row],[FTE Q2 2013]]-ONS2013Q2[[#This Row],[FTE Q1 2013]]</f>
        <v>-30</v>
      </c>
    </row>
    <row r="63" spans="1:12" ht="12.75" customHeight="1" x14ac:dyDescent="0.2">
      <c r="A63" s="652" t="s">
        <v>581</v>
      </c>
      <c r="B63" s="652" t="s">
        <v>581</v>
      </c>
      <c r="C63" s="652" t="str">
        <f>TRIM(ONS2013Q2[[#This Row],[Edited name]])</f>
        <v>Office for Budget Responsibility</v>
      </c>
      <c r="D63" s="652" t="str">
        <f>VLOOKUP(ONS2013Q2[[#This Row],[Cleaned name]],ONSCollation[Dept detail / Agency],1,FALSE)</f>
        <v>Office for Budget Responsibility</v>
      </c>
      <c r="E63" s="651">
        <v>20</v>
      </c>
      <c r="F63" s="651">
        <v>20</v>
      </c>
      <c r="G63" s="651">
        <v>20</v>
      </c>
      <c r="H63" s="651">
        <v>20</v>
      </c>
      <c r="I63" s="651" t="s">
        <v>8</v>
      </c>
      <c r="J63" s="651" t="s">
        <v>8</v>
      </c>
      <c r="L63" s="648">
        <f>ONS2013Q2[[#This Row],[FTE Q2 2013]]-ONS2013Q2[[#This Row],[FTE Q1 2013]]</f>
        <v>0</v>
      </c>
    </row>
    <row r="64" spans="1:12" ht="12.75" customHeight="1" x14ac:dyDescent="0.2">
      <c r="A64" s="652" t="s">
        <v>26</v>
      </c>
      <c r="B64" s="652" t="s">
        <v>26</v>
      </c>
      <c r="C64" s="652" t="str">
        <f>TRIM(ONS2013Q2[[#This Row],[Edited name]])</f>
        <v>Debt Management Office</v>
      </c>
      <c r="D64" s="652" t="str">
        <f>VLOOKUP(ONS2013Q2[[#This Row],[Cleaned name]],ONSCollation[Dept detail / Agency],1,FALSE)</f>
        <v>Debt Management Office</v>
      </c>
      <c r="E64" s="651">
        <v>110</v>
      </c>
      <c r="F64" s="651">
        <v>100</v>
      </c>
      <c r="G64" s="651">
        <v>110</v>
      </c>
      <c r="H64" s="651">
        <v>110</v>
      </c>
      <c r="I64" s="651">
        <v>-10</v>
      </c>
      <c r="J64" s="651">
        <v>-10</v>
      </c>
      <c r="L64" s="648">
        <f>ONS2013Q2[[#This Row],[FTE Q2 2013]]-ONS2013Q2[[#This Row],[FTE Q1 2013]]</f>
        <v>-10</v>
      </c>
    </row>
    <row r="65" spans="1:12" ht="12.75" customHeight="1" x14ac:dyDescent="0.2">
      <c r="A65" s="652" t="s">
        <v>27</v>
      </c>
      <c r="B65" s="652" t="s">
        <v>27</v>
      </c>
      <c r="C65" s="652" t="str">
        <f>TRIM(ONS2013Q2[[#This Row],[Edited name]])</f>
        <v>Government Actuary's Department</v>
      </c>
      <c r="D65" s="652" t="str">
        <f>VLOOKUP(ONS2013Q2[[#This Row],[Cleaned name]],ONSCollation[Dept detail / Agency],1,FALSE)</f>
        <v>Government Actuary's Department</v>
      </c>
      <c r="E65" s="651">
        <v>150</v>
      </c>
      <c r="F65" s="651">
        <v>140</v>
      </c>
      <c r="G65" s="651">
        <v>120</v>
      </c>
      <c r="H65" s="651">
        <v>120</v>
      </c>
      <c r="I65" s="651">
        <v>30</v>
      </c>
      <c r="J65" s="651">
        <v>30</v>
      </c>
      <c r="L65" s="648">
        <f>ONS2013Q2[[#This Row],[FTE Q2 2013]]-ONS2013Q2[[#This Row],[FTE Q1 2013]]</f>
        <v>20</v>
      </c>
    </row>
    <row r="66" spans="1:12" ht="12.75" customHeight="1" x14ac:dyDescent="0.2">
      <c r="A66" s="652" t="s">
        <v>28</v>
      </c>
      <c r="B66" s="652" t="s">
        <v>28</v>
      </c>
      <c r="C66" s="652" t="str">
        <f>TRIM(ONS2013Q2[[#This Row],[Edited name]])</f>
        <v>National Savings and Investments</v>
      </c>
      <c r="D66" s="652" t="str">
        <f>VLOOKUP(ONS2013Q2[[#This Row],[Cleaned name]],ONSCollation[Dept detail / Agency],1,FALSE)</f>
        <v>National Savings and Investments</v>
      </c>
      <c r="E66" s="651">
        <v>170</v>
      </c>
      <c r="F66" s="651">
        <v>170</v>
      </c>
      <c r="G66" s="651">
        <v>180</v>
      </c>
      <c r="H66" s="651">
        <v>170</v>
      </c>
      <c r="I66" s="651">
        <v>-10</v>
      </c>
      <c r="J66" s="651">
        <v>-10</v>
      </c>
      <c r="L66" s="648">
        <f>ONS2013Q2[[#This Row],[FTE Q2 2013]]-ONS2013Q2[[#This Row],[FTE Q1 2013]]</f>
        <v>0</v>
      </c>
    </row>
    <row r="67" spans="1:12" ht="12.75" customHeight="1" x14ac:dyDescent="0.2">
      <c r="A67" s="652" t="s">
        <v>924</v>
      </c>
      <c r="B67" s="652" t="s">
        <v>399</v>
      </c>
      <c r="C67" s="652" t="str">
        <f>TRIM(ONS2013Q2[[#This Row],[Edited name]])</f>
        <v>Home Office (excl agencies)</v>
      </c>
      <c r="D67" s="652" t="str">
        <f>VLOOKUP(ONS2013Q2[[#This Row],[Cleaned name]],ONSCollation[Dept detail / Agency],1,FALSE)</f>
        <v>Home Office (excl agencies)</v>
      </c>
      <c r="E67" s="651">
        <v>22800</v>
      </c>
      <c r="F67" s="651">
        <v>21560</v>
      </c>
      <c r="G67" s="651">
        <v>11660</v>
      </c>
      <c r="H67" s="651">
        <v>11150</v>
      </c>
      <c r="I67" s="651">
        <v>11130</v>
      </c>
      <c r="J67" s="651">
        <v>10410</v>
      </c>
      <c r="L67" s="648">
        <f>ONS2013Q2[[#This Row],[FTE Q2 2013]]-ONS2013Q2[[#This Row],[FTE Q1 2013]]</f>
        <v>10410</v>
      </c>
    </row>
    <row r="68" spans="1:12" ht="12.75" customHeight="1" x14ac:dyDescent="0.2">
      <c r="A68" s="652" t="s">
        <v>70</v>
      </c>
      <c r="B68" s="652" t="s">
        <v>70</v>
      </c>
      <c r="C68" s="652" t="str">
        <f>TRIM(ONS2013Q2[[#This Row],[Edited name]])</f>
        <v>Identity and Passport Service</v>
      </c>
      <c r="D68" s="652" t="str">
        <f>VLOOKUP(ONS2013Q2[[#This Row],[Cleaned name]],ONSCollation[Dept detail / Agency],1,FALSE)</f>
        <v>Identity and Passport Service</v>
      </c>
      <c r="E68" s="651">
        <v>3630</v>
      </c>
      <c r="F68" s="651">
        <v>3230</v>
      </c>
      <c r="G68" s="651">
        <v>3570</v>
      </c>
      <c r="H68" s="651">
        <v>3180</v>
      </c>
      <c r="I68" s="651">
        <v>60</v>
      </c>
      <c r="J68" s="651">
        <v>50</v>
      </c>
      <c r="L68" s="648">
        <f>ONS2013Q2[[#This Row],[FTE Q2 2013]]-ONS2013Q2[[#This Row],[FTE Q1 2013]]</f>
        <v>50</v>
      </c>
    </row>
    <row r="69" spans="1:12" ht="12.75" customHeight="1" x14ac:dyDescent="0.2">
      <c r="A69" s="652" t="s">
        <v>414</v>
      </c>
      <c r="B69" s="652" t="s">
        <v>414</v>
      </c>
      <c r="C69" s="652" t="str">
        <f>TRIM(ONS2013Q2[[#This Row],[Edited name]])</f>
        <v>National Fraud Authority</v>
      </c>
      <c r="D69" s="652" t="str">
        <f>VLOOKUP(ONS2013Q2[[#This Row],[Cleaned name]],ONSCollation[Dept detail / Agency],1,FALSE)</f>
        <v>National Fraud Authority</v>
      </c>
      <c r="E69" s="651">
        <v>50</v>
      </c>
      <c r="F69" s="651">
        <v>50</v>
      </c>
      <c r="G69" s="651">
        <v>50</v>
      </c>
      <c r="H69" s="651">
        <v>50</v>
      </c>
      <c r="I69" s="651" t="s">
        <v>8</v>
      </c>
      <c r="J69" s="651" t="s">
        <v>8</v>
      </c>
      <c r="L69" s="648">
        <f>ONS2013Q2[[#This Row],[FTE Q2 2013]]-ONS2013Q2[[#This Row],[FTE Q1 2013]]</f>
        <v>0</v>
      </c>
    </row>
    <row r="70" spans="1:12" ht="12.75" customHeight="1" x14ac:dyDescent="0.2">
      <c r="A70" s="652" t="s">
        <v>887</v>
      </c>
      <c r="B70" s="652" t="s">
        <v>68</v>
      </c>
      <c r="C70" s="652" t="str">
        <f>TRIM(ONS2013Q2[[#This Row],[Edited name]])</f>
        <v>UK Border Agency</v>
      </c>
      <c r="D70" s="652" t="str">
        <f>VLOOKUP(ONS2013Q2[[#This Row],[Cleaned name]],ONSCollation[Dept detail / Agency],1,FALSE)</f>
        <v>UK Border Agency</v>
      </c>
      <c r="E70" s="651">
        <v>0</v>
      </c>
      <c r="F70" s="651">
        <v>0</v>
      </c>
      <c r="G70" s="651">
        <v>11150</v>
      </c>
      <c r="H70" s="651">
        <v>10430</v>
      </c>
      <c r="I70" s="651">
        <v>-11150</v>
      </c>
      <c r="J70" s="651">
        <v>-10430</v>
      </c>
      <c r="L70" s="648">
        <f>ONS2013Q2[[#This Row],[FTE Q2 2013]]-ONS2013Q2[[#This Row],[FTE Q1 2013]]</f>
        <v>-10430</v>
      </c>
    </row>
    <row r="71" spans="1:12" ht="12.75" customHeight="1" x14ac:dyDescent="0.2">
      <c r="A71" s="652" t="s">
        <v>81</v>
      </c>
      <c r="B71" s="652" t="s">
        <v>81</v>
      </c>
      <c r="C71" s="652" t="str">
        <f>TRIM(ONS2013Q2[[#This Row],[Edited name]])</f>
        <v>Department for International Development</v>
      </c>
      <c r="D71" s="652" t="str">
        <f>VLOOKUP(ONS2013Q2[[#This Row],[Cleaned name]],ONSCollation[Dept detail / Agency],1,FALSE)</f>
        <v>Department for International Development</v>
      </c>
      <c r="E71" s="651">
        <v>1860</v>
      </c>
      <c r="F71" s="651">
        <v>1810</v>
      </c>
      <c r="G71" s="651">
        <v>1810</v>
      </c>
      <c r="H71" s="651">
        <v>1760</v>
      </c>
      <c r="I71" s="651">
        <v>40</v>
      </c>
      <c r="J71" s="651">
        <v>40</v>
      </c>
      <c r="L71" s="648">
        <f>ONS2013Q2[[#This Row],[FTE Q2 2013]]-ONS2013Q2[[#This Row],[FTE Q1 2013]]</f>
        <v>50</v>
      </c>
    </row>
    <row r="72" spans="1:12" ht="12.75" customHeight="1" x14ac:dyDescent="0.2">
      <c r="A72" s="652" t="s">
        <v>888</v>
      </c>
      <c r="B72" s="652" t="s">
        <v>401</v>
      </c>
      <c r="C72" s="652" t="str">
        <f>TRIM(ONS2013Q2[[#This Row],[Edited name]])</f>
        <v>Ministry of Justice (excl agencies)</v>
      </c>
      <c r="D72" s="652" t="str">
        <f>VLOOKUP(ONS2013Q2[[#This Row],[Cleaned name]],ONSCollation[Dept detail / Agency],1,FALSE)</f>
        <v>Ministry of Justice (excl agencies)</v>
      </c>
      <c r="E72" s="651">
        <v>4510</v>
      </c>
      <c r="F72" s="651">
        <v>4340</v>
      </c>
      <c r="G72" s="651">
        <v>4490</v>
      </c>
      <c r="H72" s="651">
        <v>4310</v>
      </c>
      <c r="I72" s="651">
        <v>20</v>
      </c>
      <c r="J72" s="651">
        <v>30</v>
      </c>
      <c r="L72" s="648">
        <f>ONS2013Q2[[#This Row],[FTE Q2 2013]]-ONS2013Q2[[#This Row],[FTE Q1 2013]]</f>
        <v>30</v>
      </c>
    </row>
    <row r="73" spans="1:12" ht="12.75" customHeight="1" x14ac:dyDescent="0.2">
      <c r="A73" s="652" t="s">
        <v>580</v>
      </c>
      <c r="B73" s="652" t="s">
        <v>580</v>
      </c>
      <c r="C73" s="652" t="str">
        <f>TRIM(ONS2013Q2[[#This Row],[Edited name]])</f>
        <v>Her Majesty's Courts and Tribunals Service</v>
      </c>
      <c r="D73" s="652" t="str">
        <f>VLOOKUP(ONS2013Q2[[#This Row],[Cleaned name]],ONSCollation[Dept detail / Agency],1,FALSE)</f>
        <v>Her Majesty's Courts and Tribunals Service</v>
      </c>
      <c r="E73" s="651">
        <v>19220</v>
      </c>
      <c r="F73" s="651">
        <v>17150</v>
      </c>
      <c r="G73" s="651">
        <v>19400</v>
      </c>
      <c r="H73" s="651">
        <v>17310</v>
      </c>
      <c r="I73" s="651">
        <v>-180</v>
      </c>
      <c r="J73" s="651">
        <v>-160</v>
      </c>
      <c r="L73" s="648">
        <f>ONS2013Q2[[#This Row],[FTE Q2 2013]]-ONS2013Q2[[#This Row],[FTE Q1 2013]]</f>
        <v>-160</v>
      </c>
    </row>
    <row r="74" spans="1:12" ht="12.75" customHeight="1" x14ac:dyDescent="0.2">
      <c r="A74" s="652" t="s">
        <v>74</v>
      </c>
      <c r="B74" s="652" t="s">
        <v>74</v>
      </c>
      <c r="C74" s="652" t="str">
        <f>TRIM(ONS2013Q2[[#This Row],[Edited name]])</f>
        <v>National Archives</v>
      </c>
      <c r="D74" s="652" t="str">
        <f>VLOOKUP(ONS2013Q2[[#This Row],[Cleaned name]],ONSCollation[Dept detail / Agency],1,FALSE)</f>
        <v>National Archives</v>
      </c>
      <c r="E74" s="651">
        <v>620</v>
      </c>
      <c r="F74" s="651">
        <v>590</v>
      </c>
      <c r="G74" s="651">
        <v>620</v>
      </c>
      <c r="H74" s="651">
        <v>590</v>
      </c>
      <c r="I74" s="651" t="s">
        <v>8</v>
      </c>
      <c r="J74" s="651" t="s">
        <v>8</v>
      </c>
      <c r="L74" s="648">
        <f>ONS2013Q2[[#This Row],[FTE Q2 2013]]-ONS2013Q2[[#This Row],[FTE Q1 2013]]</f>
        <v>0</v>
      </c>
    </row>
    <row r="75" spans="1:12" ht="12.75" customHeight="1" x14ac:dyDescent="0.2">
      <c r="A75" s="652" t="s">
        <v>78</v>
      </c>
      <c r="B75" s="652" t="s">
        <v>78</v>
      </c>
      <c r="C75" s="652" t="str">
        <f>TRIM(ONS2013Q2[[#This Row],[Edited name]])</f>
        <v>National Offender Management Service</v>
      </c>
      <c r="D75" s="652" t="str">
        <f>VLOOKUP(ONS2013Q2[[#This Row],[Cleaned name]],ONSCollation[Dept detail / Agency],1,FALSE)</f>
        <v>National Offender Management Service</v>
      </c>
      <c r="E75" s="651">
        <v>41350</v>
      </c>
      <c r="F75" s="651">
        <v>39510</v>
      </c>
      <c r="G75" s="651">
        <v>42690</v>
      </c>
      <c r="H75" s="651">
        <v>40620</v>
      </c>
      <c r="I75" s="651">
        <v>-1340</v>
      </c>
      <c r="J75" s="651">
        <v>-1120</v>
      </c>
      <c r="L75" s="648">
        <f>ONS2013Q2[[#This Row],[FTE Q2 2013]]-ONS2013Q2[[#This Row],[FTE Q1 2013]]</f>
        <v>-1110</v>
      </c>
    </row>
    <row r="76" spans="1:12" ht="12.75" customHeight="1" x14ac:dyDescent="0.2">
      <c r="A76" s="652" t="s">
        <v>389</v>
      </c>
      <c r="B76" s="652" t="s">
        <v>389</v>
      </c>
      <c r="C76" s="652" t="str">
        <f>TRIM(ONS2013Q2[[#This Row],[Edited name]])</f>
        <v>The Office of the Public Guardian</v>
      </c>
      <c r="D76" s="652" t="str">
        <f>VLOOKUP(ONS2013Q2[[#This Row],[Cleaned name]],ONSCollation[Dept detail / Agency],1,FALSE)</f>
        <v>The Office of the Public Guardian</v>
      </c>
      <c r="E76" s="651">
        <v>530</v>
      </c>
      <c r="F76" s="651">
        <v>510</v>
      </c>
      <c r="G76" s="651">
        <v>480</v>
      </c>
      <c r="H76" s="651">
        <v>460</v>
      </c>
      <c r="I76" s="651">
        <v>50</v>
      </c>
      <c r="J76" s="651">
        <v>50</v>
      </c>
      <c r="L76" s="648">
        <f>ONS2013Q2[[#This Row],[FTE Q2 2013]]-ONS2013Q2[[#This Row],[FTE Q1 2013]]</f>
        <v>50</v>
      </c>
    </row>
    <row r="77" spans="1:12" ht="12.75" customHeight="1" x14ac:dyDescent="0.2">
      <c r="A77" s="652" t="s">
        <v>925</v>
      </c>
      <c r="B77" s="652" t="s">
        <v>941</v>
      </c>
      <c r="C77" s="652" t="str">
        <f>TRIM(ONS2013Q2[[#This Row],[Edited name]])</f>
        <v>Legal Aid Agency</v>
      </c>
      <c r="D77" s="652" t="str">
        <f>VLOOKUP(ONS2013Q2[[#This Row],[Cleaned name]],ONSCollation[Dept detail / Agency],1,FALSE)</f>
        <v>Legal Aid Agency</v>
      </c>
      <c r="E77" s="651">
        <v>1560</v>
      </c>
      <c r="F77" s="651">
        <v>1480</v>
      </c>
      <c r="G77" s="651">
        <v>0</v>
      </c>
      <c r="H77" s="651">
        <v>0</v>
      </c>
      <c r="I77" s="651">
        <v>1560</v>
      </c>
      <c r="J77" s="651">
        <v>1480</v>
      </c>
      <c r="L77" s="648">
        <f>ONS2013Q2[[#This Row],[FTE Q2 2013]]-ONS2013Q2[[#This Row],[FTE Q1 2013]]</f>
        <v>1480</v>
      </c>
    </row>
    <row r="78" spans="1:12" ht="12.75" customHeight="1" x14ac:dyDescent="0.2">
      <c r="A78" s="652" t="s">
        <v>82</v>
      </c>
      <c r="B78" s="652" t="s">
        <v>82</v>
      </c>
      <c r="C78" s="652" t="str">
        <f>TRIM(ONS2013Q2[[#This Row],[Edited name]])</f>
        <v>Northern Ireland Office</v>
      </c>
      <c r="D78" s="652" t="str">
        <f>VLOOKUP(ONS2013Q2[[#This Row],[Cleaned name]],ONSCollation[Dept detail / Agency],1,FALSE)</f>
        <v>Northern Ireland Office</v>
      </c>
      <c r="E78" s="651">
        <v>100</v>
      </c>
      <c r="F78" s="651">
        <v>90</v>
      </c>
      <c r="G78" s="651">
        <v>90</v>
      </c>
      <c r="H78" s="651">
        <v>90</v>
      </c>
      <c r="I78" s="651" t="s">
        <v>8</v>
      </c>
      <c r="J78" s="651" t="s">
        <v>8</v>
      </c>
      <c r="L78" s="648">
        <f>ONS2013Q2[[#This Row],[FTE Q2 2013]]-ONS2013Q2[[#This Row],[FTE Q1 2013]]</f>
        <v>0</v>
      </c>
    </row>
    <row r="79" spans="1:12" ht="12.75" customHeight="1" x14ac:dyDescent="0.2">
      <c r="A79" s="652" t="s">
        <v>723</v>
      </c>
      <c r="B79" s="652" t="s">
        <v>144</v>
      </c>
      <c r="C79" s="652" t="str">
        <f>TRIM(ONS2013Q2[[#This Row],[Edited name]])</f>
        <v>Ofsted</v>
      </c>
      <c r="D79" s="652" t="str">
        <f>VLOOKUP(ONS2013Q2[[#This Row],[Cleaned name]],ONSCollation[Dept detail / Agency],1,FALSE)</f>
        <v>Ofsted</v>
      </c>
      <c r="E79" s="651">
        <v>1250</v>
      </c>
      <c r="F79" s="651">
        <v>1210</v>
      </c>
      <c r="G79" s="651">
        <v>1250</v>
      </c>
      <c r="H79" s="651">
        <v>1210</v>
      </c>
      <c r="I79" s="651" t="s">
        <v>8</v>
      </c>
      <c r="J79" s="651" t="s">
        <v>8</v>
      </c>
      <c r="L79" s="648">
        <f>ONS2013Q2[[#This Row],[FTE Q2 2013]]-ONS2013Q2[[#This Row],[FTE Q1 2013]]</f>
        <v>0</v>
      </c>
    </row>
    <row r="80" spans="1:12" ht="12.75" customHeight="1" x14ac:dyDescent="0.2">
      <c r="A80" s="652" t="s">
        <v>296</v>
      </c>
      <c r="B80" s="652" t="s">
        <v>296</v>
      </c>
      <c r="C80" s="652" t="str">
        <f>TRIM(ONS2013Q2[[#This Row],[Edited name]])</f>
        <v>Office of Qualifications and Examinations Regulation</v>
      </c>
      <c r="D80" s="652" t="str">
        <f>VLOOKUP(ONS2013Q2[[#This Row],[Cleaned name]],ONSCollation[Dept detail / Agency],1,FALSE)</f>
        <v>Office of Qualifications and Examinations Regulation</v>
      </c>
      <c r="E80" s="651">
        <v>180</v>
      </c>
      <c r="F80" s="651">
        <v>180</v>
      </c>
      <c r="G80" s="651">
        <v>180</v>
      </c>
      <c r="H80" s="651">
        <v>170</v>
      </c>
      <c r="I80" s="651">
        <v>10</v>
      </c>
      <c r="J80" s="651" t="s">
        <v>8</v>
      </c>
      <c r="L80" s="648">
        <f>ONS2013Q2[[#This Row],[FTE Q2 2013]]-ONS2013Q2[[#This Row],[FTE Q1 2013]]</f>
        <v>10</v>
      </c>
    </row>
    <row r="81" spans="1:12" ht="12.75" customHeight="1" x14ac:dyDescent="0.2">
      <c r="A81" s="652" t="s">
        <v>706</v>
      </c>
      <c r="B81" s="652" t="s">
        <v>706</v>
      </c>
      <c r="C81" s="652" t="str">
        <f>TRIM(ONS2013Q2[[#This Row],[Edited name]])</f>
        <v>Scotland Office (incl. Office of the Advocate General for Scotland)</v>
      </c>
      <c r="D81" s="652" t="str">
        <f>VLOOKUP(ONS2013Q2[[#This Row],[Cleaned name]],ONSCollation[Dept detail / Agency],1,FALSE)</f>
        <v>Scotland Office (incl. Office of the Advocate General for Scotland)</v>
      </c>
      <c r="E81" s="651">
        <v>90</v>
      </c>
      <c r="F81" s="651">
        <v>90</v>
      </c>
      <c r="G81" s="651">
        <v>90</v>
      </c>
      <c r="H81" s="651">
        <v>90</v>
      </c>
      <c r="I81" s="651" t="s">
        <v>8</v>
      </c>
      <c r="J81" s="651" t="s">
        <v>8</v>
      </c>
      <c r="L81" s="648">
        <f>ONS2013Q2[[#This Row],[FTE Q2 2013]]-ONS2013Q2[[#This Row],[FTE Q1 2013]]</f>
        <v>0</v>
      </c>
    </row>
    <row r="82" spans="1:12" ht="12.75" customHeight="1" x14ac:dyDescent="0.2">
      <c r="A82" s="652" t="s">
        <v>83</v>
      </c>
      <c r="B82" s="652" t="s">
        <v>83</v>
      </c>
      <c r="C82" s="652" t="str">
        <f>TRIM(ONS2013Q2[[#This Row],[Edited name]])</f>
        <v>Security and Intelligence Services</v>
      </c>
      <c r="D82" s="652" t="str">
        <f>VLOOKUP(ONS2013Q2[[#This Row],[Cleaned name]],ONSCollation[Dept detail / Agency],1,FALSE)</f>
        <v>Security and Intelligence Services</v>
      </c>
      <c r="E82" s="651">
        <v>5480</v>
      </c>
      <c r="F82" s="651">
        <v>5240</v>
      </c>
      <c r="G82" s="651">
        <v>5450</v>
      </c>
      <c r="H82" s="651">
        <v>5220</v>
      </c>
      <c r="I82" s="651">
        <v>30</v>
      </c>
      <c r="J82" s="651">
        <v>30</v>
      </c>
      <c r="L82" s="648">
        <f>ONS2013Q2[[#This Row],[FTE Q2 2013]]-ONS2013Q2[[#This Row],[FTE Q1 2013]]</f>
        <v>20</v>
      </c>
    </row>
    <row r="83" spans="1:12" ht="12.75" customHeight="1" x14ac:dyDescent="0.2">
      <c r="A83" s="652" t="s">
        <v>926</v>
      </c>
      <c r="B83" s="652" t="s">
        <v>402</v>
      </c>
      <c r="C83" s="652" t="str">
        <f>TRIM(ONS2013Q2[[#This Row],[Edited name]])</f>
        <v>Department for Transport</v>
      </c>
      <c r="D83" s="652" t="str">
        <f>VLOOKUP(ONS2013Q2[[#This Row],[Cleaned name]],ONSCollation[Dept detail / Agency],1,FALSE)</f>
        <v>Department for Transport</v>
      </c>
      <c r="E83" s="651">
        <v>1830</v>
      </c>
      <c r="F83" s="651">
        <v>1770</v>
      </c>
      <c r="G83" s="651">
        <v>1760</v>
      </c>
      <c r="H83" s="651">
        <v>1710</v>
      </c>
      <c r="I83" s="651">
        <v>70</v>
      </c>
      <c r="J83" s="651">
        <v>60</v>
      </c>
      <c r="L83" s="648">
        <f>ONS2013Q2[[#This Row],[FTE Q2 2013]]-ONS2013Q2[[#This Row],[FTE Q1 2013]]</f>
        <v>60</v>
      </c>
    </row>
    <row r="84" spans="1:12" ht="12.75" customHeight="1" x14ac:dyDescent="0.2">
      <c r="A84" s="652" t="s">
        <v>85</v>
      </c>
      <c r="B84" s="652" t="s">
        <v>85</v>
      </c>
      <c r="C84" s="652" t="str">
        <f>TRIM(ONS2013Q2[[#This Row],[Edited name]])</f>
        <v>Driver and Vehicle Licensing Agency</v>
      </c>
      <c r="D84" s="652" t="str">
        <f>VLOOKUP(ONS2013Q2[[#This Row],[Cleaned name]],ONSCollation[Dept detail / Agency],1,FALSE)</f>
        <v>Driver and Vehicle Licensing Agency</v>
      </c>
      <c r="E84" s="651">
        <v>6230</v>
      </c>
      <c r="F84" s="651">
        <v>5650</v>
      </c>
      <c r="G84" s="651">
        <v>6460</v>
      </c>
      <c r="H84" s="651">
        <v>5860</v>
      </c>
      <c r="I84" s="651">
        <v>-230</v>
      </c>
      <c r="J84" s="651">
        <v>-210</v>
      </c>
      <c r="L84" s="648">
        <f>ONS2013Q2[[#This Row],[FTE Q2 2013]]-ONS2013Q2[[#This Row],[FTE Q1 2013]]</f>
        <v>-210</v>
      </c>
    </row>
    <row r="85" spans="1:12" ht="12.75" customHeight="1" x14ac:dyDescent="0.2">
      <c r="A85" s="652" t="s">
        <v>86</v>
      </c>
      <c r="B85" s="652" t="s">
        <v>86</v>
      </c>
      <c r="C85" s="652" t="str">
        <f>TRIM(ONS2013Q2[[#This Row],[Edited name]])</f>
        <v>Driving Standards Agency</v>
      </c>
      <c r="D85" s="652" t="str">
        <f>VLOOKUP(ONS2013Q2[[#This Row],[Cleaned name]],ONSCollation[Dept detail / Agency],1,FALSE)</f>
        <v>Driving Standards Agency</v>
      </c>
      <c r="E85" s="651">
        <v>2380</v>
      </c>
      <c r="F85" s="651">
        <v>2210</v>
      </c>
      <c r="G85" s="651">
        <v>2440</v>
      </c>
      <c r="H85" s="651">
        <v>2270</v>
      </c>
      <c r="I85" s="651">
        <v>-60</v>
      </c>
      <c r="J85" s="651">
        <v>-50</v>
      </c>
      <c r="L85" s="648">
        <f>ONS2013Q2[[#This Row],[FTE Q2 2013]]-ONS2013Q2[[#This Row],[FTE Q1 2013]]</f>
        <v>-60</v>
      </c>
    </row>
    <row r="86" spans="1:12" ht="12.75" customHeight="1" x14ac:dyDescent="0.2">
      <c r="A86" s="652" t="s">
        <v>927</v>
      </c>
      <c r="B86" s="652" t="s">
        <v>87</v>
      </c>
      <c r="C86" s="652" t="str">
        <f>TRIM(ONS2013Q2[[#This Row],[Edited name]])</f>
        <v>Government Car and Despatch Agency</v>
      </c>
      <c r="D86" s="652" t="str">
        <f>VLOOKUP(ONS2013Q2[[#This Row],[Cleaned name]],ONSCollation[Dept detail / Agency],1,FALSE)</f>
        <v>Government Car and Despatch Agency</v>
      </c>
      <c r="E86" s="651">
        <v>0</v>
      </c>
      <c r="F86" s="651">
        <v>0</v>
      </c>
      <c r="G86" s="651">
        <v>90</v>
      </c>
      <c r="H86" s="651">
        <v>80</v>
      </c>
      <c r="I86" s="651">
        <v>-90</v>
      </c>
      <c r="J86" s="651">
        <v>-80</v>
      </c>
      <c r="L86" s="648">
        <f>ONS2013Q2[[#This Row],[FTE Q2 2013]]-ONS2013Q2[[#This Row],[FTE Q1 2013]]</f>
        <v>-80</v>
      </c>
    </row>
    <row r="87" spans="1:12" ht="12.75" customHeight="1" x14ac:dyDescent="0.2">
      <c r="A87" s="652" t="s">
        <v>88</v>
      </c>
      <c r="B87" s="652" t="s">
        <v>88</v>
      </c>
      <c r="C87" s="652" t="str">
        <f>TRIM(ONS2013Q2[[#This Row],[Edited name]])</f>
        <v>Highways Agency</v>
      </c>
      <c r="D87" s="652" t="str">
        <f>VLOOKUP(ONS2013Q2[[#This Row],[Cleaned name]],ONSCollation[Dept detail / Agency],1,FALSE)</f>
        <v>Highways Agency</v>
      </c>
      <c r="E87" s="651">
        <v>3350</v>
      </c>
      <c r="F87" s="651">
        <v>3230</v>
      </c>
      <c r="G87" s="651">
        <v>3340</v>
      </c>
      <c r="H87" s="651">
        <v>3220</v>
      </c>
      <c r="I87" s="651">
        <v>10</v>
      </c>
      <c r="J87" s="651">
        <v>10</v>
      </c>
      <c r="L87" s="648">
        <f>ONS2013Q2[[#This Row],[FTE Q2 2013]]-ONS2013Q2[[#This Row],[FTE Q1 2013]]</f>
        <v>10</v>
      </c>
    </row>
    <row r="88" spans="1:12" ht="12.75" customHeight="1" x14ac:dyDescent="0.2">
      <c r="A88" s="652" t="s">
        <v>89</v>
      </c>
      <c r="B88" s="652" t="s">
        <v>89</v>
      </c>
      <c r="C88" s="652" t="str">
        <f>TRIM(ONS2013Q2[[#This Row],[Edited name]])</f>
        <v>Maritime and Coastguard Agency</v>
      </c>
      <c r="D88" s="652" t="str">
        <f>VLOOKUP(ONS2013Q2[[#This Row],[Cleaned name]],ONSCollation[Dept detail / Agency],1,FALSE)</f>
        <v>Maritime and Coastguard Agency</v>
      </c>
      <c r="E88" s="651">
        <v>1050</v>
      </c>
      <c r="F88" s="651">
        <v>1000</v>
      </c>
      <c r="G88" s="651">
        <v>1090</v>
      </c>
      <c r="H88" s="651">
        <v>1040</v>
      </c>
      <c r="I88" s="651">
        <v>-30</v>
      </c>
      <c r="J88" s="651">
        <v>-30</v>
      </c>
      <c r="L88" s="648">
        <f>ONS2013Q2[[#This Row],[FTE Q2 2013]]-ONS2013Q2[[#This Row],[FTE Q1 2013]]</f>
        <v>-40</v>
      </c>
    </row>
    <row r="89" spans="1:12" ht="12.75" customHeight="1" x14ac:dyDescent="0.2">
      <c r="A89" s="652" t="s">
        <v>90</v>
      </c>
      <c r="B89" s="652" t="s">
        <v>90</v>
      </c>
      <c r="C89" s="652" t="str">
        <f>TRIM(ONS2013Q2[[#This Row],[Edited name]])</f>
        <v>Office of Rail Regulation</v>
      </c>
      <c r="D89" s="652" t="str">
        <f>VLOOKUP(ONS2013Q2[[#This Row],[Cleaned name]],ONSCollation[Dept detail / Agency],1,FALSE)</f>
        <v>Office of Rail Regulation</v>
      </c>
      <c r="E89" s="651">
        <v>290</v>
      </c>
      <c r="F89" s="651">
        <v>270</v>
      </c>
      <c r="G89" s="651">
        <v>290</v>
      </c>
      <c r="H89" s="651">
        <v>280</v>
      </c>
      <c r="I89" s="651" t="s">
        <v>8</v>
      </c>
      <c r="J89" s="651" t="s">
        <v>8</v>
      </c>
      <c r="L89" s="648">
        <f>ONS2013Q2[[#This Row],[FTE Q2 2013]]-ONS2013Q2[[#This Row],[FTE Q1 2013]]</f>
        <v>-10</v>
      </c>
    </row>
    <row r="90" spans="1:12" ht="12.75" customHeight="1" x14ac:dyDescent="0.2">
      <c r="A90" s="652" t="s">
        <v>91</v>
      </c>
      <c r="B90" s="652" t="s">
        <v>91</v>
      </c>
      <c r="C90" s="652" t="str">
        <f>TRIM(ONS2013Q2[[#This Row],[Edited name]])</f>
        <v>Vehicle Certification Agency</v>
      </c>
      <c r="D90" s="652" t="str">
        <f>VLOOKUP(ONS2013Q2[[#This Row],[Cleaned name]],ONSCollation[Dept detail / Agency],1,FALSE)</f>
        <v>Vehicle Certification Agency</v>
      </c>
      <c r="E90" s="651">
        <v>160</v>
      </c>
      <c r="F90" s="651">
        <v>150</v>
      </c>
      <c r="G90" s="651">
        <v>160</v>
      </c>
      <c r="H90" s="651">
        <v>150</v>
      </c>
      <c r="I90" s="651" t="s">
        <v>8</v>
      </c>
      <c r="J90" s="651">
        <v>0</v>
      </c>
      <c r="L90" s="648">
        <f>ONS2013Q2[[#This Row],[FTE Q2 2013]]-ONS2013Q2[[#This Row],[FTE Q1 2013]]</f>
        <v>0</v>
      </c>
    </row>
    <row r="91" spans="1:12" ht="12.75" customHeight="1" x14ac:dyDescent="0.2">
      <c r="A91" s="652" t="s">
        <v>92</v>
      </c>
      <c r="B91" s="652" t="s">
        <v>92</v>
      </c>
      <c r="C91" s="652" t="str">
        <f>TRIM(ONS2013Q2[[#This Row],[Edited name]])</f>
        <v>Vehicle and Operator Services Agency</v>
      </c>
      <c r="D91" s="652" t="str">
        <f>VLOOKUP(ONS2013Q2[[#This Row],[Cleaned name]],ONSCollation[Dept detail / Agency],1,FALSE)</f>
        <v>Vehicle and Operator Services Agency</v>
      </c>
      <c r="E91" s="651">
        <v>2280</v>
      </c>
      <c r="F91" s="651">
        <v>2190</v>
      </c>
      <c r="G91" s="651">
        <v>2270</v>
      </c>
      <c r="H91" s="651">
        <v>2180</v>
      </c>
      <c r="I91" s="651">
        <v>10</v>
      </c>
      <c r="J91" s="651">
        <v>10</v>
      </c>
      <c r="L91" s="648">
        <f>ONS2013Q2[[#This Row],[FTE Q2 2013]]-ONS2013Q2[[#This Row],[FTE Q1 2013]]</f>
        <v>10</v>
      </c>
    </row>
    <row r="92" spans="1:12" ht="12.75" customHeight="1" x14ac:dyDescent="0.2">
      <c r="A92" s="652" t="s">
        <v>146</v>
      </c>
      <c r="B92" s="652" t="s">
        <v>146</v>
      </c>
      <c r="C92" s="652" t="str">
        <f>TRIM(ONS2013Q2[[#This Row],[Edited name]])</f>
        <v>UK Statistics Authority</v>
      </c>
      <c r="D92" s="652" t="str">
        <f>VLOOKUP(ONS2013Q2[[#This Row],[Cleaned name]],ONSCollation[Dept detail / Agency],1,FALSE)</f>
        <v>UK Statistics Authority</v>
      </c>
      <c r="E92" s="651">
        <v>3550</v>
      </c>
      <c r="F92" s="651">
        <v>2900</v>
      </c>
      <c r="G92" s="651">
        <v>3550</v>
      </c>
      <c r="H92" s="651">
        <v>2910</v>
      </c>
      <c r="I92" s="651" t="s">
        <v>8</v>
      </c>
      <c r="J92" s="651">
        <v>-10</v>
      </c>
      <c r="L92" s="648">
        <f>ONS2013Q2[[#This Row],[FTE Q2 2013]]-ONS2013Q2[[#This Row],[FTE Q1 2013]]</f>
        <v>-10</v>
      </c>
    </row>
    <row r="93" spans="1:12" ht="12.75" customHeight="1" x14ac:dyDescent="0.2">
      <c r="A93" s="652" t="s">
        <v>79</v>
      </c>
      <c r="B93" s="652" t="s">
        <v>79</v>
      </c>
      <c r="C93" s="652" t="str">
        <f>TRIM(ONS2013Q2[[#This Row],[Edited name]])</f>
        <v>UK Supreme Court</v>
      </c>
      <c r="D93" s="652" t="str">
        <f>VLOOKUP(ONS2013Q2[[#This Row],[Cleaned name]],ONSCollation[Dept detail / Agency],1,FALSE)</f>
        <v>UK Supreme Court</v>
      </c>
      <c r="E93" s="651">
        <v>50</v>
      </c>
      <c r="F93" s="651">
        <v>50</v>
      </c>
      <c r="G93" s="651">
        <v>50</v>
      </c>
      <c r="H93" s="651">
        <v>50</v>
      </c>
      <c r="I93" s="651">
        <v>0</v>
      </c>
      <c r="J93" s="651">
        <v>0</v>
      </c>
      <c r="L93" s="648">
        <f>ONS2013Q2[[#This Row],[FTE Q2 2013]]-ONS2013Q2[[#This Row],[FTE Q1 2013]]</f>
        <v>0</v>
      </c>
    </row>
    <row r="94" spans="1:12" ht="12.75" customHeight="1" x14ac:dyDescent="0.2">
      <c r="A94" s="652" t="s">
        <v>645</v>
      </c>
      <c r="B94" s="652" t="s">
        <v>645</v>
      </c>
      <c r="C94" s="652" t="str">
        <f>TRIM(ONS2013Q2[[#This Row],[Edited name]])</f>
        <v>Wales Office</v>
      </c>
      <c r="D94" s="652" t="str">
        <f>VLOOKUP(ONS2013Q2[[#This Row],[Cleaned name]],ONSCollation[Dept detail / Agency],1,FALSE)</f>
        <v>Wales Office</v>
      </c>
      <c r="E94" s="651">
        <v>50</v>
      </c>
      <c r="F94" s="651">
        <v>50</v>
      </c>
      <c r="G94" s="651">
        <v>50</v>
      </c>
      <c r="H94" s="651">
        <v>50</v>
      </c>
      <c r="I94" s="651" t="s">
        <v>8</v>
      </c>
      <c r="J94" s="651">
        <v>0</v>
      </c>
      <c r="L94" s="648">
        <f>ONS2013Q2[[#This Row],[FTE Q2 2013]]-ONS2013Q2[[#This Row],[FTE Q1 2013]]</f>
        <v>0</v>
      </c>
    </row>
    <row r="95" spans="1:12" ht="12.75" customHeight="1" x14ac:dyDescent="0.2">
      <c r="A95" s="652" t="s">
        <v>928</v>
      </c>
      <c r="B95" s="652" t="s">
        <v>719</v>
      </c>
      <c r="C95" s="652" t="str">
        <f>TRIM(ONS2013Q2[[#This Row],[Edited name]])</f>
        <v>Department for Work and Pensions</v>
      </c>
      <c r="D95" s="652" t="str">
        <f>VLOOKUP(ONS2013Q2[[#This Row],[Cleaned name]],ONSCollation[Dept detail / Agency],1,FALSE)</f>
        <v>Department for Work and Pensions</v>
      </c>
      <c r="E95" s="651">
        <v>102990</v>
      </c>
      <c r="F95" s="651">
        <v>90640</v>
      </c>
      <c r="G95" s="651">
        <v>104890</v>
      </c>
      <c r="H95" s="651">
        <v>92530</v>
      </c>
      <c r="I95" s="651">
        <v>-1900</v>
      </c>
      <c r="J95" s="651">
        <v>-1890</v>
      </c>
      <c r="L95" s="648">
        <f>ONS2013Q2[[#This Row],[FTE Q2 2013]]-ONS2013Q2[[#This Row],[FTE Q1 2013]]</f>
        <v>-1890</v>
      </c>
    </row>
    <row r="96" spans="1:12" ht="12.75" customHeight="1" x14ac:dyDescent="0.2">
      <c r="A96" s="652" t="s">
        <v>95</v>
      </c>
      <c r="B96" s="652" t="s">
        <v>95</v>
      </c>
      <c r="C96" s="652" t="str">
        <f>TRIM(ONS2013Q2[[#This Row],[Edited name]])</f>
        <v>The Health and Safety Executive</v>
      </c>
      <c r="D96" s="652" t="str">
        <f>VLOOKUP(ONS2013Q2[[#This Row],[Cleaned name]],ONSCollation[Dept detail / Agency],1,FALSE)</f>
        <v>The Health and Safety Executive</v>
      </c>
      <c r="E96" s="651">
        <v>3360</v>
      </c>
      <c r="F96" s="651">
        <v>3140</v>
      </c>
      <c r="G96" s="651">
        <v>3400</v>
      </c>
      <c r="H96" s="651">
        <v>3180</v>
      </c>
      <c r="I96" s="651">
        <v>-40</v>
      </c>
      <c r="J96" s="651">
        <v>-40</v>
      </c>
      <c r="L96" s="648">
        <f>ONS2013Q2[[#This Row],[FTE Q2 2013]]-ONS2013Q2[[#This Row],[FTE Q1 2013]]</f>
        <v>-40</v>
      </c>
    </row>
    <row r="97" spans="1:12" ht="12.75" customHeight="1" x14ac:dyDescent="0.2">
      <c r="A97" s="652" t="s">
        <v>825</v>
      </c>
      <c r="B97" s="652" t="s">
        <v>154</v>
      </c>
      <c r="C97" s="652" t="str">
        <f>TRIM(ONS2013Q2[[#This Row],[Edited name]])</f>
        <v>Scottish Government (excl agencies)</v>
      </c>
      <c r="D97" s="652" t="str">
        <f>VLOOKUP(ONS2013Q2[[#This Row],[Cleaned name]],ONSCollation[Dept detail / Agency],1,FALSE)</f>
        <v>Scottish Government (excl agencies)</v>
      </c>
      <c r="E97" s="651">
        <v>5070</v>
      </c>
      <c r="F97" s="651">
        <v>4860</v>
      </c>
      <c r="G97" s="651">
        <v>5130</v>
      </c>
      <c r="H97" s="651">
        <v>4920</v>
      </c>
      <c r="I97" s="651">
        <v>-60</v>
      </c>
      <c r="J97" s="651">
        <v>-60</v>
      </c>
      <c r="L97" s="648">
        <f>ONS2013Q2[[#This Row],[FTE Q2 2013]]-ONS2013Q2[[#This Row],[FTE Q1 2013]]</f>
        <v>-60</v>
      </c>
    </row>
    <row r="98" spans="1:12" ht="12.75" customHeight="1" x14ac:dyDescent="0.2">
      <c r="A98" s="652" t="s">
        <v>709</v>
      </c>
      <c r="B98" s="652" t="s">
        <v>709</v>
      </c>
      <c r="C98" s="652" t="str">
        <f>TRIM(ONS2013Q2[[#This Row],[Edited name]])</f>
        <v>Accountant in Bankruptcy</v>
      </c>
      <c r="D98" s="652" t="str">
        <f>VLOOKUP(ONS2013Q2[[#This Row],[Cleaned name]],ONSCollation[Dept detail / Agency],1,FALSE)</f>
        <v>Accountant in Bankruptcy</v>
      </c>
      <c r="E98" s="651">
        <v>140</v>
      </c>
      <c r="F98" s="651">
        <v>130</v>
      </c>
      <c r="G98" s="651">
        <v>150</v>
      </c>
      <c r="H98" s="651">
        <v>140</v>
      </c>
      <c r="I98" s="651">
        <v>-10</v>
      </c>
      <c r="J98" s="651">
        <v>-10</v>
      </c>
      <c r="L98" s="648">
        <f>ONS2013Q2[[#This Row],[FTE Q2 2013]]-ONS2013Q2[[#This Row],[FTE Q1 2013]]</f>
        <v>-10</v>
      </c>
    </row>
    <row r="99" spans="1:12" ht="12.75" customHeight="1" x14ac:dyDescent="0.2">
      <c r="A99" s="652" t="s">
        <v>710</v>
      </c>
      <c r="B99" s="652" t="s">
        <v>710</v>
      </c>
      <c r="C99" s="652" t="str">
        <f>TRIM(ONS2013Q2[[#This Row],[Edited name]])</f>
        <v>Crown Office and Procurator Fiscal</v>
      </c>
      <c r="D99" s="652" t="str">
        <f>VLOOKUP(ONS2013Q2[[#This Row],[Cleaned name]],ONSCollation[Dept detail / Agency],1,FALSE)</f>
        <v>Crown Office and Procurator Fiscal</v>
      </c>
      <c r="E99" s="651">
        <v>1680</v>
      </c>
      <c r="F99" s="651">
        <v>1560</v>
      </c>
      <c r="G99" s="651">
        <v>1700</v>
      </c>
      <c r="H99" s="651">
        <v>1580</v>
      </c>
      <c r="I99" s="651">
        <v>-20</v>
      </c>
      <c r="J99" s="651">
        <v>-20</v>
      </c>
      <c r="L99" s="648">
        <f>ONS2013Q2[[#This Row],[FTE Q2 2013]]-ONS2013Q2[[#This Row],[FTE Q1 2013]]</f>
        <v>-20</v>
      </c>
    </row>
    <row r="100" spans="1:12" ht="12.75" customHeight="1" x14ac:dyDescent="0.2">
      <c r="A100" s="652" t="s">
        <v>108</v>
      </c>
      <c r="B100" s="652" t="s">
        <v>108</v>
      </c>
      <c r="C100" s="652" t="str">
        <f>TRIM(ONS2013Q2[[#This Row],[Edited name]])</f>
        <v>Disclosure Scotland</v>
      </c>
      <c r="D100" s="652" t="str">
        <f>VLOOKUP(ONS2013Q2[[#This Row],[Cleaned name]],ONSCollation[Dept detail / Agency],1,FALSE)</f>
        <v>Disclosure Scotland</v>
      </c>
      <c r="E100" s="651">
        <v>210</v>
      </c>
      <c r="F100" s="651">
        <v>200</v>
      </c>
      <c r="G100" s="651">
        <v>180</v>
      </c>
      <c r="H100" s="651">
        <v>170</v>
      </c>
      <c r="I100" s="651">
        <v>30</v>
      </c>
      <c r="J100" s="651">
        <v>30</v>
      </c>
      <c r="L100" s="648">
        <f>ONS2013Q2[[#This Row],[FTE Q2 2013]]-ONS2013Q2[[#This Row],[FTE Q1 2013]]</f>
        <v>30</v>
      </c>
    </row>
    <row r="101" spans="1:12" ht="12.75" customHeight="1" x14ac:dyDescent="0.2">
      <c r="A101" s="652" t="s">
        <v>650</v>
      </c>
      <c r="B101" s="652" t="s">
        <v>650</v>
      </c>
      <c r="C101" s="652" t="str">
        <f>TRIM(ONS2013Q2[[#This Row],[Edited name]])</f>
        <v>Education Scotland</v>
      </c>
      <c r="D101" s="652" t="str">
        <f>VLOOKUP(ONS2013Q2[[#This Row],[Cleaned name]],ONSCollation[Dept detail / Agency],1,FALSE)</f>
        <v>Education Scotland</v>
      </c>
      <c r="E101" s="651">
        <v>260</v>
      </c>
      <c r="F101" s="651">
        <v>250</v>
      </c>
      <c r="G101" s="651">
        <v>250</v>
      </c>
      <c r="H101" s="651">
        <v>240</v>
      </c>
      <c r="I101" s="651">
        <v>10</v>
      </c>
      <c r="J101" s="651">
        <v>20</v>
      </c>
      <c r="L101" s="648">
        <f>ONS2013Q2[[#This Row],[FTE Q2 2013]]-ONS2013Q2[[#This Row],[FTE Q1 2013]]</f>
        <v>10</v>
      </c>
    </row>
    <row r="102" spans="1:12" ht="12.75" customHeight="1" x14ac:dyDescent="0.2">
      <c r="A102" s="652" t="s">
        <v>98</v>
      </c>
      <c r="B102" s="652" t="s">
        <v>98</v>
      </c>
      <c r="C102" s="652" t="str">
        <f>TRIM(ONS2013Q2[[#This Row],[Edited name]])</f>
        <v>Historic Scotland</v>
      </c>
      <c r="D102" s="652" t="str">
        <f>VLOOKUP(ONS2013Q2[[#This Row],[Cleaned name]],ONSCollation[Dept detail / Agency],1,FALSE)</f>
        <v>Historic Scotland</v>
      </c>
      <c r="E102" s="651">
        <v>1230</v>
      </c>
      <c r="F102" s="651">
        <v>1140</v>
      </c>
      <c r="G102" s="651">
        <v>1050</v>
      </c>
      <c r="H102" s="651">
        <v>990</v>
      </c>
      <c r="I102" s="651">
        <v>180</v>
      </c>
      <c r="J102" s="651">
        <v>150</v>
      </c>
      <c r="L102" s="648">
        <f>ONS2013Q2[[#This Row],[FTE Q2 2013]]-ONS2013Q2[[#This Row],[FTE Q1 2013]]</f>
        <v>150</v>
      </c>
    </row>
    <row r="103" spans="1:12" ht="12.75" customHeight="1" x14ac:dyDescent="0.2">
      <c r="A103" s="652" t="s">
        <v>584</v>
      </c>
      <c r="B103" s="652" t="s">
        <v>584</v>
      </c>
      <c r="C103" s="652" t="str">
        <f>TRIM(ONS2013Q2[[#This Row],[Edited name]])</f>
        <v>National Records of Scotland</v>
      </c>
      <c r="D103" s="652" t="str">
        <f>VLOOKUP(ONS2013Q2[[#This Row],[Cleaned name]],ONSCollation[Dept detail / Agency],1,FALSE)</f>
        <v>National Records of Scotland</v>
      </c>
      <c r="E103" s="651">
        <v>400</v>
      </c>
      <c r="F103" s="651">
        <v>380</v>
      </c>
      <c r="G103" s="651">
        <v>400</v>
      </c>
      <c r="H103" s="651">
        <v>380</v>
      </c>
      <c r="I103" s="651" t="s">
        <v>8</v>
      </c>
      <c r="J103" s="651" t="s">
        <v>8</v>
      </c>
      <c r="L103" s="648">
        <f>ONS2013Q2[[#This Row],[FTE Q2 2013]]-ONS2013Q2[[#This Row],[FTE Q1 2013]]</f>
        <v>0</v>
      </c>
    </row>
    <row r="104" spans="1:12" ht="12.75" customHeight="1" x14ac:dyDescent="0.2">
      <c r="A104" s="652" t="s">
        <v>159</v>
      </c>
      <c r="B104" s="652" t="s">
        <v>159</v>
      </c>
      <c r="C104" s="652" t="str">
        <f>TRIM(ONS2013Q2[[#This Row],[Edited name]])</f>
        <v>Office for the Scottish Charity Regulator</v>
      </c>
      <c r="D104" s="652" t="str">
        <f>VLOOKUP(ONS2013Q2[[#This Row],[Cleaned name]],ONSCollation[Dept detail / Agency],1,FALSE)</f>
        <v>Office for the Scottish Charity Regulator</v>
      </c>
      <c r="E104" s="651">
        <v>50</v>
      </c>
      <c r="F104" s="651">
        <v>50</v>
      </c>
      <c r="G104" s="651">
        <v>50</v>
      </c>
      <c r="H104" s="651">
        <v>50</v>
      </c>
      <c r="I104" s="651">
        <v>10</v>
      </c>
      <c r="J104" s="651" t="s">
        <v>8</v>
      </c>
      <c r="L104" s="648">
        <f>ONS2013Q2[[#This Row],[FTE Q2 2013]]-ONS2013Q2[[#This Row],[FTE Q1 2013]]</f>
        <v>0</v>
      </c>
    </row>
    <row r="105" spans="1:12" ht="12.75" customHeight="1" x14ac:dyDescent="0.2">
      <c r="A105" s="652" t="s">
        <v>391</v>
      </c>
      <c r="B105" s="652" t="s">
        <v>391</v>
      </c>
      <c r="C105" s="652" t="str">
        <f>TRIM(ONS2013Q2[[#This Row],[Edited name]])</f>
        <v>Registers of Scotland</v>
      </c>
      <c r="D105" s="652" t="str">
        <f>VLOOKUP(ONS2013Q2[[#This Row],[Cleaned name]],ONSCollation[Dept detail / Agency],1,FALSE)</f>
        <v>Registers of Scotland</v>
      </c>
      <c r="E105" s="651">
        <v>930</v>
      </c>
      <c r="F105" s="651">
        <v>870</v>
      </c>
      <c r="G105" s="651">
        <v>1020</v>
      </c>
      <c r="H105" s="651">
        <v>950</v>
      </c>
      <c r="I105" s="651">
        <v>-90</v>
      </c>
      <c r="J105" s="651">
        <v>-80</v>
      </c>
      <c r="L105" s="648">
        <f>ONS2013Q2[[#This Row],[FTE Q2 2013]]-ONS2013Q2[[#This Row],[FTE Q1 2013]]</f>
        <v>-80</v>
      </c>
    </row>
    <row r="106" spans="1:12" ht="12.75" customHeight="1" x14ac:dyDescent="0.2">
      <c r="A106" s="652" t="s">
        <v>102</v>
      </c>
      <c r="B106" s="652" t="s">
        <v>102</v>
      </c>
      <c r="C106" s="652" t="str">
        <f>TRIM(ONS2013Q2[[#This Row],[Edited name]])</f>
        <v>Scottish Court Service</v>
      </c>
      <c r="D106" s="652" t="str">
        <f>VLOOKUP(ONS2013Q2[[#This Row],[Cleaned name]],ONSCollation[Dept detail / Agency],1,FALSE)</f>
        <v>Scottish Court Service</v>
      </c>
      <c r="E106" s="651">
        <v>1470</v>
      </c>
      <c r="F106" s="651">
        <v>1330</v>
      </c>
      <c r="G106" s="651">
        <v>1470</v>
      </c>
      <c r="H106" s="651">
        <v>1340</v>
      </c>
      <c r="I106" s="651" t="s">
        <v>8</v>
      </c>
      <c r="J106" s="651">
        <v>-10</v>
      </c>
      <c r="L106" s="648">
        <f>ONS2013Q2[[#This Row],[FTE Q2 2013]]-ONS2013Q2[[#This Row],[FTE Q1 2013]]</f>
        <v>-10</v>
      </c>
    </row>
    <row r="107" spans="1:12" ht="12.75" customHeight="1" x14ac:dyDescent="0.2">
      <c r="A107" s="652" t="s">
        <v>107</v>
      </c>
      <c r="B107" s="652" t="s">
        <v>107</v>
      </c>
      <c r="C107" s="652" t="str">
        <f>TRIM(ONS2013Q2[[#This Row],[Edited name]])</f>
        <v>Scottish Housing Regulator</v>
      </c>
      <c r="D107" s="652" t="str">
        <f>VLOOKUP(ONS2013Q2[[#This Row],[Cleaned name]],ONSCollation[Dept detail / Agency],1,FALSE)</f>
        <v>Scottish Housing Regulator</v>
      </c>
      <c r="E107" s="651">
        <v>50</v>
      </c>
      <c r="F107" s="651">
        <v>50</v>
      </c>
      <c r="G107" s="651">
        <v>50</v>
      </c>
      <c r="H107" s="651">
        <v>40</v>
      </c>
      <c r="I107" s="651" t="s">
        <v>8</v>
      </c>
      <c r="J107" s="651" t="s">
        <v>8</v>
      </c>
      <c r="L107" s="648">
        <f>ONS2013Q2[[#This Row],[FTE Q2 2013]]-ONS2013Q2[[#This Row],[FTE Q1 2013]]</f>
        <v>10</v>
      </c>
    </row>
    <row r="108" spans="1:12" ht="12.75" customHeight="1" x14ac:dyDescent="0.2">
      <c r="A108" s="652" t="s">
        <v>158</v>
      </c>
      <c r="B108" s="652" t="s">
        <v>158</v>
      </c>
      <c r="C108" s="652" t="str">
        <f>TRIM(ONS2013Q2[[#This Row],[Edited name]])</f>
        <v>Scottish Prison Service Headquarters</v>
      </c>
      <c r="D108" s="652" t="str">
        <f>VLOOKUP(ONS2013Q2[[#This Row],[Cleaned name]],ONSCollation[Dept detail / Agency],1,FALSE)</f>
        <v>Scottish Prison Service Headquarters</v>
      </c>
      <c r="E108" s="651">
        <v>4380</v>
      </c>
      <c r="F108" s="651">
        <v>4250</v>
      </c>
      <c r="G108" s="651">
        <v>4340</v>
      </c>
      <c r="H108" s="651">
        <v>4210</v>
      </c>
      <c r="I108" s="651">
        <v>50</v>
      </c>
      <c r="J108" s="651">
        <v>40</v>
      </c>
      <c r="L108" s="648">
        <f>ONS2013Q2[[#This Row],[FTE Q2 2013]]-ONS2013Q2[[#This Row],[FTE Q1 2013]]</f>
        <v>40</v>
      </c>
    </row>
    <row r="109" spans="1:12" ht="12.75" customHeight="1" x14ac:dyDescent="0.2">
      <c r="A109" s="652" t="s">
        <v>103</v>
      </c>
      <c r="B109" s="652" t="s">
        <v>103</v>
      </c>
      <c r="C109" s="652" t="str">
        <f>TRIM(ONS2013Q2[[#This Row],[Edited name]])</f>
        <v>Scottish Public Pensions Agency</v>
      </c>
      <c r="D109" s="652" t="str">
        <f>VLOOKUP(ONS2013Q2[[#This Row],[Cleaned name]],ONSCollation[Dept detail / Agency],1,FALSE)</f>
        <v>Scottish Public Pensions Agency</v>
      </c>
      <c r="E109" s="651">
        <v>250</v>
      </c>
      <c r="F109" s="651">
        <v>240</v>
      </c>
      <c r="G109" s="651">
        <v>260</v>
      </c>
      <c r="H109" s="651">
        <v>250</v>
      </c>
      <c r="I109" s="651">
        <v>-10</v>
      </c>
      <c r="J109" s="651">
        <v>-10</v>
      </c>
      <c r="L109" s="648">
        <f>ONS2013Q2[[#This Row],[FTE Q2 2013]]-ONS2013Q2[[#This Row],[FTE Q1 2013]]</f>
        <v>-10</v>
      </c>
    </row>
    <row r="110" spans="1:12" ht="12.75" customHeight="1" x14ac:dyDescent="0.2">
      <c r="A110" s="652" t="s">
        <v>105</v>
      </c>
      <c r="B110" s="652" t="s">
        <v>105</v>
      </c>
      <c r="C110" s="652" t="str">
        <f>TRIM(ONS2013Q2[[#This Row],[Edited name]])</f>
        <v>Student Awards Agency</v>
      </c>
      <c r="D110" s="652" t="str">
        <f>VLOOKUP(ONS2013Q2[[#This Row],[Cleaned name]],ONSCollation[Dept detail / Agency],1,FALSE)</f>
        <v>Student Awards Agency</v>
      </c>
      <c r="E110" s="651">
        <v>200</v>
      </c>
      <c r="F110" s="651">
        <v>190</v>
      </c>
      <c r="G110" s="651">
        <v>200</v>
      </c>
      <c r="H110" s="651">
        <v>190</v>
      </c>
      <c r="I110" s="651" t="s">
        <v>8</v>
      </c>
      <c r="J110" s="651" t="s">
        <v>8</v>
      </c>
      <c r="L110" s="648">
        <f>ONS2013Q2[[#This Row],[FTE Q2 2013]]-ONS2013Q2[[#This Row],[FTE Q1 2013]]</f>
        <v>0</v>
      </c>
    </row>
    <row r="111" spans="1:12" ht="12.75" customHeight="1" x14ac:dyDescent="0.2">
      <c r="A111" s="652" t="s">
        <v>106</v>
      </c>
      <c r="B111" s="652" t="s">
        <v>106</v>
      </c>
      <c r="C111" s="652" t="str">
        <f>TRIM(ONS2013Q2[[#This Row],[Edited name]])</f>
        <v>Transport Scotland</v>
      </c>
      <c r="D111" s="652" t="str">
        <f>VLOOKUP(ONS2013Q2[[#This Row],[Cleaned name]],ONSCollation[Dept detail / Agency],1,FALSE)</f>
        <v>Transport Scotland</v>
      </c>
      <c r="E111" s="651">
        <v>390</v>
      </c>
      <c r="F111" s="651">
        <v>380</v>
      </c>
      <c r="G111" s="651">
        <v>380</v>
      </c>
      <c r="H111" s="651">
        <v>370</v>
      </c>
      <c r="I111" s="651">
        <v>10</v>
      </c>
      <c r="J111" s="651">
        <v>10</v>
      </c>
      <c r="L111" s="648">
        <f>ONS2013Q2[[#This Row],[FTE Q2 2013]]-ONS2013Q2[[#This Row],[FTE Q1 2013]]</f>
        <v>10</v>
      </c>
    </row>
    <row r="112" spans="1:12" ht="12.75" customHeight="1" x14ac:dyDescent="0.2">
      <c r="A112" s="652" t="s">
        <v>929</v>
      </c>
      <c r="B112" s="652" t="s">
        <v>929</v>
      </c>
      <c r="C112" s="652" t="str">
        <f>TRIM(ONS2013Q2[[#This Row],[Edited name]])</f>
        <v>Welsh Government</v>
      </c>
      <c r="D112" s="652" t="str">
        <f>VLOOKUP(ONS2013Q2[[#This Row],[Cleaned name]],ONSCollation[Dept detail / Agency],1,FALSE)</f>
        <v>Welsh Government</v>
      </c>
      <c r="E112" s="651">
        <v>5680</v>
      </c>
      <c r="F112" s="651">
        <v>5390</v>
      </c>
      <c r="G112" s="651">
        <v>5560</v>
      </c>
      <c r="H112" s="651">
        <v>5290</v>
      </c>
      <c r="I112" s="651">
        <v>120</v>
      </c>
      <c r="J112" s="651">
        <v>100</v>
      </c>
      <c r="L112" s="648">
        <f>ONS2013Q2[[#This Row],[FTE Q2 2013]]-ONS2013Q2[[#This Row],[FTE Q1 2013]]</f>
        <v>100</v>
      </c>
    </row>
    <row r="113" spans="1:12" s="654" customFormat="1" ht="12.75" customHeight="1" x14ac:dyDescent="0.2">
      <c r="A113" s="669" t="s">
        <v>162</v>
      </c>
      <c r="B113" s="669" t="s">
        <v>913</v>
      </c>
      <c r="C113" s="652" t="str">
        <f>TRIM(ONS2013Q2[[#This Row],[Edited name]])</f>
        <v>Total Employment</v>
      </c>
      <c r="D113" s="652" t="str">
        <f>VLOOKUP(ONS2013Q2[[#This Row],[Cleaned name]],ONSCollation[Dept detail / Agency],1,FALSE)</f>
        <v>Total Employment</v>
      </c>
      <c r="E113" s="653">
        <v>450490</v>
      </c>
      <c r="F113" s="653">
        <v>415480</v>
      </c>
      <c r="G113" s="653">
        <v>448670</v>
      </c>
      <c r="H113" s="653">
        <v>413810</v>
      </c>
      <c r="I113" s="653">
        <v>1820</v>
      </c>
      <c r="J113" s="653">
        <v>1670</v>
      </c>
      <c r="L113" s="648">
        <f>ONS2013Q2[[#This Row],[FTE Q2 2013]]-ONS2013Q2[[#This Row],[FTE Q1 2013]]</f>
        <v>1670</v>
      </c>
    </row>
    <row r="114" spans="1:12" ht="12.75" customHeight="1" x14ac:dyDescent="0.2">
      <c r="A114" s="790"/>
      <c r="B114" s="790"/>
      <c r="C114" s="674"/>
      <c r="D114" s="674"/>
      <c r="E114" s="655"/>
      <c r="F114" s="655"/>
      <c r="G114" s="655"/>
      <c r="H114" s="655"/>
      <c r="I114" s="655"/>
      <c r="J114" s="655"/>
    </row>
    <row r="115" spans="1:12" ht="12.75" customHeight="1" x14ac:dyDescent="0.2">
      <c r="H115" s="656"/>
      <c r="I115" s="656"/>
      <c r="J115" s="657" t="s">
        <v>163</v>
      </c>
    </row>
    <row r="116" spans="1:12" ht="12.75" customHeight="1" x14ac:dyDescent="0.2">
      <c r="A116" s="658"/>
      <c r="B116" s="659"/>
      <c r="C116" s="659"/>
      <c r="D116" s="659"/>
    </row>
    <row r="117" spans="1:12" ht="12.75" customHeight="1" x14ac:dyDescent="0.2">
      <c r="A117" s="660">
        <v>1</v>
      </c>
      <c r="B117" s="789" t="s">
        <v>555</v>
      </c>
      <c r="C117" s="789"/>
      <c r="D117" s="789"/>
      <c r="E117" s="789"/>
      <c r="F117" s="789"/>
      <c r="G117" s="789"/>
      <c r="H117" s="789"/>
      <c r="I117" s="789"/>
      <c r="J117" s="789"/>
      <c r="K117" s="661"/>
    </row>
    <row r="118" spans="1:12" ht="25.5" customHeight="1" x14ac:dyDescent="0.2">
      <c r="A118" s="660">
        <v>2</v>
      </c>
      <c r="B118" s="789" t="s">
        <v>930</v>
      </c>
      <c r="C118" s="789"/>
      <c r="D118" s="789"/>
      <c r="E118" s="789"/>
      <c r="F118" s="789"/>
      <c r="G118" s="789"/>
      <c r="H118" s="789"/>
      <c r="I118" s="789"/>
      <c r="J118" s="662"/>
    </row>
    <row r="119" spans="1:12" ht="12.75" customHeight="1" x14ac:dyDescent="0.2">
      <c r="A119" s="660">
        <v>3</v>
      </c>
      <c r="B119" s="788" t="s">
        <v>931</v>
      </c>
      <c r="C119" s="788"/>
      <c r="D119" s="788"/>
      <c r="E119" s="788"/>
      <c r="F119" s="788"/>
      <c r="G119" s="788"/>
      <c r="H119" s="788"/>
      <c r="I119" s="788"/>
      <c r="J119" s="788"/>
    </row>
    <row r="120" spans="1:12" ht="25.5" customHeight="1" x14ac:dyDescent="0.2">
      <c r="A120" s="663">
        <v>4</v>
      </c>
      <c r="B120" s="788" t="s">
        <v>932</v>
      </c>
      <c r="C120" s="788"/>
      <c r="D120" s="788"/>
      <c r="E120" s="788"/>
      <c r="F120" s="788"/>
      <c r="G120" s="788"/>
      <c r="H120" s="788"/>
      <c r="I120" s="788"/>
      <c r="J120" s="664"/>
    </row>
    <row r="121" spans="1:12" ht="25.5" customHeight="1" x14ac:dyDescent="0.2">
      <c r="A121" s="663">
        <v>5</v>
      </c>
      <c r="B121" s="788" t="s">
        <v>933</v>
      </c>
      <c r="C121" s="788"/>
      <c r="D121" s="788"/>
      <c r="E121" s="788"/>
      <c r="F121" s="788"/>
      <c r="G121" s="788"/>
      <c r="H121" s="788"/>
      <c r="I121" s="788"/>
      <c r="J121" s="665"/>
    </row>
    <row r="122" spans="1:12" ht="25.5" customHeight="1" x14ac:dyDescent="0.2">
      <c r="A122" s="663">
        <v>6</v>
      </c>
      <c r="B122" s="789" t="s">
        <v>934</v>
      </c>
      <c r="C122" s="789"/>
      <c r="D122" s="789"/>
      <c r="E122" s="789"/>
      <c r="F122" s="789"/>
      <c r="G122" s="789"/>
      <c r="H122" s="789"/>
      <c r="I122" s="789"/>
      <c r="J122" s="662"/>
    </row>
    <row r="123" spans="1:12" ht="25.5" customHeight="1" x14ac:dyDescent="0.2">
      <c r="A123" s="663">
        <v>7</v>
      </c>
      <c r="B123" s="788" t="s">
        <v>935</v>
      </c>
      <c r="C123" s="788"/>
      <c r="D123" s="788"/>
      <c r="E123" s="788"/>
      <c r="F123" s="788"/>
      <c r="G123" s="788"/>
      <c r="H123" s="788"/>
      <c r="I123" s="788"/>
      <c r="J123" s="665"/>
    </row>
    <row r="124" spans="1:12" ht="12.75" customHeight="1" x14ac:dyDescent="0.2">
      <c r="B124" s="666"/>
      <c r="C124" s="666"/>
      <c r="D124" s="666"/>
      <c r="E124" s="666"/>
      <c r="F124" s="666"/>
      <c r="G124" s="666"/>
      <c r="H124" s="666"/>
    </row>
    <row r="125" spans="1:12" s="651" customFormat="1" ht="12.75" customHeight="1" x14ac:dyDescent="0.2">
      <c r="A125" s="648"/>
      <c r="B125" s="667"/>
      <c r="C125" s="667"/>
      <c r="D125" s="667"/>
      <c r="E125" s="667"/>
      <c r="F125" s="667"/>
      <c r="G125" s="667"/>
      <c r="H125" s="667"/>
      <c r="K125" s="648"/>
    </row>
    <row r="126" spans="1:12" s="651" customFormat="1" ht="12.75" customHeight="1" x14ac:dyDescent="0.2">
      <c r="A126" s="648"/>
      <c r="B126" s="667"/>
      <c r="C126" s="667"/>
      <c r="D126" s="667"/>
      <c r="E126" s="667"/>
      <c r="F126" s="667"/>
      <c r="G126" s="667"/>
      <c r="H126" s="667"/>
      <c r="K126" s="648"/>
    </row>
  </sheetData>
  <mergeCells count="14">
    <mergeCell ref="B120:I120"/>
    <mergeCell ref="B121:I121"/>
    <mergeCell ref="B122:I122"/>
    <mergeCell ref="B123:I123"/>
    <mergeCell ref="A114:B114"/>
    <mergeCell ref="B117:J117"/>
    <mergeCell ref="B118:I118"/>
    <mergeCell ref="B119:J119"/>
    <mergeCell ref="A4:B4"/>
    <mergeCell ref="A1:J1"/>
    <mergeCell ref="A3:B3"/>
    <mergeCell ref="E3:F3"/>
    <mergeCell ref="G3:H3"/>
    <mergeCell ref="I3:J3"/>
  </mergeCells>
  <printOptions horizontalCentered="1"/>
  <pageMargins left="0" right="0" top="0.74803149606299213" bottom="0" header="0.31496062992125984" footer="0.31496062992125984"/>
  <pageSetup paperSize="9" scale="54"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188"/>
  <sheetViews>
    <sheetView workbookViewId="0">
      <selection activeCell="I5" sqref="I5"/>
    </sheetView>
  </sheetViews>
  <sheetFormatPr defaultRowHeight="12" x14ac:dyDescent="0.25"/>
  <cols>
    <col min="1" max="1" width="27.5703125" style="507" customWidth="1"/>
    <col min="2" max="2" width="25.42578125" style="507" customWidth="1"/>
    <col min="3" max="3" width="16" style="507" customWidth="1"/>
    <col min="4" max="4" width="14.28515625" style="507" customWidth="1"/>
    <col min="5" max="5" width="12.5703125" style="508" customWidth="1"/>
    <col min="6" max="6" width="13.140625" style="508" customWidth="1"/>
    <col min="7" max="7" width="12.5703125" style="508" customWidth="1"/>
    <col min="8" max="8" width="13.140625" style="508" customWidth="1"/>
    <col min="9" max="9" width="12" style="508" customWidth="1"/>
    <col min="10" max="10" width="12.5703125" style="508" customWidth="1"/>
    <col min="11" max="258" width="9.140625" style="507"/>
    <col min="259" max="259" width="5" style="507" customWidth="1"/>
    <col min="260" max="260" width="54.7109375" style="507" customWidth="1"/>
    <col min="261" max="266" width="11" style="507" customWidth="1"/>
    <col min="267" max="514" width="9.140625" style="507"/>
    <col min="515" max="515" width="5" style="507" customWidth="1"/>
    <col min="516" max="516" width="54.7109375" style="507" customWidth="1"/>
    <col min="517" max="522" width="11" style="507" customWidth="1"/>
    <col min="523" max="770" width="9.140625" style="507"/>
    <col min="771" max="771" width="5" style="507" customWidth="1"/>
    <col min="772" max="772" width="54.7109375" style="507" customWidth="1"/>
    <col min="773" max="778" width="11" style="507" customWidth="1"/>
    <col min="779" max="1026" width="9.140625" style="507"/>
    <col min="1027" max="1027" width="5" style="507" customWidth="1"/>
    <col min="1028" max="1028" width="54.7109375" style="507" customWidth="1"/>
    <col min="1029" max="1034" width="11" style="507" customWidth="1"/>
    <col min="1035" max="1282" width="9.140625" style="507"/>
    <col min="1283" max="1283" width="5" style="507" customWidth="1"/>
    <col min="1284" max="1284" width="54.7109375" style="507" customWidth="1"/>
    <col min="1285" max="1290" width="11" style="507" customWidth="1"/>
    <col min="1291" max="1538" width="9.140625" style="507"/>
    <col min="1539" max="1539" width="5" style="507" customWidth="1"/>
    <col min="1540" max="1540" width="54.7109375" style="507" customWidth="1"/>
    <col min="1541" max="1546" width="11" style="507" customWidth="1"/>
    <col min="1547" max="1794" width="9.140625" style="507"/>
    <col min="1795" max="1795" width="5" style="507" customWidth="1"/>
    <col min="1796" max="1796" width="54.7109375" style="507" customWidth="1"/>
    <col min="1797" max="1802" width="11" style="507" customWidth="1"/>
    <col min="1803" max="2050" width="9.140625" style="507"/>
    <col min="2051" max="2051" width="5" style="507" customWidth="1"/>
    <col min="2052" max="2052" width="54.7109375" style="507" customWidth="1"/>
    <col min="2053" max="2058" width="11" style="507" customWidth="1"/>
    <col min="2059" max="2306" width="9.140625" style="507"/>
    <col min="2307" max="2307" width="5" style="507" customWidth="1"/>
    <col min="2308" max="2308" width="54.7109375" style="507" customWidth="1"/>
    <col min="2309" max="2314" width="11" style="507" customWidth="1"/>
    <col min="2315" max="2562" width="9.140625" style="507"/>
    <col min="2563" max="2563" width="5" style="507" customWidth="1"/>
    <col min="2564" max="2564" width="54.7109375" style="507" customWidth="1"/>
    <col min="2565" max="2570" width="11" style="507" customWidth="1"/>
    <col min="2571" max="2818" width="9.140625" style="507"/>
    <col min="2819" max="2819" width="5" style="507" customWidth="1"/>
    <col min="2820" max="2820" width="54.7109375" style="507" customWidth="1"/>
    <col min="2821" max="2826" width="11" style="507" customWidth="1"/>
    <col min="2827" max="3074" width="9.140625" style="507"/>
    <col min="3075" max="3075" width="5" style="507" customWidth="1"/>
    <col min="3076" max="3076" width="54.7109375" style="507" customWidth="1"/>
    <col min="3077" max="3082" width="11" style="507" customWidth="1"/>
    <col min="3083" max="3330" width="9.140625" style="507"/>
    <col min="3331" max="3331" width="5" style="507" customWidth="1"/>
    <col min="3332" max="3332" width="54.7109375" style="507" customWidth="1"/>
    <col min="3333" max="3338" width="11" style="507" customWidth="1"/>
    <col min="3339" max="3586" width="9.140625" style="507"/>
    <col min="3587" max="3587" width="5" style="507" customWidth="1"/>
    <col min="3588" max="3588" width="54.7109375" style="507" customWidth="1"/>
    <col min="3589" max="3594" width="11" style="507" customWidth="1"/>
    <col min="3595" max="3842" width="9.140625" style="507"/>
    <col min="3843" max="3843" width="5" style="507" customWidth="1"/>
    <col min="3844" max="3844" width="54.7109375" style="507" customWidth="1"/>
    <col min="3845" max="3850" width="11" style="507" customWidth="1"/>
    <col min="3851" max="4098" width="9.140625" style="507"/>
    <col min="4099" max="4099" width="5" style="507" customWidth="1"/>
    <col min="4100" max="4100" width="54.7109375" style="507" customWidth="1"/>
    <col min="4101" max="4106" width="11" style="507" customWidth="1"/>
    <col min="4107" max="4354" width="9.140625" style="507"/>
    <col min="4355" max="4355" width="5" style="507" customWidth="1"/>
    <col min="4356" max="4356" width="54.7109375" style="507" customWidth="1"/>
    <col min="4357" max="4362" width="11" style="507" customWidth="1"/>
    <col min="4363" max="4610" width="9.140625" style="507"/>
    <col min="4611" max="4611" width="5" style="507" customWidth="1"/>
    <col min="4612" max="4612" width="54.7109375" style="507" customWidth="1"/>
    <col min="4613" max="4618" width="11" style="507" customWidth="1"/>
    <col min="4619" max="4866" width="9.140625" style="507"/>
    <col min="4867" max="4867" width="5" style="507" customWidth="1"/>
    <col min="4868" max="4868" width="54.7109375" style="507" customWidth="1"/>
    <col min="4869" max="4874" width="11" style="507" customWidth="1"/>
    <col min="4875" max="5122" width="9.140625" style="507"/>
    <col min="5123" max="5123" width="5" style="507" customWidth="1"/>
    <col min="5124" max="5124" width="54.7109375" style="507" customWidth="1"/>
    <col min="5125" max="5130" width="11" style="507" customWidth="1"/>
    <col min="5131" max="5378" width="9.140625" style="507"/>
    <col min="5379" max="5379" width="5" style="507" customWidth="1"/>
    <col min="5380" max="5380" width="54.7109375" style="507" customWidth="1"/>
    <col min="5381" max="5386" width="11" style="507" customWidth="1"/>
    <col min="5387" max="5634" width="9.140625" style="507"/>
    <col min="5635" max="5635" width="5" style="507" customWidth="1"/>
    <col min="5636" max="5636" width="54.7109375" style="507" customWidth="1"/>
    <col min="5637" max="5642" width="11" style="507" customWidth="1"/>
    <col min="5643" max="5890" width="9.140625" style="507"/>
    <col min="5891" max="5891" width="5" style="507" customWidth="1"/>
    <col min="5892" max="5892" width="54.7109375" style="507" customWidth="1"/>
    <col min="5893" max="5898" width="11" style="507" customWidth="1"/>
    <col min="5899" max="6146" width="9.140625" style="507"/>
    <col min="6147" max="6147" width="5" style="507" customWidth="1"/>
    <col min="6148" max="6148" width="54.7109375" style="507" customWidth="1"/>
    <col min="6149" max="6154" width="11" style="507" customWidth="1"/>
    <col min="6155" max="6402" width="9.140625" style="507"/>
    <col min="6403" max="6403" width="5" style="507" customWidth="1"/>
    <col min="6404" max="6404" width="54.7109375" style="507" customWidth="1"/>
    <col min="6405" max="6410" width="11" style="507" customWidth="1"/>
    <col min="6411" max="6658" width="9.140625" style="507"/>
    <col min="6659" max="6659" width="5" style="507" customWidth="1"/>
    <col min="6660" max="6660" width="54.7109375" style="507" customWidth="1"/>
    <col min="6661" max="6666" width="11" style="507" customWidth="1"/>
    <col min="6667" max="6914" width="9.140625" style="507"/>
    <col min="6915" max="6915" width="5" style="507" customWidth="1"/>
    <col min="6916" max="6916" width="54.7109375" style="507" customWidth="1"/>
    <col min="6917" max="6922" width="11" style="507" customWidth="1"/>
    <col min="6923" max="7170" width="9.140625" style="507"/>
    <col min="7171" max="7171" width="5" style="507" customWidth="1"/>
    <col min="7172" max="7172" width="54.7109375" style="507" customWidth="1"/>
    <col min="7173" max="7178" width="11" style="507" customWidth="1"/>
    <col min="7179" max="7426" width="9.140625" style="507"/>
    <col min="7427" max="7427" width="5" style="507" customWidth="1"/>
    <col min="7428" max="7428" width="54.7109375" style="507" customWidth="1"/>
    <col min="7429" max="7434" width="11" style="507" customWidth="1"/>
    <col min="7435" max="7682" width="9.140625" style="507"/>
    <col min="7683" max="7683" width="5" style="507" customWidth="1"/>
    <col min="7684" max="7684" width="54.7109375" style="507" customWidth="1"/>
    <col min="7685" max="7690" width="11" style="507" customWidth="1"/>
    <col min="7691" max="7938" width="9.140625" style="507"/>
    <col min="7939" max="7939" width="5" style="507" customWidth="1"/>
    <col min="7940" max="7940" width="54.7109375" style="507" customWidth="1"/>
    <col min="7941" max="7946" width="11" style="507" customWidth="1"/>
    <col min="7947" max="8194" width="9.140625" style="507"/>
    <col min="8195" max="8195" width="5" style="507" customWidth="1"/>
    <col min="8196" max="8196" width="54.7109375" style="507" customWidth="1"/>
    <col min="8197" max="8202" width="11" style="507" customWidth="1"/>
    <col min="8203" max="8450" width="9.140625" style="507"/>
    <col min="8451" max="8451" width="5" style="507" customWidth="1"/>
    <col min="8452" max="8452" width="54.7109375" style="507" customWidth="1"/>
    <col min="8453" max="8458" width="11" style="507" customWidth="1"/>
    <col min="8459" max="8706" width="9.140625" style="507"/>
    <col min="8707" max="8707" width="5" style="507" customWidth="1"/>
    <col min="8708" max="8708" width="54.7109375" style="507" customWidth="1"/>
    <col min="8709" max="8714" width="11" style="507" customWidth="1"/>
    <col min="8715" max="8962" width="9.140625" style="507"/>
    <col min="8963" max="8963" width="5" style="507" customWidth="1"/>
    <col min="8964" max="8964" width="54.7109375" style="507" customWidth="1"/>
    <col min="8965" max="8970" width="11" style="507" customWidth="1"/>
    <col min="8971" max="9218" width="9.140625" style="507"/>
    <col min="9219" max="9219" width="5" style="507" customWidth="1"/>
    <col min="9220" max="9220" width="54.7109375" style="507" customWidth="1"/>
    <col min="9221" max="9226" width="11" style="507" customWidth="1"/>
    <col min="9227" max="9474" width="9.140625" style="507"/>
    <col min="9475" max="9475" width="5" style="507" customWidth="1"/>
    <col min="9476" max="9476" width="54.7109375" style="507" customWidth="1"/>
    <col min="9477" max="9482" width="11" style="507" customWidth="1"/>
    <col min="9483" max="9730" width="9.140625" style="507"/>
    <col min="9731" max="9731" width="5" style="507" customWidth="1"/>
    <col min="9732" max="9732" width="54.7109375" style="507" customWidth="1"/>
    <col min="9733" max="9738" width="11" style="507" customWidth="1"/>
    <col min="9739" max="9986" width="9.140625" style="507"/>
    <col min="9987" max="9987" width="5" style="507" customWidth="1"/>
    <col min="9988" max="9988" width="54.7109375" style="507" customWidth="1"/>
    <col min="9989" max="9994" width="11" style="507" customWidth="1"/>
    <col min="9995" max="10242" width="9.140625" style="507"/>
    <col min="10243" max="10243" width="5" style="507" customWidth="1"/>
    <col min="10244" max="10244" width="54.7109375" style="507" customWidth="1"/>
    <col min="10245" max="10250" width="11" style="507" customWidth="1"/>
    <col min="10251" max="10498" width="9.140625" style="507"/>
    <col min="10499" max="10499" width="5" style="507" customWidth="1"/>
    <col min="10500" max="10500" width="54.7109375" style="507" customWidth="1"/>
    <col min="10501" max="10506" width="11" style="507" customWidth="1"/>
    <col min="10507" max="10754" width="9.140625" style="507"/>
    <col min="10755" max="10755" width="5" style="507" customWidth="1"/>
    <col min="10756" max="10756" width="54.7109375" style="507" customWidth="1"/>
    <col min="10757" max="10762" width="11" style="507" customWidth="1"/>
    <col min="10763" max="11010" width="9.140625" style="507"/>
    <col min="11011" max="11011" width="5" style="507" customWidth="1"/>
    <col min="11012" max="11012" width="54.7109375" style="507" customWidth="1"/>
    <col min="11013" max="11018" width="11" style="507" customWidth="1"/>
    <col min="11019" max="11266" width="9.140625" style="507"/>
    <col min="11267" max="11267" width="5" style="507" customWidth="1"/>
    <col min="11268" max="11268" width="54.7109375" style="507" customWidth="1"/>
    <col min="11269" max="11274" width="11" style="507" customWidth="1"/>
    <col min="11275" max="11522" width="9.140625" style="507"/>
    <col min="11523" max="11523" width="5" style="507" customWidth="1"/>
    <col min="11524" max="11524" width="54.7109375" style="507" customWidth="1"/>
    <col min="11525" max="11530" width="11" style="507" customWidth="1"/>
    <col min="11531" max="11778" width="9.140625" style="507"/>
    <col min="11779" max="11779" width="5" style="507" customWidth="1"/>
    <col min="11780" max="11780" width="54.7109375" style="507" customWidth="1"/>
    <col min="11781" max="11786" width="11" style="507" customWidth="1"/>
    <col min="11787" max="12034" width="9.140625" style="507"/>
    <col min="12035" max="12035" width="5" style="507" customWidth="1"/>
    <col min="12036" max="12036" width="54.7109375" style="507" customWidth="1"/>
    <col min="12037" max="12042" width="11" style="507" customWidth="1"/>
    <col min="12043" max="12290" width="9.140625" style="507"/>
    <col min="12291" max="12291" width="5" style="507" customWidth="1"/>
    <col min="12292" max="12292" width="54.7109375" style="507" customWidth="1"/>
    <col min="12293" max="12298" width="11" style="507" customWidth="1"/>
    <col min="12299" max="12546" width="9.140625" style="507"/>
    <col min="12547" max="12547" width="5" style="507" customWidth="1"/>
    <col min="12548" max="12548" width="54.7109375" style="507" customWidth="1"/>
    <col min="12549" max="12554" width="11" style="507" customWidth="1"/>
    <col min="12555" max="12802" width="9.140625" style="507"/>
    <col min="12803" max="12803" width="5" style="507" customWidth="1"/>
    <col min="12804" max="12804" width="54.7109375" style="507" customWidth="1"/>
    <col min="12805" max="12810" width="11" style="507" customWidth="1"/>
    <col min="12811" max="13058" width="9.140625" style="507"/>
    <col min="13059" max="13059" width="5" style="507" customWidth="1"/>
    <col min="13060" max="13060" width="54.7109375" style="507" customWidth="1"/>
    <col min="13061" max="13066" width="11" style="507" customWidth="1"/>
    <col min="13067" max="13314" width="9.140625" style="507"/>
    <col min="13315" max="13315" width="5" style="507" customWidth="1"/>
    <col min="13316" max="13316" width="54.7109375" style="507" customWidth="1"/>
    <col min="13317" max="13322" width="11" style="507" customWidth="1"/>
    <col min="13323" max="13570" width="9.140625" style="507"/>
    <col min="13571" max="13571" width="5" style="507" customWidth="1"/>
    <col min="13572" max="13572" width="54.7109375" style="507" customWidth="1"/>
    <col min="13573" max="13578" width="11" style="507" customWidth="1"/>
    <col min="13579" max="13826" width="9.140625" style="507"/>
    <col min="13827" max="13827" width="5" style="507" customWidth="1"/>
    <col min="13828" max="13828" width="54.7109375" style="507" customWidth="1"/>
    <col min="13829" max="13834" width="11" style="507" customWidth="1"/>
    <col min="13835" max="14082" width="9.140625" style="507"/>
    <col min="14083" max="14083" width="5" style="507" customWidth="1"/>
    <col min="14084" max="14084" width="54.7109375" style="507" customWidth="1"/>
    <col min="14085" max="14090" width="11" style="507" customWidth="1"/>
    <col min="14091" max="14338" width="9.140625" style="507"/>
    <col min="14339" max="14339" width="5" style="507" customWidth="1"/>
    <col min="14340" max="14340" width="54.7109375" style="507" customWidth="1"/>
    <col min="14341" max="14346" width="11" style="507" customWidth="1"/>
    <col min="14347" max="14594" width="9.140625" style="507"/>
    <col min="14595" max="14595" width="5" style="507" customWidth="1"/>
    <col min="14596" max="14596" width="54.7109375" style="507" customWidth="1"/>
    <col min="14597" max="14602" width="11" style="507" customWidth="1"/>
    <col min="14603" max="14850" width="9.140625" style="507"/>
    <col min="14851" max="14851" width="5" style="507" customWidth="1"/>
    <col min="14852" max="14852" width="54.7109375" style="507" customWidth="1"/>
    <col min="14853" max="14858" width="11" style="507" customWidth="1"/>
    <col min="14859" max="15106" width="9.140625" style="507"/>
    <col min="15107" max="15107" width="5" style="507" customWidth="1"/>
    <col min="15108" max="15108" width="54.7109375" style="507" customWidth="1"/>
    <col min="15109" max="15114" width="11" style="507" customWidth="1"/>
    <col min="15115" max="15362" width="9.140625" style="507"/>
    <col min="15363" max="15363" width="5" style="507" customWidth="1"/>
    <col min="15364" max="15364" width="54.7109375" style="507" customWidth="1"/>
    <col min="15365" max="15370" width="11" style="507" customWidth="1"/>
    <col min="15371" max="15618" width="9.140625" style="507"/>
    <col min="15619" max="15619" width="5" style="507" customWidth="1"/>
    <col min="15620" max="15620" width="54.7109375" style="507" customWidth="1"/>
    <col min="15621" max="15626" width="11" style="507" customWidth="1"/>
    <col min="15627" max="15874" width="9.140625" style="507"/>
    <col min="15875" max="15875" width="5" style="507" customWidth="1"/>
    <col min="15876" max="15876" width="54.7109375" style="507" customWidth="1"/>
    <col min="15877" max="15882" width="11" style="507" customWidth="1"/>
    <col min="15883" max="16130" width="9.140625" style="507"/>
    <col min="16131" max="16131" width="5" style="507" customWidth="1"/>
    <col min="16132" max="16132" width="54.7109375" style="507" customWidth="1"/>
    <col min="16133" max="16138" width="11" style="507" customWidth="1"/>
    <col min="16139" max="16384" width="9.140625" style="507"/>
  </cols>
  <sheetData>
    <row r="1" spans="1:11" ht="26.25" customHeight="1" x14ac:dyDescent="0.25">
      <c r="A1" s="792" t="s">
        <v>878</v>
      </c>
      <c r="B1" s="792"/>
      <c r="C1" s="792"/>
      <c r="D1" s="792"/>
      <c r="E1" s="792"/>
      <c r="F1" s="792"/>
      <c r="G1" s="792"/>
      <c r="H1" s="792"/>
      <c r="I1" s="792"/>
      <c r="J1" s="792"/>
      <c r="K1" s="506"/>
    </row>
    <row r="2" spans="1:11" ht="12.75" customHeight="1" x14ac:dyDescent="0.25"/>
    <row r="3" spans="1:11" ht="12.75" customHeight="1" x14ac:dyDescent="0.25">
      <c r="A3" s="793"/>
      <c r="B3" s="793"/>
      <c r="C3" s="587"/>
      <c r="D3" s="587"/>
      <c r="E3" s="794" t="s">
        <v>879</v>
      </c>
      <c r="F3" s="794"/>
      <c r="G3" s="794" t="s">
        <v>835</v>
      </c>
      <c r="H3" s="794"/>
      <c r="I3" s="794" t="s">
        <v>534</v>
      </c>
      <c r="J3" s="794"/>
    </row>
    <row r="4" spans="1:11" ht="25.5" customHeight="1" x14ac:dyDescent="0.25">
      <c r="A4" s="791"/>
      <c r="B4" s="791"/>
      <c r="C4" s="589"/>
      <c r="D4" s="589"/>
      <c r="E4" s="509" t="s">
        <v>0</v>
      </c>
      <c r="F4" s="509" t="s">
        <v>1</v>
      </c>
      <c r="G4" s="509" t="s">
        <v>0</v>
      </c>
      <c r="H4" s="509" t="s">
        <v>1</v>
      </c>
      <c r="I4" s="509" t="s">
        <v>0</v>
      </c>
      <c r="J4" s="509" t="s">
        <v>1</v>
      </c>
    </row>
    <row r="5" spans="1:11" ht="12.75" customHeight="1" x14ac:dyDescent="0.2">
      <c r="A5" s="610" t="s">
        <v>750</v>
      </c>
      <c r="B5" s="611" t="s">
        <v>751</v>
      </c>
      <c r="C5" s="611" t="s">
        <v>752</v>
      </c>
      <c r="D5" s="611" t="s">
        <v>716</v>
      </c>
      <c r="E5" s="612" t="s">
        <v>895</v>
      </c>
      <c r="F5" s="612" t="s">
        <v>896</v>
      </c>
      <c r="G5" s="612" t="s">
        <v>846</v>
      </c>
      <c r="H5" s="612" t="s">
        <v>847</v>
      </c>
      <c r="I5" s="612" t="s">
        <v>717</v>
      </c>
      <c r="J5" s="613" t="s">
        <v>718</v>
      </c>
      <c r="K5" s="615" t="s">
        <v>382</v>
      </c>
    </row>
    <row r="6" spans="1:11" ht="12.75" customHeight="1" x14ac:dyDescent="0.2">
      <c r="A6" s="590" t="s">
        <v>117</v>
      </c>
      <c r="B6" s="609"/>
      <c r="C6" s="609"/>
      <c r="D6" s="590"/>
      <c r="K6" s="508"/>
    </row>
    <row r="7" spans="1:11" ht="12.75" customHeight="1" x14ac:dyDescent="0.2">
      <c r="A7" s="607" t="s">
        <v>4</v>
      </c>
      <c r="B7" s="609" t="s">
        <v>4</v>
      </c>
      <c r="C7" s="609" t="str">
        <f t="shared" ref="C7:C70" si="0">TRIM(B7)</f>
        <v>Attorney General's Office</v>
      </c>
      <c r="D7" s="585" t="str">
        <f>VLOOKUP(ONS2013Q1[[#This Row],[Cleaned name]],ONSCollation[Dept detail / Agency],1,FALSE)</f>
        <v>Attorney General's Office</v>
      </c>
      <c r="E7" s="508">
        <v>40</v>
      </c>
      <c r="F7" s="508">
        <v>40</v>
      </c>
      <c r="G7" s="508">
        <v>40</v>
      </c>
      <c r="H7" s="508">
        <v>40</v>
      </c>
      <c r="I7" s="508" t="s">
        <v>8</v>
      </c>
      <c r="J7" s="508" t="s">
        <v>8</v>
      </c>
      <c r="K7" s="508"/>
    </row>
    <row r="8" spans="1:11" ht="12.75" customHeight="1" x14ac:dyDescent="0.2">
      <c r="A8" s="607" t="s">
        <v>2</v>
      </c>
      <c r="B8" s="609" t="s">
        <v>2</v>
      </c>
      <c r="C8" s="609" t="str">
        <f t="shared" si="0"/>
        <v>Crown Prosecution Service</v>
      </c>
      <c r="D8" s="585" t="str">
        <f>VLOOKUP(ONS2013Q1[[#This Row],[Cleaned name]],ONSCollation[Dept detail / Agency],1,FALSE)</f>
        <v>Crown Prosecution Service</v>
      </c>
      <c r="E8" s="508">
        <v>7330</v>
      </c>
      <c r="F8" s="508">
        <v>6770</v>
      </c>
      <c r="G8" s="508">
        <v>7370</v>
      </c>
      <c r="H8" s="508">
        <v>6810</v>
      </c>
      <c r="I8" s="508">
        <v>-40</v>
      </c>
      <c r="J8" s="508">
        <v>-40</v>
      </c>
      <c r="K8" s="508"/>
    </row>
    <row r="9" spans="1:11" ht="12.75" customHeight="1" x14ac:dyDescent="0.2">
      <c r="A9" s="607" t="s">
        <v>3</v>
      </c>
      <c r="B9" s="609" t="s">
        <v>3</v>
      </c>
      <c r="C9" s="609" t="str">
        <f t="shared" si="0"/>
        <v>Crown Prosecution Service Inspectorate</v>
      </c>
      <c r="D9" s="585" t="str">
        <f>VLOOKUP(ONS2013Q1[[#This Row],[Cleaned name]],ONSCollation[Dept detail / Agency],1,FALSE)</f>
        <v>Crown Prosecution Service Inspectorate</v>
      </c>
      <c r="E9" s="508">
        <v>30</v>
      </c>
      <c r="F9" s="508">
        <v>30</v>
      </c>
      <c r="G9" s="508">
        <v>40</v>
      </c>
      <c r="H9" s="508">
        <v>30</v>
      </c>
      <c r="I9" s="508" t="s">
        <v>8</v>
      </c>
      <c r="J9" s="508" t="s">
        <v>8</v>
      </c>
      <c r="K9" s="508"/>
    </row>
    <row r="10" spans="1:11" ht="12.75" customHeight="1" x14ac:dyDescent="0.2">
      <c r="A10" s="607" t="s">
        <v>6</v>
      </c>
      <c r="B10" s="609" t="s">
        <v>6</v>
      </c>
      <c r="C10" s="609" t="str">
        <f t="shared" si="0"/>
        <v>Serious Fraud Office</v>
      </c>
      <c r="D10" s="585" t="str">
        <f>VLOOKUP(ONS2013Q1[[#This Row],[Cleaned name]],ONSCollation[Dept detail / Agency],1,FALSE)</f>
        <v>Serious Fraud Office</v>
      </c>
      <c r="E10" s="508">
        <v>300</v>
      </c>
      <c r="F10" s="508">
        <v>290</v>
      </c>
      <c r="G10" s="508">
        <v>310</v>
      </c>
      <c r="H10" s="508">
        <v>300</v>
      </c>
      <c r="I10" s="508">
        <v>-10</v>
      </c>
      <c r="J10" s="508">
        <v>-10</v>
      </c>
      <c r="K10" s="508"/>
    </row>
    <row r="11" spans="1:11" ht="12.75" customHeight="1" x14ac:dyDescent="0.2">
      <c r="A11" s="607" t="s">
        <v>7</v>
      </c>
      <c r="B11" s="609" t="s">
        <v>7</v>
      </c>
      <c r="C11" s="609" t="str">
        <f t="shared" si="0"/>
        <v>Treasury Solicitor</v>
      </c>
      <c r="D11" s="585" t="str">
        <f>VLOOKUP(ONS2013Q1[[#This Row],[Cleaned name]],ONSCollation[Dept detail / Agency],1,FALSE)</f>
        <v>Treasury Solicitor</v>
      </c>
      <c r="E11" s="508">
        <v>1000</v>
      </c>
      <c r="F11" s="508">
        <v>940</v>
      </c>
      <c r="G11" s="508">
        <v>1010</v>
      </c>
      <c r="H11" s="508">
        <v>940</v>
      </c>
      <c r="I11" s="508" t="s">
        <v>8</v>
      </c>
      <c r="J11" s="508" t="s">
        <v>8</v>
      </c>
      <c r="K11" s="508"/>
    </row>
    <row r="12" spans="1:11" ht="12.75" customHeight="1" x14ac:dyDescent="0.2">
      <c r="A12" s="607"/>
      <c r="B12" s="609"/>
      <c r="C12" s="609"/>
      <c r="D12" s="585"/>
      <c r="K12" s="508"/>
    </row>
    <row r="13" spans="1:11" ht="12.75" customHeight="1" x14ac:dyDescent="0.2">
      <c r="A13" s="590" t="s">
        <v>176</v>
      </c>
      <c r="B13" s="609"/>
      <c r="C13" s="609"/>
      <c r="D13" s="590"/>
      <c r="K13" s="508"/>
    </row>
    <row r="14" spans="1:11" ht="12.75" customHeight="1" x14ac:dyDescent="0.2">
      <c r="A14" s="607" t="s">
        <v>836</v>
      </c>
      <c r="B14" s="609" t="s">
        <v>408</v>
      </c>
      <c r="C14" s="609" t="str">
        <f t="shared" si="0"/>
        <v>Business, Innovation and Skills</v>
      </c>
      <c r="D14" s="585" t="str">
        <f>VLOOKUP(ONS2013Q1[[#This Row],[Cleaned name]],ONSCollation[Dept detail / Agency],1,FALSE)</f>
        <v>Business, Innovation and Skills</v>
      </c>
      <c r="E14" s="508">
        <v>3150</v>
      </c>
      <c r="F14" s="508">
        <v>3060</v>
      </c>
      <c r="G14" s="508">
        <v>3110</v>
      </c>
      <c r="H14" s="508">
        <v>3020</v>
      </c>
      <c r="I14" s="508">
        <v>40</v>
      </c>
      <c r="J14" s="508">
        <v>40</v>
      </c>
      <c r="K14" s="508"/>
    </row>
    <row r="15" spans="1:11" ht="12.75" customHeight="1" x14ac:dyDescent="0.2">
      <c r="A15" s="607" t="s">
        <v>9</v>
      </c>
      <c r="B15" s="609" t="s">
        <v>9</v>
      </c>
      <c r="C15" s="609" t="str">
        <f t="shared" si="0"/>
        <v>Advisory Conciliation and Arbitration Service</v>
      </c>
      <c r="D15" s="585" t="str">
        <f>VLOOKUP(ONS2013Q1[[#This Row],[Cleaned name]],ONSCollation[Dept detail / Agency],1,FALSE)</f>
        <v>Advisory Conciliation and Arbitration Service</v>
      </c>
      <c r="E15" s="508">
        <v>870</v>
      </c>
      <c r="F15" s="508">
        <v>800</v>
      </c>
      <c r="G15" s="508">
        <v>850</v>
      </c>
      <c r="H15" s="508">
        <v>790</v>
      </c>
      <c r="I15" s="508">
        <v>20</v>
      </c>
      <c r="J15" s="508">
        <v>20</v>
      </c>
      <c r="K15" s="508"/>
    </row>
    <row r="16" spans="1:11" ht="12.75" customHeight="1" x14ac:dyDescent="0.2">
      <c r="A16" s="607" t="s">
        <v>10</v>
      </c>
      <c r="B16" s="609" t="s">
        <v>10</v>
      </c>
      <c r="C16" s="609" t="str">
        <f t="shared" si="0"/>
        <v>Companies House</v>
      </c>
      <c r="D16" s="585" t="str">
        <f>VLOOKUP(ONS2013Q1[[#This Row],[Cleaned name]],ONSCollation[Dept detail / Agency],1,FALSE)</f>
        <v>Companies House</v>
      </c>
      <c r="E16" s="508">
        <v>980</v>
      </c>
      <c r="F16" s="508">
        <v>890</v>
      </c>
      <c r="G16" s="508">
        <v>980</v>
      </c>
      <c r="H16" s="508">
        <v>890</v>
      </c>
      <c r="I16" s="508">
        <v>-10</v>
      </c>
      <c r="J16" s="508" t="s">
        <v>8</v>
      </c>
      <c r="K16" s="508"/>
    </row>
    <row r="17" spans="1:11" ht="12.75" customHeight="1" x14ac:dyDescent="0.2">
      <c r="A17" s="607" t="s">
        <v>11</v>
      </c>
      <c r="B17" s="609" t="s">
        <v>11</v>
      </c>
      <c r="C17" s="609" t="str">
        <f t="shared" si="0"/>
        <v>Insolvency Service</v>
      </c>
      <c r="D17" s="585" t="str">
        <f>VLOOKUP(ONS2013Q1[[#This Row],[Cleaned name]],ONSCollation[Dept detail / Agency],1,FALSE)</f>
        <v>Insolvency Service</v>
      </c>
      <c r="E17" s="508">
        <v>2000</v>
      </c>
      <c r="F17" s="508">
        <v>1890</v>
      </c>
      <c r="G17" s="508">
        <v>2010</v>
      </c>
      <c r="H17" s="508">
        <v>1910</v>
      </c>
      <c r="I17" s="508">
        <v>-10</v>
      </c>
      <c r="J17" s="508">
        <v>-20</v>
      </c>
      <c r="K17" s="508"/>
    </row>
    <row r="18" spans="1:11" ht="12.75" customHeight="1" x14ac:dyDescent="0.2">
      <c r="A18" s="607" t="s">
        <v>880</v>
      </c>
      <c r="B18" s="609" t="s">
        <v>619</v>
      </c>
      <c r="C18" s="609" t="str">
        <f t="shared" si="0"/>
        <v>HM Land Registry</v>
      </c>
      <c r="D18" s="585" t="str">
        <f>VLOOKUP(ONS2013Q1[[#This Row],[Cleaned name]],ONSCollation[Dept detail / Agency],1,FALSE)</f>
        <v>HM Land Registry</v>
      </c>
      <c r="E18" s="508">
        <v>4510</v>
      </c>
      <c r="F18" s="508">
        <v>4010</v>
      </c>
      <c r="G18" s="508">
        <v>4560</v>
      </c>
      <c r="H18" s="508">
        <v>4060</v>
      </c>
      <c r="I18" s="508">
        <v>-50</v>
      </c>
      <c r="J18" s="508">
        <v>-50</v>
      </c>
      <c r="K18" s="508"/>
    </row>
    <row r="19" spans="1:11" ht="12.75" customHeight="1" x14ac:dyDescent="0.2">
      <c r="A19" s="607" t="s">
        <v>632</v>
      </c>
      <c r="B19" s="609" t="s">
        <v>632</v>
      </c>
      <c r="C19" s="609" t="str">
        <f t="shared" si="0"/>
        <v>Met Office</v>
      </c>
      <c r="D19" s="585" t="str">
        <f>VLOOKUP(ONS2013Q1[[#This Row],[Cleaned name]],ONSCollation[Dept detail / Agency],1,FALSE)</f>
        <v>Met Office</v>
      </c>
      <c r="E19" s="508">
        <v>1950</v>
      </c>
      <c r="F19" s="508">
        <v>1880</v>
      </c>
      <c r="G19" s="508">
        <v>1930</v>
      </c>
      <c r="H19" s="508">
        <v>1860</v>
      </c>
      <c r="I19" s="508">
        <v>20</v>
      </c>
      <c r="J19" s="508">
        <v>10</v>
      </c>
      <c r="K19" s="508"/>
    </row>
    <row r="20" spans="1:11" ht="12.75" customHeight="1" x14ac:dyDescent="0.2">
      <c r="A20" s="607" t="s">
        <v>15</v>
      </c>
      <c r="B20" s="609" t="s">
        <v>15</v>
      </c>
      <c r="C20" s="609" t="str">
        <f t="shared" si="0"/>
        <v>National Measurement Office</v>
      </c>
      <c r="D20" s="585" t="str">
        <f>VLOOKUP(ONS2013Q1[[#This Row],[Cleaned name]],ONSCollation[Dept detail / Agency],1,FALSE)</f>
        <v>National Measurement Office</v>
      </c>
      <c r="E20" s="508">
        <v>70</v>
      </c>
      <c r="F20" s="508">
        <v>70</v>
      </c>
      <c r="G20" s="508">
        <v>70</v>
      </c>
      <c r="H20" s="508">
        <v>60</v>
      </c>
      <c r="I20" s="508" t="s">
        <v>8</v>
      </c>
      <c r="J20" s="508" t="s">
        <v>8</v>
      </c>
      <c r="K20" s="508"/>
    </row>
    <row r="21" spans="1:11" ht="12.75" customHeight="1" x14ac:dyDescent="0.2">
      <c r="A21" s="607" t="s">
        <v>12</v>
      </c>
      <c r="B21" s="609" t="s">
        <v>12</v>
      </c>
      <c r="C21" s="609" t="str">
        <f t="shared" si="0"/>
        <v>Office of Fair Trading</v>
      </c>
      <c r="D21" s="585" t="str">
        <f>VLOOKUP(ONS2013Q1[[#This Row],[Cleaned name]],ONSCollation[Dept detail / Agency],1,FALSE)</f>
        <v>Office of Fair Trading</v>
      </c>
      <c r="E21" s="508">
        <v>550</v>
      </c>
      <c r="F21" s="508">
        <v>530</v>
      </c>
      <c r="G21" s="508">
        <v>550</v>
      </c>
      <c r="H21" s="508">
        <v>530</v>
      </c>
      <c r="I21" s="508">
        <v>0</v>
      </c>
      <c r="J21" s="508" t="s">
        <v>8</v>
      </c>
      <c r="K21" s="508"/>
    </row>
    <row r="22" spans="1:11" ht="12.75" customHeight="1" x14ac:dyDescent="0.2">
      <c r="A22" s="607" t="s">
        <v>13</v>
      </c>
      <c r="B22" s="609" t="s">
        <v>13</v>
      </c>
      <c r="C22" s="609" t="str">
        <f t="shared" si="0"/>
        <v>Office of Gas and Electricity Market</v>
      </c>
      <c r="D22" s="585" t="str">
        <f>VLOOKUP(ONS2013Q1[[#This Row],[Cleaned name]],ONSCollation[Dept detail / Agency],1,FALSE)</f>
        <v>Office of Gas and Electricity Market</v>
      </c>
      <c r="E22" s="508">
        <v>700</v>
      </c>
      <c r="F22" s="508">
        <v>690</v>
      </c>
      <c r="G22" s="508">
        <v>660</v>
      </c>
      <c r="H22" s="508">
        <v>650</v>
      </c>
      <c r="I22" s="508">
        <v>40</v>
      </c>
      <c r="J22" s="508">
        <v>40</v>
      </c>
      <c r="K22" s="508"/>
    </row>
    <row r="23" spans="1:11" ht="12.75" customHeight="1" x14ac:dyDescent="0.2">
      <c r="A23" s="607" t="s">
        <v>881</v>
      </c>
      <c r="B23" s="609" t="s">
        <v>386</v>
      </c>
      <c r="C23" s="609" t="str">
        <f t="shared" si="0"/>
        <v>Ordnance Survey</v>
      </c>
      <c r="D23" s="585" t="str">
        <f>VLOOKUP(ONS2013Q1[[#This Row],[Cleaned name]],ONSCollation[Dept detail / Agency],1,FALSE)</f>
        <v>Ordnance Survey</v>
      </c>
      <c r="E23" s="508">
        <v>1140</v>
      </c>
      <c r="F23" s="508">
        <v>1100</v>
      </c>
      <c r="G23" s="508">
        <v>1110</v>
      </c>
      <c r="H23" s="508">
        <v>1080</v>
      </c>
      <c r="I23" s="508">
        <v>30</v>
      </c>
      <c r="J23" s="508">
        <v>20</v>
      </c>
      <c r="K23" s="508"/>
    </row>
    <row r="24" spans="1:11" ht="12.75" customHeight="1" x14ac:dyDescent="0.2">
      <c r="A24" s="607" t="s">
        <v>423</v>
      </c>
      <c r="B24" s="609" t="s">
        <v>423</v>
      </c>
      <c r="C24" s="609" t="str">
        <f t="shared" si="0"/>
        <v>Skills Funding Agency</v>
      </c>
      <c r="D24" s="585" t="str">
        <f>VLOOKUP(ONS2013Q1[[#This Row],[Cleaned name]],ONSCollation[Dept detail / Agency],1,FALSE)</f>
        <v>Skills Funding Agency</v>
      </c>
      <c r="E24" s="508">
        <v>1310</v>
      </c>
      <c r="F24" s="508">
        <v>1280</v>
      </c>
      <c r="G24" s="508">
        <v>1310</v>
      </c>
      <c r="H24" s="508">
        <v>1290</v>
      </c>
      <c r="I24" s="508" t="s">
        <v>8</v>
      </c>
      <c r="J24" s="508" t="s">
        <v>8</v>
      </c>
      <c r="K24" s="508"/>
    </row>
    <row r="25" spans="1:11" ht="12.75" customHeight="1" x14ac:dyDescent="0.2">
      <c r="A25" s="607" t="s">
        <v>16</v>
      </c>
      <c r="B25" s="609" t="s">
        <v>16</v>
      </c>
      <c r="C25" s="609" t="str">
        <f t="shared" si="0"/>
        <v>UK Intellectual Property Office</v>
      </c>
      <c r="D25" s="585" t="str">
        <f>VLOOKUP(ONS2013Q1[[#This Row],[Cleaned name]],ONSCollation[Dept detail / Agency],1,FALSE)</f>
        <v>UK Intellectual Property Office</v>
      </c>
      <c r="E25" s="508">
        <v>980</v>
      </c>
      <c r="F25" s="508">
        <v>930</v>
      </c>
      <c r="G25" s="508">
        <v>980</v>
      </c>
      <c r="H25" s="508">
        <v>920</v>
      </c>
      <c r="I25" s="508">
        <v>10</v>
      </c>
      <c r="J25" s="508">
        <v>10</v>
      </c>
      <c r="K25" s="508"/>
    </row>
    <row r="26" spans="1:11" ht="12.75" customHeight="1" x14ac:dyDescent="0.2">
      <c r="A26" s="607" t="s">
        <v>573</v>
      </c>
      <c r="B26" s="609" t="s">
        <v>573</v>
      </c>
      <c r="C26" s="609" t="str">
        <f t="shared" si="0"/>
        <v>UK Space Agency</v>
      </c>
      <c r="D26" s="585" t="str">
        <f>VLOOKUP(ONS2013Q1[[#This Row],[Cleaned name]],ONSCollation[Dept detail / Agency],1,FALSE)</f>
        <v>UK Space Agency</v>
      </c>
      <c r="E26" s="508">
        <v>50</v>
      </c>
      <c r="F26" s="508">
        <v>50</v>
      </c>
      <c r="G26" s="508">
        <v>50</v>
      </c>
      <c r="H26" s="508">
        <v>50</v>
      </c>
      <c r="I26" s="508">
        <v>10</v>
      </c>
      <c r="J26" s="508">
        <v>10</v>
      </c>
      <c r="K26" s="508"/>
    </row>
    <row r="27" spans="1:11" ht="12.75" customHeight="1" x14ac:dyDescent="0.2">
      <c r="A27" s="607"/>
      <c r="B27" s="609"/>
      <c r="C27" s="609"/>
      <c r="D27" s="585"/>
      <c r="K27" s="508"/>
    </row>
    <row r="28" spans="1:11" ht="12.75" customHeight="1" x14ac:dyDescent="0.2">
      <c r="A28" s="590" t="s">
        <v>17</v>
      </c>
      <c r="B28" s="609"/>
      <c r="C28" s="609"/>
      <c r="D28" s="590"/>
      <c r="K28" s="508"/>
    </row>
    <row r="29" spans="1:11" ht="12.75" customHeight="1" x14ac:dyDescent="0.2">
      <c r="A29" s="607" t="s">
        <v>808</v>
      </c>
      <c r="B29" s="609" t="s">
        <v>124</v>
      </c>
      <c r="C29" s="609" t="str">
        <f t="shared" si="0"/>
        <v>Cabinet Office excl agencies</v>
      </c>
      <c r="D29" s="585" t="str">
        <f>VLOOKUP(ONS2013Q1[[#This Row],[Cleaned name]],ONSCollation[Dept detail / Agency],1,FALSE)</f>
        <v>Cabinet Office excl agencies</v>
      </c>
      <c r="E29" s="508">
        <v>1840</v>
      </c>
      <c r="F29" s="508">
        <v>1810</v>
      </c>
      <c r="G29" s="508">
        <v>1830</v>
      </c>
      <c r="H29" s="508">
        <v>1800</v>
      </c>
      <c r="I29" s="508">
        <v>10</v>
      </c>
      <c r="J29" s="508">
        <v>10</v>
      </c>
      <c r="K29" s="508"/>
    </row>
    <row r="30" spans="1:11" ht="12.75" customHeight="1" x14ac:dyDescent="0.2">
      <c r="A30" s="607"/>
      <c r="B30" s="609"/>
      <c r="C30" s="609"/>
      <c r="D30" s="585"/>
      <c r="K30" s="508"/>
    </row>
    <row r="31" spans="1:11" ht="12.75" customHeight="1" x14ac:dyDescent="0.2">
      <c r="A31" s="590" t="s">
        <v>18</v>
      </c>
      <c r="B31" s="609"/>
      <c r="C31" s="609"/>
      <c r="D31" s="590"/>
      <c r="K31" s="508"/>
    </row>
    <row r="32" spans="1:11" ht="12.75" customHeight="1" x14ac:dyDescent="0.2">
      <c r="A32" s="607" t="s">
        <v>541</v>
      </c>
      <c r="B32" s="609" t="s">
        <v>541</v>
      </c>
      <c r="C32" s="609" t="str">
        <f t="shared" si="0"/>
        <v>Government Procurement Service</v>
      </c>
      <c r="D32" s="585" t="str">
        <f>VLOOKUP(ONS2013Q1[[#This Row],[Cleaned name]],ONSCollation[Dept detail / Agency],1,FALSE)</f>
        <v>Government Procurement Service</v>
      </c>
      <c r="E32" s="508">
        <v>410</v>
      </c>
      <c r="F32" s="508">
        <v>400</v>
      </c>
      <c r="G32" s="508">
        <v>380</v>
      </c>
      <c r="H32" s="508">
        <v>370</v>
      </c>
      <c r="I32" s="508">
        <v>30</v>
      </c>
      <c r="J32" s="508">
        <v>30</v>
      </c>
      <c r="K32" s="508"/>
    </row>
    <row r="33" spans="1:11" ht="12.75" customHeight="1" x14ac:dyDescent="0.2">
      <c r="A33" s="607" t="s">
        <v>882</v>
      </c>
      <c r="B33" s="609" t="s">
        <v>21</v>
      </c>
      <c r="C33" s="609" t="str">
        <f t="shared" si="0"/>
        <v>Office of the Parliamentary Counsel</v>
      </c>
      <c r="D33" s="585" t="str">
        <f>VLOOKUP(ONS2013Q1[[#This Row],[Cleaned name]],ONSCollation[Dept detail / Agency],1,FALSE)</f>
        <v>Office of the Parliamentary Counsel</v>
      </c>
      <c r="E33" s="508">
        <v>110</v>
      </c>
      <c r="F33" s="508">
        <v>100</v>
      </c>
      <c r="G33" s="508">
        <v>100</v>
      </c>
      <c r="H33" s="508">
        <v>100</v>
      </c>
      <c r="I33" s="508" t="s">
        <v>8</v>
      </c>
      <c r="J33" s="508">
        <v>0</v>
      </c>
      <c r="K33" s="508"/>
    </row>
    <row r="34" spans="1:11" ht="12.75" customHeight="1" x14ac:dyDescent="0.2">
      <c r="A34" s="607"/>
      <c r="B34" s="609"/>
      <c r="C34" s="609"/>
      <c r="D34" s="585"/>
      <c r="K34" s="508"/>
    </row>
    <row r="35" spans="1:11" ht="12.75" customHeight="1" x14ac:dyDescent="0.2">
      <c r="A35" s="590" t="s">
        <v>31</v>
      </c>
      <c r="B35" s="609"/>
      <c r="C35" s="609"/>
      <c r="D35" s="590"/>
      <c r="K35" s="508"/>
    </row>
    <row r="36" spans="1:11" ht="12.75" customHeight="1" x14ac:dyDescent="0.2">
      <c r="A36" s="607" t="s">
        <v>32</v>
      </c>
      <c r="B36" s="609" t="s">
        <v>32</v>
      </c>
      <c r="C36" s="609" t="str">
        <f t="shared" si="0"/>
        <v>Charity Commission</v>
      </c>
      <c r="D36" s="585" t="str">
        <f>VLOOKUP(ONS2013Q1[[#This Row],[Cleaned name]],ONSCollation[Dept detail / Agency],1,FALSE)</f>
        <v>Charity Commission</v>
      </c>
      <c r="E36" s="508">
        <v>330</v>
      </c>
      <c r="F36" s="508">
        <v>310</v>
      </c>
      <c r="G36" s="508">
        <v>330</v>
      </c>
      <c r="H36" s="508">
        <v>310</v>
      </c>
      <c r="I36" s="508" t="s">
        <v>8</v>
      </c>
      <c r="J36" s="508" t="s">
        <v>8</v>
      </c>
      <c r="K36" s="508"/>
    </row>
    <row r="37" spans="1:11" ht="12.75" customHeight="1" x14ac:dyDescent="0.2">
      <c r="A37" s="607"/>
      <c r="B37" s="609"/>
      <c r="C37" s="609"/>
      <c r="D37" s="585"/>
      <c r="K37" s="508"/>
    </row>
    <row r="38" spans="1:11" ht="12.75" customHeight="1" x14ac:dyDescent="0.2">
      <c r="A38" s="590" t="s">
        <v>35</v>
      </c>
      <c r="B38" s="609"/>
      <c r="C38" s="609"/>
      <c r="D38" s="590"/>
      <c r="K38" s="508"/>
    </row>
    <row r="39" spans="1:11" ht="12.75" customHeight="1" x14ac:dyDescent="0.2">
      <c r="A39" s="607" t="s">
        <v>883</v>
      </c>
      <c r="B39" s="609" t="s">
        <v>396</v>
      </c>
      <c r="C39" s="609" t="str">
        <f t="shared" si="0"/>
        <v>Department for Communities and Local Government</v>
      </c>
      <c r="D39" s="585" t="str">
        <f>VLOOKUP(ONS2013Q1[[#This Row],[Cleaned name]],ONSCollation[Dept detail / Agency],1,FALSE)</f>
        <v>Department for Communities and Local Government</v>
      </c>
      <c r="E39" s="508">
        <v>1730</v>
      </c>
      <c r="F39" s="508">
        <v>1680</v>
      </c>
      <c r="G39" s="508">
        <v>1710</v>
      </c>
      <c r="H39" s="508">
        <v>1660</v>
      </c>
      <c r="I39" s="508">
        <v>20</v>
      </c>
      <c r="J39" s="508">
        <v>20</v>
      </c>
      <c r="K39" s="508"/>
    </row>
    <row r="40" spans="1:11" ht="12.75" customHeight="1" x14ac:dyDescent="0.2">
      <c r="A40" s="607" t="s">
        <v>884</v>
      </c>
      <c r="B40" s="609" t="s">
        <v>36</v>
      </c>
      <c r="C40" s="609" t="str">
        <f t="shared" si="0"/>
        <v>Fire Service College</v>
      </c>
      <c r="D40" s="585" t="str">
        <f>VLOOKUP(ONS2013Q1[[#This Row],[Cleaned name]],ONSCollation[Dept detail / Agency],1,FALSE)</f>
        <v>Fire Service College</v>
      </c>
      <c r="E40" s="508">
        <v>0</v>
      </c>
      <c r="F40" s="508">
        <v>0</v>
      </c>
      <c r="G40" s="508">
        <v>140</v>
      </c>
      <c r="H40" s="508">
        <v>130</v>
      </c>
      <c r="I40" s="508">
        <v>-140</v>
      </c>
      <c r="J40" s="508">
        <v>-130</v>
      </c>
      <c r="K40" s="508"/>
    </row>
    <row r="41" spans="1:11" ht="12.75" customHeight="1" x14ac:dyDescent="0.2">
      <c r="A41" s="607" t="s">
        <v>38</v>
      </c>
      <c r="B41" s="609" t="s">
        <v>38</v>
      </c>
      <c r="C41" s="609" t="str">
        <f t="shared" si="0"/>
        <v>Planning Inspectorate</v>
      </c>
      <c r="D41" s="585" t="str">
        <f>VLOOKUP(ONS2013Q1[[#This Row],[Cleaned name]],ONSCollation[Dept detail / Agency],1,FALSE)</f>
        <v>Planning Inspectorate</v>
      </c>
      <c r="E41" s="508">
        <v>740</v>
      </c>
      <c r="F41" s="508">
        <v>660</v>
      </c>
      <c r="G41" s="508">
        <v>750</v>
      </c>
      <c r="H41" s="508">
        <v>660</v>
      </c>
      <c r="I41" s="508">
        <v>-10</v>
      </c>
      <c r="J41" s="508">
        <v>-10</v>
      </c>
      <c r="K41" s="508"/>
    </row>
    <row r="42" spans="1:11" ht="12.75" customHeight="1" x14ac:dyDescent="0.2">
      <c r="A42" s="607" t="s">
        <v>39</v>
      </c>
      <c r="B42" s="609" t="s">
        <v>39</v>
      </c>
      <c r="C42" s="609" t="str">
        <f t="shared" si="0"/>
        <v>Queen Elizabeth II Conference Centre</v>
      </c>
      <c r="D42" s="585" t="str">
        <f>VLOOKUP(ONS2013Q1[[#This Row],[Cleaned name]],ONSCollation[Dept detail / Agency],1,FALSE)</f>
        <v>Queen Elizabeth II Conference Centre</v>
      </c>
      <c r="E42" s="508">
        <v>50</v>
      </c>
      <c r="F42" s="508">
        <v>50</v>
      </c>
      <c r="G42" s="508">
        <v>40</v>
      </c>
      <c r="H42" s="508">
        <v>40</v>
      </c>
      <c r="I42" s="508" t="s">
        <v>8</v>
      </c>
      <c r="J42" s="508" t="s">
        <v>8</v>
      </c>
      <c r="K42" s="508"/>
    </row>
    <row r="43" spans="1:11" ht="12.75" customHeight="1" x14ac:dyDescent="0.2">
      <c r="A43" s="607"/>
      <c r="B43" s="609"/>
      <c r="C43" s="609"/>
      <c r="D43" s="585"/>
      <c r="K43" s="508"/>
    </row>
    <row r="44" spans="1:11" ht="12.75" customHeight="1" x14ac:dyDescent="0.2">
      <c r="A44" s="590" t="s">
        <v>40</v>
      </c>
      <c r="B44" s="609"/>
      <c r="C44" s="609"/>
      <c r="D44" s="590"/>
      <c r="K44" s="508"/>
    </row>
    <row r="45" spans="1:11" ht="12.75" customHeight="1" x14ac:dyDescent="0.2">
      <c r="A45" s="607" t="s">
        <v>810</v>
      </c>
      <c r="B45" s="609" t="s">
        <v>397</v>
      </c>
      <c r="C45" s="609" t="str">
        <f t="shared" si="0"/>
        <v>Department for Culture Media and Sport</v>
      </c>
      <c r="D45" s="585" t="str">
        <f>VLOOKUP(ONS2013Q1[[#This Row],[Cleaned name]],ONSCollation[Dept detail / Agency],1,FALSE)</f>
        <v>Department for Culture Media and Sport</v>
      </c>
      <c r="E45" s="619">
        <v>400</v>
      </c>
      <c r="F45" s="619">
        <v>390</v>
      </c>
      <c r="G45" s="619">
        <v>410</v>
      </c>
      <c r="H45" s="619">
        <v>400</v>
      </c>
      <c r="I45" s="616">
        <v>-10</v>
      </c>
      <c r="J45" s="616">
        <v>-10</v>
      </c>
      <c r="K45" s="617" t="s">
        <v>903</v>
      </c>
    </row>
    <row r="46" spans="1:11" ht="12.75" customHeight="1" x14ac:dyDescent="0.2">
      <c r="A46" s="607" t="s">
        <v>42</v>
      </c>
      <c r="B46" s="609" t="s">
        <v>42</v>
      </c>
      <c r="C46" s="609" t="str">
        <f t="shared" si="0"/>
        <v>Royal Parks</v>
      </c>
      <c r="D46" s="585" t="str">
        <f>VLOOKUP(ONS2013Q1[[#This Row],[Cleaned name]],ONSCollation[Dept detail / Agency],1,FALSE)</f>
        <v>Royal Parks</v>
      </c>
      <c r="E46" s="508">
        <v>120</v>
      </c>
      <c r="F46" s="508">
        <v>120</v>
      </c>
      <c r="G46" s="508">
        <v>120</v>
      </c>
      <c r="H46" s="508">
        <v>110</v>
      </c>
      <c r="I46" s="508" t="s">
        <v>8</v>
      </c>
      <c r="J46" s="508" t="s">
        <v>8</v>
      </c>
      <c r="K46" s="508"/>
    </row>
    <row r="47" spans="1:11" ht="12.75" customHeight="1" x14ac:dyDescent="0.2">
      <c r="A47" s="607"/>
      <c r="B47" s="609"/>
      <c r="C47" s="609"/>
      <c r="D47" s="585"/>
      <c r="K47" s="508"/>
    </row>
    <row r="48" spans="1:11" ht="12.75" customHeight="1" x14ac:dyDescent="0.2">
      <c r="A48" s="590" t="s">
        <v>43</v>
      </c>
      <c r="B48" s="609"/>
      <c r="C48" s="609"/>
      <c r="D48" s="590"/>
      <c r="K48" s="508"/>
    </row>
    <row r="49" spans="1:11" ht="12.75" customHeight="1" x14ac:dyDescent="0.2">
      <c r="A49" s="607" t="s">
        <v>811</v>
      </c>
      <c r="B49" s="609" t="s">
        <v>387</v>
      </c>
      <c r="C49" s="609" t="str">
        <f t="shared" si="0"/>
        <v>Ministry of Defence</v>
      </c>
      <c r="D49" s="585" t="str">
        <f>VLOOKUP(ONS2013Q1[[#This Row],[Cleaned name]],ONSCollation[Dept detail / Agency],1,FALSE)</f>
        <v>Ministry of Defence</v>
      </c>
      <c r="E49" s="508">
        <v>50940</v>
      </c>
      <c r="F49" s="508">
        <v>49570</v>
      </c>
      <c r="G49" s="508">
        <v>51540</v>
      </c>
      <c r="H49" s="508">
        <v>50170</v>
      </c>
      <c r="I49" s="508">
        <v>-600</v>
      </c>
      <c r="J49" s="508">
        <v>-600</v>
      </c>
      <c r="K49" s="508"/>
    </row>
    <row r="50" spans="1:11" ht="12.75" customHeight="1" x14ac:dyDescent="0.2">
      <c r="A50" s="607" t="s">
        <v>45</v>
      </c>
      <c r="B50" s="609" t="s">
        <v>45</v>
      </c>
      <c r="C50" s="609" t="str">
        <f t="shared" si="0"/>
        <v>Defence Science and Technology Laboratory</v>
      </c>
      <c r="D50" s="585" t="str">
        <f>VLOOKUP(ONS2013Q1[[#This Row],[Cleaned name]],ONSCollation[Dept detail / Agency],1,FALSE)</f>
        <v>Defence Science and Technology Laboratory</v>
      </c>
      <c r="E50" s="508">
        <v>3830</v>
      </c>
      <c r="F50" s="508">
        <v>3700</v>
      </c>
      <c r="G50" s="508">
        <v>3830</v>
      </c>
      <c r="H50" s="508">
        <v>3700</v>
      </c>
      <c r="I50" s="508">
        <v>0</v>
      </c>
      <c r="J50" s="508">
        <v>0</v>
      </c>
      <c r="K50" s="508"/>
    </row>
    <row r="51" spans="1:11" ht="12.75" customHeight="1" x14ac:dyDescent="0.2">
      <c r="A51" s="607" t="s">
        <v>129</v>
      </c>
      <c r="B51" s="609" t="s">
        <v>129</v>
      </c>
      <c r="C51" s="609" t="str">
        <f t="shared" si="0"/>
        <v>Defence Support Group</v>
      </c>
      <c r="D51" s="585" t="str">
        <f>VLOOKUP(ONS2013Q1[[#This Row],[Cleaned name]],ONSCollation[Dept detail / Agency],1,FALSE)</f>
        <v>Defence Support Group</v>
      </c>
      <c r="E51" s="508">
        <v>2440</v>
      </c>
      <c r="F51" s="508">
        <v>2410</v>
      </c>
      <c r="G51" s="508">
        <v>2510</v>
      </c>
      <c r="H51" s="508">
        <v>2470</v>
      </c>
      <c r="I51" s="508">
        <v>-70</v>
      </c>
      <c r="J51" s="508">
        <v>-60</v>
      </c>
      <c r="K51" s="508"/>
    </row>
    <row r="52" spans="1:11" ht="12.75" customHeight="1" x14ac:dyDescent="0.2">
      <c r="A52" s="607" t="s">
        <v>46</v>
      </c>
      <c r="B52" s="609" t="s">
        <v>46</v>
      </c>
      <c r="C52" s="609" t="str">
        <f t="shared" si="0"/>
        <v>UK Hydrographic Office</v>
      </c>
      <c r="D52" s="585" t="str">
        <f>VLOOKUP(ONS2013Q1[[#This Row],[Cleaned name]],ONSCollation[Dept detail / Agency],1,FALSE)</f>
        <v>UK Hydrographic Office</v>
      </c>
      <c r="E52" s="508">
        <v>1080</v>
      </c>
      <c r="F52" s="508">
        <v>1030</v>
      </c>
      <c r="G52" s="508">
        <v>1060</v>
      </c>
      <c r="H52" s="508">
        <v>1010</v>
      </c>
      <c r="I52" s="508">
        <v>20</v>
      </c>
      <c r="J52" s="508">
        <v>20</v>
      </c>
      <c r="K52" s="508"/>
    </row>
    <row r="53" spans="1:11" ht="12.75" customHeight="1" x14ac:dyDescent="0.2">
      <c r="A53" s="607"/>
      <c r="B53" s="609"/>
      <c r="C53" s="609"/>
      <c r="D53" s="585"/>
      <c r="K53" s="508"/>
    </row>
    <row r="54" spans="1:11" ht="12.75" customHeight="1" x14ac:dyDescent="0.2">
      <c r="A54" s="590" t="s">
        <v>224</v>
      </c>
      <c r="B54" s="609"/>
      <c r="C54" s="609"/>
      <c r="D54" s="590"/>
      <c r="K54" s="508"/>
    </row>
    <row r="55" spans="1:11" ht="12.75" customHeight="1" x14ac:dyDescent="0.2">
      <c r="A55" s="607" t="s">
        <v>812</v>
      </c>
      <c r="B55" s="609" t="s">
        <v>224</v>
      </c>
      <c r="C55" s="609" t="str">
        <f t="shared" si="0"/>
        <v>Department for Education</v>
      </c>
      <c r="D55" s="585" t="str">
        <f>VLOOKUP(ONS2013Q1[[#This Row],[Cleaned name]],ONSCollation[Dept detail / Agency],1,FALSE)</f>
        <v>Department for Education</v>
      </c>
      <c r="E55" s="508">
        <v>2640</v>
      </c>
      <c r="F55" s="508">
        <v>2520</v>
      </c>
      <c r="G55" s="508">
        <v>2670</v>
      </c>
      <c r="H55" s="508">
        <v>2560</v>
      </c>
      <c r="I55" s="508">
        <v>-40</v>
      </c>
      <c r="J55" s="508">
        <v>-40</v>
      </c>
      <c r="K55" s="508"/>
    </row>
    <row r="56" spans="1:11" ht="12.75" customHeight="1" x14ac:dyDescent="0.2">
      <c r="A56" s="607" t="s">
        <v>753</v>
      </c>
      <c r="B56" s="609" t="s">
        <v>753</v>
      </c>
      <c r="C56" s="609" t="str">
        <f t="shared" si="0"/>
        <v>Education Funding Agency</v>
      </c>
      <c r="D56" s="585" t="str">
        <f>VLOOKUP(ONS2013Q1[[#This Row],[Cleaned name]],ONSCollation[Dept detail / Agency],1,FALSE)</f>
        <v>Education Funding Agency</v>
      </c>
      <c r="E56" s="508">
        <v>700</v>
      </c>
      <c r="F56" s="508">
        <v>680</v>
      </c>
      <c r="G56" s="508">
        <v>670</v>
      </c>
      <c r="H56" s="508">
        <v>650</v>
      </c>
      <c r="I56" s="508">
        <v>30</v>
      </c>
      <c r="J56" s="508">
        <v>30</v>
      </c>
      <c r="K56" s="508"/>
    </row>
    <row r="57" spans="1:11" ht="12.75" customHeight="1" x14ac:dyDescent="0.2">
      <c r="A57" s="607" t="s">
        <v>754</v>
      </c>
      <c r="B57" s="609" t="s">
        <v>754</v>
      </c>
      <c r="C57" s="609" t="str">
        <f t="shared" si="0"/>
        <v>National College</v>
      </c>
      <c r="D57" s="585" t="str">
        <f>VLOOKUP(ONS2013Q1[[#This Row],[Cleaned name]],ONSCollation[Dept detail / Agency],1,FALSE)</f>
        <v>National College</v>
      </c>
      <c r="E57" s="508">
        <v>220</v>
      </c>
      <c r="F57" s="508">
        <v>200</v>
      </c>
      <c r="G57" s="508">
        <v>220</v>
      </c>
      <c r="H57" s="508">
        <v>200</v>
      </c>
      <c r="I57" s="508" t="s">
        <v>8</v>
      </c>
      <c r="J57" s="508" t="s">
        <v>8</v>
      </c>
      <c r="K57" s="508"/>
    </row>
    <row r="58" spans="1:11" ht="12.75" customHeight="1" x14ac:dyDescent="0.2">
      <c r="A58" s="607" t="s">
        <v>720</v>
      </c>
      <c r="B58" s="609" t="s">
        <v>720</v>
      </c>
      <c r="C58" s="609" t="str">
        <f t="shared" si="0"/>
        <v>Standards and Testing Agency</v>
      </c>
      <c r="D58" s="585" t="str">
        <f>VLOOKUP(ONS2013Q1[[#This Row],[Cleaned name]],ONSCollation[Dept detail / Agency],1,FALSE)</f>
        <v>Standards and Testing Agency</v>
      </c>
      <c r="E58" s="508">
        <v>90</v>
      </c>
      <c r="F58" s="508">
        <v>90</v>
      </c>
      <c r="G58" s="508">
        <v>90</v>
      </c>
      <c r="H58" s="508">
        <v>90</v>
      </c>
      <c r="I58" s="508" t="s">
        <v>8</v>
      </c>
      <c r="J58" s="508" t="s">
        <v>8</v>
      </c>
      <c r="K58" s="508"/>
    </row>
    <row r="59" spans="1:11" ht="12.75" customHeight="1" x14ac:dyDescent="0.2">
      <c r="A59" s="607" t="s">
        <v>755</v>
      </c>
      <c r="B59" s="609" t="s">
        <v>755</v>
      </c>
      <c r="C59" s="609" t="str">
        <f t="shared" si="0"/>
        <v>Teaching Agency</v>
      </c>
      <c r="D59" s="585" t="str">
        <f>VLOOKUP(ONS2013Q1[[#This Row],[Cleaned name]],ONSCollation[Dept detail / Agency],1,FALSE)</f>
        <v>Teaching Agency</v>
      </c>
      <c r="E59" s="508">
        <v>250</v>
      </c>
      <c r="F59" s="508">
        <v>240</v>
      </c>
      <c r="G59" s="508">
        <v>240</v>
      </c>
      <c r="H59" s="508">
        <v>240</v>
      </c>
      <c r="I59" s="508" t="s">
        <v>8</v>
      </c>
      <c r="J59" s="508" t="s">
        <v>8</v>
      </c>
      <c r="K59" s="508"/>
    </row>
    <row r="60" spans="1:11" ht="12.75" customHeight="1" x14ac:dyDescent="0.2">
      <c r="A60" s="607"/>
      <c r="B60" s="609"/>
      <c r="C60" s="609"/>
      <c r="D60" s="585"/>
      <c r="K60" s="508"/>
    </row>
    <row r="61" spans="1:11" ht="12.75" customHeight="1" x14ac:dyDescent="0.2">
      <c r="A61" s="590" t="s">
        <v>47</v>
      </c>
      <c r="B61" s="609"/>
      <c r="C61" s="609"/>
      <c r="D61" s="590"/>
      <c r="K61" s="508"/>
    </row>
    <row r="62" spans="1:11" ht="12.75" customHeight="1" x14ac:dyDescent="0.2">
      <c r="A62" s="607" t="s">
        <v>735</v>
      </c>
      <c r="B62" s="609" t="s">
        <v>181</v>
      </c>
      <c r="C62" s="609" t="str">
        <f t="shared" si="0"/>
        <v>Department for Energy and Climate Change</v>
      </c>
      <c r="D62" s="585" t="str">
        <f>VLOOKUP(ONS2013Q1[[#This Row],[Cleaned name]],ONSCollation[Dept detail / Agency],1,FALSE)</f>
        <v>Department for Energy and Climate Change</v>
      </c>
      <c r="E62" s="508">
        <v>1460</v>
      </c>
      <c r="F62" s="508">
        <v>1430</v>
      </c>
      <c r="G62" s="508">
        <v>1420</v>
      </c>
      <c r="H62" s="508">
        <v>1390</v>
      </c>
      <c r="I62" s="508">
        <v>40</v>
      </c>
      <c r="J62" s="508">
        <v>40</v>
      </c>
      <c r="K62" s="508"/>
    </row>
    <row r="63" spans="1:11" ht="12.75" customHeight="1" x14ac:dyDescent="0.2">
      <c r="A63" s="607"/>
      <c r="B63" s="609"/>
      <c r="C63" s="609"/>
      <c r="D63" s="585"/>
      <c r="K63" s="508"/>
    </row>
    <row r="64" spans="1:11" ht="12.75" customHeight="1" x14ac:dyDescent="0.2">
      <c r="A64" s="590" t="s">
        <v>49</v>
      </c>
      <c r="B64" s="609"/>
      <c r="C64" s="609"/>
      <c r="D64" s="590"/>
      <c r="K64" s="508"/>
    </row>
    <row r="65" spans="1:11" ht="12.75" customHeight="1" x14ac:dyDescent="0.2">
      <c r="A65" s="607" t="s">
        <v>813</v>
      </c>
      <c r="B65" s="609" t="s">
        <v>398</v>
      </c>
      <c r="C65" s="609" t="str">
        <f t="shared" si="0"/>
        <v>Department for Environment Food and Rural Affairs</v>
      </c>
      <c r="D65" s="585" t="str">
        <f>VLOOKUP(ONS2013Q1[[#This Row],[Cleaned name]],ONSCollation[Dept detail / Agency],1,FALSE)</f>
        <v>Department for Environment Food and Rural Affairs</v>
      </c>
      <c r="E65" s="508">
        <v>2170</v>
      </c>
      <c r="F65" s="508">
        <v>2090</v>
      </c>
      <c r="G65" s="508">
        <v>2120</v>
      </c>
      <c r="H65" s="508">
        <v>2040</v>
      </c>
      <c r="I65" s="508">
        <v>60</v>
      </c>
      <c r="J65" s="508">
        <v>60</v>
      </c>
      <c r="K65" s="508"/>
    </row>
    <row r="66" spans="1:11" ht="12.75" customHeight="1" x14ac:dyDescent="0.2">
      <c r="A66" s="607" t="s">
        <v>639</v>
      </c>
      <c r="B66" s="609" t="s">
        <v>639</v>
      </c>
      <c r="C66" s="609" t="str">
        <f t="shared" si="0"/>
        <v>Animal Health and Veterinary Laboratories Agency</v>
      </c>
      <c r="D66" s="585" t="str">
        <f>VLOOKUP(ONS2013Q1[[#This Row],[Cleaned name]],ONSCollation[Dept detail / Agency],1,FALSE)</f>
        <v>Animal Health and Veterinary Laboratories Agency</v>
      </c>
      <c r="E66" s="508">
        <v>2350</v>
      </c>
      <c r="F66" s="508">
        <v>2180</v>
      </c>
      <c r="G66" s="508">
        <v>2340</v>
      </c>
      <c r="H66" s="508">
        <v>2180</v>
      </c>
      <c r="I66" s="508" t="s">
        <v>8</v>
      </c>
      <c r="J66" s="508" t="s">
        <v>8</v>
      </c>
      <c r="K66" s="508"/>
    </row>
    <row r="67" spans="1:11" ht="12.75" customHeight="1" x14ac:dyDescent="0.2">
      <c r="A67" s="607" t="s">
        <v>50</v>
      </c>
      <c r="B67" s="609" t="s">
        <v>50</v>
      </c>
      <c r="C67" s="609" t="str">
        <f t="shared" si="0"/>
        <v>Centre for Environment Fisheries and Aquaculture Science</v>
      </c>
      <c r="D67" s="585" t="str">
        <f>VLOOKUP(ONS2013Q1[[#This Row],[Cleaned name]],ONSCollation[Dept detail / Agency],1,FALSE)</f>
        <v>Centre for Environment Fisheries and Aquaculture Science</v>
      </c>
      <c r="E67" s="508">
        <v>570</v>
      </c>
      <c r="F67" s="508">
        <v>540</v>
      </c>
      <c r="G67" s="508">
        <v>570</v>
      </c>
      <c r="H67" s="508">
        <v>540</v>
      </c>
      <c r="I67" s="508">
        <v>0</v>
      </c>
      <c r="J67" s="508" t="s">
        <v>8</v>
      </c>
      <c r="K67" s="508"/>
    </row>
    <row r="68" spans="1:11" ht="12.75" customHeight="1" x14ac:dyDescent="0.2">
      <c r="A68" s="607" t="s">
        <v>51</v>
      </c>
      <c r="B68" s="609" t="s">
        <v>361</v>
      </c>
      <c r="C68" s="609" t="str">
        <f t="shared" si="0"/>
        <v>Food &amp; Environment Research Agency</v>
      </c>
      <c r="D68" s="585" t="str">
        <f>VLOOKUP(ONS2013Q1[[#This Row],[Cleaned name]],ONSCollation[Dept detail / Agency],1,FALSE)</f>
        <v>Food &amp; Environment Research Agency</v>
      </c>
      <c r="E68" s="508">
        <v>910</v>
      </c>
      <c r="F68" s="508">
        <v>850</v>
      </c>
      <c r="G68" s="508">
        <v>900</v>
      </c>
      <c r="H68" s="508">
        <v>840</v>
      </c>
      <c r="I68" s="508">
        <v>10</v>
      </c>
      <c r="J68" s="508">
        <v>10</v>
      </c>
      <c r="K68" s="508"/>
    </row>
    <row r="69" spans="1:11" ht="12.75" customHeight="1" x14ac:dyDescent="0.2">
      <c r="A69" s="607" t="s">
        <v>135</v>
      </c>
      <c r="B69" s="609" t="s">
        <v>135</v>
      </c>
      <c r="C69" s="609" t="str">
        <f t="shared" si="0"/>
        <v>OFWAT</v>
      </c>
      <c r="D69" s="585" t="str">
        <f>VLOOKUP(ONS2013Q1[[#This Row],[Cleaned name]],ONSCollation[Dept detail / Agency],1,FALSE)</f>
        <v>OFWAT</v>
      </c>
      <c r="E69" s="508">
        <v>190</v>
      </c>
      <c r="F69" s="508">
        <v>180</v>
      </c>
      <c r="G69" s="508">
        <v>190</v>
      </c>
      <c r="H69" s="508">
        <v>180</v>
      </c>
      <c r="I69" s="508" t="s">
        <v>8</v>
      </c>
      <c r="J69" s="508" t="s">
        <v>8</v>
      </c>
      <c r="K69" s="508"/>
    </row>
    <row r="70" spans="1:11" ht="12.75" customHeight="1" x14ac:dyDescent="0.2">
      <c r="A70" s="607" t="s">
        <v>52</v>
      </c>
      <c r="B70" s="609" t="s">
        <v>52</v>
      </c>
      <c r="C70" s="609" t="str">
        <f t="shared" si="0"/>
        <v>Rural Payments Agency</v>
      </c>
      <c r="D70" s="585" t="str">
        <f>VLOOKUP(ONS2013Q1[[#This Row],[Cleaned name]],ONSCollation[Dept detail / Agency],1,FALSE)</f>
        <v>Rural Payments Agency</v>
      </c>
      <c r="E70" s="508">
        <v>2270</v>
      </c>
      <c r="F70" s="508">
        <v>2100</v>
      </c>
      <c r="G70" s="508">
        <v>2480</v>
      </c>
      <c r="H70" s="508">
        <v>2280</v>
      </c>
      <c r="I70" s="508">
        <v>-210</v>
      </c>
      <c r="J70" s="508">
        <v>-180</v>
      </c>
      <c r="K70" s="508"/>
    </row>
    <row r="71" spans="1:11" ht="12.75" customHeight="1" x14ac:dyDescent="0.2">
      <c r="A71" s="607" t="s">
        <v>55</v>
      </c>
      <c r="B71" s="609" t="s">
        <v>55</v>
      </c>
      <c r="C71" s="609" t="str">
        <f t="shared" ref="C71:C133" si="1">TRIM(B71)</f>
        <v>Veterinary Medicines Directorate</v>
      </c>
      <c r="D71" s="585" t="str">
        <f>VLOOKUP(ONS2013Q1[[#This Row],[Cleaned name]],ONSCollation[Dept detail / Agency],1,FALSE)</f>
        <v>Veterinary Medicines Directorate</v>
      </c>
      <c r="E71" s="508">
        <v>150</v>
      </c>
      <c r="F71" s="508">
        <v>150</v>
      </c>
      <c r="G71" s="508">
        <v>150</v>
      </c>
      <c r="H71" s="508">
        <v>150</v>
      </c>
      <c r="I71" s="508" t="s">
        <v>8</v>
      </c>
      <c r="J71" s="508" t="s">
        <v>8</v>
      </c>
      <c r="K71" s="508"/>
    </row>
    <row r="72" spans="1:11" ht="12.75" customHeight="1" x14ac:dyDescent="0.2">
      <c r="A72" s="607"/>
      <c r="B72" s="609"/>
      <c r="C72" s="609"/>
      <c r="D72" s="585"/>
      <c r="K72" s="508"/>
    </row>
    <row r="73" spans="1:11" ht="12.75" customHeight="1" x14ac:dyDescent="0.2">
      <c r="A73" s="590" t="s">
        <v>111</v>
      </c>
      <c r="B73" s="609"/>
      <c r="C73" s="609"/>
      <c r="D73" s="590"/>
      <c r="K73" s="508"/>
    </row>
    <row r="74" spans="1:11" ht="12.75" customHeight="1" x14ac:dyDescent="0.2">
      <c r="A74" s="607" t="s">
        <v>111</v>
      </c>
      <c r="B74" s="609" t="s">
        <v>111</v>
      </c>
      <c r="C74" s="609" t="str">
        <f t="shared" si="1"/>
        <v>ESTYN</v>
      </c>
      <c r="D74" s="585" t="str">
        <f>VLOOKUP(ONS2013Q1[[#This Row],[Cleaned name]],ONSCollation[Dept detail / Agency],1,FALSE)</f>
        <v>ESTYN</v>
      </c>
      <c r="E74" s="508">
        <v>110</v>
      </c>
      <c r="F74" s="508">
        <v>100</v>
      </c>
      <c r="G74" s="508">
        <v>110</v>
      </c>
      <c r="H74" s="508">
        <v>100</v>
      </c>
      <c r="I74" s="508" t="s">
        <v>8</v>
      </c>
      <c r="J74" s="508" t="s">
        <v>8</v>
      </c>
      <c r="K74" s="508"/>
    </row>
    <row r="75" spans="1:11" ht="12.75" customHeight="1" x14ac:dyDescent="0.2">
      <c r="A75" s="607"/>
      <c r="B75" s="609"/>
      <c r="C75" s="609"/>
      <c r="D75" s="585"/>
      <c r="K75" s="508"/>
    </row>
    <row r="76" spans="1:11" ht="12.75" customHeight="1" x14ac:dyDescent="0.2">
      <c r="A76" s="590" t="s">
        <v>56</v>
      </c>
      <c r="B76" s="609"/>
      <c r="C76" s="609"/>
      <c r="D76" s="590"/>
      <c r="K76" s="508"/>
    </row>
    <row r="77" spans="1:11" ht="12.75" customHeight="1" x14ac:dyDescent="0.2">
      <c r="A77" s="607" t="s">
        <v>57</v>
      </c>
      <c r="B77" s="609" t="s">
        <v>57</v>
      </c>
      <c r="C77" s="609" t="str">
        <f t="shared" si="1"/>
        <v>Export Credit Guarantee Department</v>
      </c>
      <c r="D77" s="585" t="str">
        <f>VLOOKUP(ONS2013Q1[[#This Row],[Cleaned name]],ONSCollation[Dept detail / Agency],1,FALSE)</f>
        <v>Export Credit Guarantee Department</v>
      </c>
      <c r="E77" s="508">
        <v>200</v>
      </c>
      <c r="F77" s="508">
        <v>190</v>
      </c>
      <c r="G77" s="508">
        <v>200</v>
      </c>
      <c r="H77" s="508">
        <v>190</v>
      </c>
      <c r="I77" s="508" t="s">
        <v>8</v>
      </c>
      <c r="J77" s="508" t="s">
        <v>8</v>
      </c>
      <c r="K77" s="508"/>
    </row>
    <row r="78" spans="1:11" ht="12.75" customHeight="1" x14ac:dyDescent="0.2">
      <c r="A78" s="607"/>
      <c r="B78" s="609"/>
      <c r="C78" s="609"/>
      <c r="D78" s="585"/>
      <c r="K78" s="508"/>
    </row>
    <row r="79" spans="1:11" ht="12.75" customHeight="1" x14ac:dyDescent="0.2">
      <c r="A79" s="590" t="s">
        <v>63</v>
      </c>
      <c r="B79" s="609"/>
      <c r="C79" s="609"/>
      <c r="D79" s="590"/>
      <c r="K79" s="508"/>
    </row>
    <row r="80" spans="1:11" ht="12.75" customHeight="1" x14ac:dyDescent="0.2">
      <c r="A80" s="607" t="s">
        <v>63</v>
      </c>
      <c r="B80" s="609" t="s">
        <v>63</v>
      </c>
      <c r="C80" s="609" t="str">
        <f t="shared" si="1"/>
        <v>Food Standards Agency</v>
      </c>
      <c r="D80" s="585" t="str">
        <f>VLOOKUP(ONS2013Q1[[#This Row],[Cleaned name]],ONSCollation[Dept detail / Agency],1,FALSE)</f>
        <v>Food Standards Agency</v>
      </c>
      <c r="E80" s="508">
        <v>1320</v>
      </c>
      <c r="F80" s="508">
        <v>1290</v>
      </c>
      <c r="G80" s="508">
        <v>1320</v>
      </c>
      <c r="H80" s="508">
        <v>1290</v>
      </c>
      <c r="I80" s="508">
        <v>0</v>
      </c>
      <c r="J80" s="508" t="s">
        <v>8</v>
      </c>
      <c r="K80" s="508"/>
    </row>
    <row r="81" spans="1:11" ht="12.75" customHeight="1" x14ac:dyDescent="0.2">
      <c r="A81" s="607"/>
      <c r="B81" s="609"/>
      <c r="C81" s="609"/>
      <c r="D81" s="585"/>
      <c r="K81" s="508"/>
    </row>
    <row r="82" spans="1:11" ht="12.75" customHeight="1" x14ac:dyDescent="0.2">
      <c r="A82" s="590" t="s">
        <v>58</v>
      </c>
      <c r="B82" s="609"/>
      <c r="C82" s="609"/>
      <c r="D82" s="590"/>
      <c r="K82" s="508"/>
    </row>
    <row r="83" spans="1:11" ht="12.75" customHeight="1" x14ac:dyDescent="0.2">
      <c r="A83" s="607" t="s">
        <v>814</v>
      </c>
      <c r="B83" s="609" t="s">
        <v>59</v>
      </c>
      <c r="C83" s="609" t="str">
        <f t="shared" si="1"/>
        <v>Foreign and Commonwealth Office (excl agencies)</v>
      </c>
      <c r="D83" s="585" t="str">
        <f>VLOOKUP(ONS2013Q1[[#This Row],[Cleaned name]],ONSCollation[Dept detail / Agency],1,FALSE)</f>
        <v>Foreign and Commonwealth Office (excl agencies)</v>
      </c>
      <c r="E83" s="508">
        <v>4840</v>
      </c>
      <c r="F83" s="508">
        <v>4770</v>
      </c>
      <c r="G83" s="508">
        <v>4820</v>
      </c>
      <c r="H83" s="508">
        <v>4760</v>
      </c>
      <c r="I83" s="508">
        <v>20</v>
      </c>
      <c r="J83" s="508">
        <v>10</v>
      </c>
      <c r="K83" s="508"/>
    </row>
    <row r="84" spans="1:11" ht="12.75" customHeight="1" x14ac:dyDescent="0.2">
      <c r="A84" s="607" t="s">
        <v>885</v>
      </c>
      <c r="B84" s="609" t="s">
        <v>848</v>
      </c>
      <c r="C84" s="609" t="str">
        <f t="shared" si="1"/>
        <v>Foreign and Commonwealth Office Services</v>
      </c>
      <c r="D84" s="585" t="str">
        <f>VLOOKUP(ONS2013Q1[[#This Row],[Cleaned name]],ONSCollation[Dept detail / Agency],1,FALSE)</f>
        <v>Foreign and Commonwealth Office Services</v>
      </c>
      <c r="E84" s="508">
        <v>880</v>
      </c>
      <c r="F84" s="508">
        <v>860</v>
      </c>
      <c r="G84" s="508">
        <v>870</v>
      </c>
      <c r="H84" s="508">
        <v>840</v>
      </c>
      <c r="I84" s="508">
        <v>20</v>
      </c>
      <c r="J84" s="508">
        <v>10</v>
      </c>
      <c r="K84" s="508"/>
    </row>
    <row r="85" spans="1:11" ht="12.75" customHeight="1" x14ac:dyDescent="0.2">
      <c r="A85" s="607" t="s">
        <v>60</v>
      </c>
      <c r="B85" s="609" t="s">
        <v>60</v>
      </c>
      <c r="C85" s="609" t="str">
        <f t="shared" si="1"/>
        <v>Wilton Park Executive Agency</v>
      </c>
      <c r="D85" s="585" t="str">
        <f>VLOOKUP(ONS2013Q1[[#This Row],[Cleaned name]],ONSCollation[Dept detail / Agency],1,FALSE)</f>
        <v>Wilton Park Executive Agency</v>
      </c>
      <c r="E85" s="508">
        <v>80</v>
      </c>
      <c r="F85" s="508">
        <v>70</v>
      </c>
      <c r="G85" s="508">
        <v>80</v>
      </c>
      <c r="H85" s="508">
        <v>80</v>
      </c>
      <c r="I85" s="508" t="s">
        <v>8</v>
      </c>
      <c r="J85" s="508" t="s">
        <v>8</v>
      </c>
      <c r="K85" s="508"/>
    </row>
    <row r="86" spans="1:11" ht="12.75" customHeight="1" x14ac:dyDescent="0.2">
      <c r="A86" s="607"/>
      <c r="B86" s="609"/>
      <c r="C86" s="609"/>
      <c r="D86" s="585"/>
      <c r="K86" s="508"/>
    </row>
    <row r="87" spans="1:11" ht="12.75" customHeight="1" x14ac:dyDescent="0.2">
      <c r="A87" s="590" t="s">
        <v>61</v>
      </c>
      <c r="B87" s="609"/>
      <c r="C87" s="609"/>
      <c r="D87" s="590"/>
      <c r="K87" s="508"/>
    </row>
    <row r="88" spans="1:11" ht="12.75" customHeight="1" x14ac:dyDescent="0.2">
      <c r="A88" s="607" t="s">
        <v>816</v>
      </c>
      <c r="B88" s="609" t="s">
        <v>62</v>
      </c>
      <c r="C88" s="609" t="str">
        <f t="shared" si="1"/>
        <v>Department of Health (excl agencies)</v>
      </c>
      <c r="D88" s="585" t="str">
        <f>VLOOKUP(ONS2013Q1[[#This Row],[Cleaned name]],ONSCollation[Dept detail / Agency],1,FALSE)</f>
        <v>Department of Health (excl agencies)</v>
      </c>
      <c r="E88" s="508">
        <v>2280</v>
      </c>
      <c r="F88" s="508">
        <v>2200</v>
      </c>
      <c r="G88" s="508">
        <v>2330</v>
      </c>
      <c r="H88" s="508">
        <v>2240</v>
      </c>
      <c r="I88" s="508">
        <v>-40</v>
      </c>
      <c r="J88" s="508">
        <v>-40</v>
      </c>
      <c r="K88" s="508"/>
    </row>
    <row r="89" spans="1:11" ht="12.75" customHeight="1" x14ac:dyDescent="0.2">
      <c r="A89" s="607" t="s">
        <v>362</v>
      </c>
      <c r="B89" s="609" t="s">
        <v>362</v>
      </c>
      <c r="C89" s="609" t="str">
        <f t="shared" si="1"/>
        <v>Medicines and Healthcare Products Regulatory Agency</v>
      </c>
      <c r="D89" s="585" t="str">
        <f>VLOOKUP(ONS2013Q1[[#This Row],[Cleaned name]],ONSCollation[Dept detail / Agency],1,FALSE)</f>
        <v>Medicines and Healthcare Products Regulatory Agency</v>
      </c>
      <c r="E89" s="508">
        <v>940</v>
      </c>
      <c r="F89" s="508">
        <v>900</v>
      </c>
      <c r="G89" s="508">
        <v>930</v>
      </c>
      <c r="H89" s="508">
        <v>890</v>
      </c>
      <c r="I89" s="508">
        <v>10</v>
      </c>
      <c r="J89" s="508">
        <v>10</v>
      </c>
      <c r="K89" s="508"/>
    </row>
    <row r="90" spans="1:11" ht="12.75" customHeight="1" x14ac:dyDescent="0.2">
      <c r="A90" s="607"/>
      <c r="B90" s="609"/>
      <c r="C90" s="609"/>
      <c r="D90" s="585"/>
      <c r="K90" s="508"/>
    </row>
    <row r="91" spans="1:11" ht="12.75" customHeight="1" x14ac:dyDescent="0.2">
      <c r="A91" s="590" t="s">
        <v>23</v>
      </c>
      <c r="B91" s="609"/>
      <c r="C91" s="609"/>
      <c r="D91" s="590"/>
      <c r="K91" s="508"/>
    </row>
    <row r="92" spans="1:11" ht="12.75" customHeight="1" x14ac:dyDescent="0.2">
      <c r="A92" s="607" t="s">
        <v>817</v>
      </c>
      <c r="B92" s="609" t="s">
        <v>23</v>
      </c>
      <c r="C92" s="609" t="str">
        <f t="shared" si="1"/>
        <v>HM Revenue and Customs</v>
      </c>
      <c r="D92" s="585" t="str">
        <f>VLOOKUP(ONS2013Q1[[#This Row],[Cleaned name]],ONSCollation[Dept detail / Agency],1,FALSE)</f>
        <v>HM Revenue and Customs</v>
      </c>
      <c r="E92" s="508">
        <v>72740</v>
      </c>
      <c r="F92" s="508">
        <v>64480</v>
      </c>
      <c r="G92" s="508">
        <v>72600</v>
      </c>
      <c r="H92" s="508">
        <v>64360</v>
      </c>
      <c r="I92" s="508">
        <v>140</v>
      </c>
      <c r="J92" s="508">
        <v>110</v>
      </c>
      <c r="K92" s="508"/>
    </row>
    <row r="93" spans="1:11" ht="12.75" customHeight="1" x14ac:dyDescent="0.2">
      <c r="A93" s="607" t="s">
        <v>24</v>
      </c>
      <c r="B93" s="609" t="s">
        <v>24</v>
      </c>
      <c r="C93" s="609" t="str">
        <f t="shared" si="1"/>
        <v>Valuation Office</v>
      </c>
      <c r="D93" s="585" t="str">
        <f>VLOOKUP(ONS2013Q1[[#This Row],[Cleaned name]],ONSCollation[Dept detail / Agency],1,FALSE)</f>
        <v>Valuation Office</v>
      </c>
      <c r="E93" s="508">
        <v>3820</v>
      </c>
      <c r="F93" s="508">
        <v>3540</v>
      </c>
      <c r="G93" s="508">
        <v>3810</v>
      </c>
      <c r="H93" s="508">
        <v>3520</v>
      </c>
      <c r="I93" s="508">
        <v>10</v>
      </c>
      <c r="J93" s="508">
        <v>10</v>
      </c>
      <c r="K93" s="508"/>
    </row>
    <row r="94" spans="1:11" ht="12.75" customHeight="1" x14ac:dyDescent="0.2">
      <c r="A94" s="607"/>
      <c r="B94" s="609"/>
      <c r="C94" s="609"/>
      <c r="D94" s="585"/>
      <c r="K94" s="508"/>
    </row>
    <row r="95" spans="1:11" ht="12.75" customHeight="1" x14ac:dyDescent="0.2">
      <c r="A95" s="590" t="s">
        <v>22</v>
      </c>
      <c r="B95" s="609"/>
      <c r="C95" s="609"/>
      <c r="D95" s="590"/>
      <c r="K95" s="508"/>
    </row>
    <row r="96" spans="1:11" ht="12.75" customHeight="1" x14ac:dyDescent="0.2">
      <c r="A96" s="607" t="s">
        <v>818</v>
      </c>
      <c r="B96" s="609" t="s">
        <v>22</v>
      </c>
      <c r="C96" s="609" t="str">
        <f t="shared" si="1"/>
        <v>HM Treasury</v>
      </c>
      <c r="D96" s="585" t="str">
        <f>VLOOKUP(ONS2013Q1[[#This Row],[Cleaned name]],ONSCollation[Dept detail / Agency],1,FALSE)</f>
        <v>HM Treasury</v>
      </c>
      <c r="E96" s="508">
        <v>1170</v>
      </c>
      <c r="F96" s="508">
        <v>1130</v>
      </c>
      <c r="G96" s="508">
        <v>1170</v>
      </c>
      <c r="H96" s="508">
        <v>1130</v>
      </c>
      <c r="I96" s="508" t="s">
        <v>8</v>
      </c>
      <c r="J96" s="508" t="s">
        <v>8</v>
      </c>
      <c r="K96" s="508"/>
    </row>
    <row r="97" spans="1:11" ht="12.75" customHeight="1" x14ac:dyDescent="0.2">
      <c r="A97" s="585" t="s">
        <v>581</v>
      </c>
      <c r="B97" s="609" t="s">
        <v>581</v>
      </c>
      <c r="C97" s="609" t="str">
        <f t="shared" si="1"/>
        <v>Office for Budget Responsibility</v>
      </c>
      <c r="D97" s="585" t="str">
        <f>VLOOKUP(ONS2013Q1[[#This Row],[Cleaned name]],ONSCollation[Dept detail / Agency],1,FALSE)</f>
        <v>Office for Budget Responsibility</v>
      </c>
      <c r="E97" s="508">
        <v>20</v>
      </c>
      <c r="F97" s="508">
        <v>20</v>
      </c>
      <c r="G97" s="508">
        <v>20</v>
      </c>
      <c r="H97" s="508">
        <v>20</v>
      </c>
      <c r="I97" s="508" t="s">
        <v>8</v>
      </c>
      <c r="J97" s="508">
        <v>0</v>
      </c>
      <c r="K97" s="508"/>
    </row>
    <row r="98" spans="1:11" ht="12.75" customHeight="1" x14ac:dyDescent="0.2">
      <c r="A98" s="607"/>
      <c r="B98" s="609"/>
      <c r="C98" s="609"/>
      <c r="D98" s="606"/>
      <c r="K98" s="508"/>
    </row>
    <row r="99" spans="1:11" ht="12.75" customHeight="1" x14ac:dyDescent="0.2">
      <c r="A99" s="590" t="s">
        <v>412</v>
      </c>
      <c r="B99" s="609"/>
      <c r="C99" s="609"/>
      <c r="D99" s="584"/>
      <c r="K99" s="508"/>
    </row>
    <row r="100" spans="1:11" ht="12.75" customHeight="1" x14ac:dyDescent="0.2">
      <c r="A100" s="607" t="s">
        <v>26</v>
      </c>
      <c r="B100" s="609" t="s">
        <v>26</v>
      </c>
      <c r="C100" s="609" t="str">
        <f t="shared" si="1"/>
        <v>Debt Management Office</v>
      </c>
      <c r="D100" s="585" t="str">
        <f>VLOOKUP(ONS2013Q1[[#This Row],[Cleaned name]],ONSCollation[Dept detail / Agency],1,FALSE)</f>
        <v>Debt Management Office</v>
      </c>
      <c r="E100" s="508">
        <v>110</v>
      </c>
      <c r="F100" s="508">
        <v>110</v>
      </c>
      <c r="G100" s="508">
        <v>110</v>
      </c>
      <c r="H100" s="508">
        <v>100</v>
      </c>
      <c r="I100" s="508" t="s">
        <v>8</v>
      </c>
      <c r="J100" s="508" t="s">
        <v>8</v>
      </c>
      <c r="K100" s="508"/>
    </row>
    <row r="101" spans="1:11" ht="12.75" customHeight="1" x14ac:dyDescent="0.2">
      <c r="A101" s="607" t="s">
        <v>27</v>
      </c>
      <c r="B101" s="609" t="s">
        <v>27</v>
      </c>
      <c r="C101" s="609" t="str">
        <f t="shared" si="1"/>
        <v>Government Actuary's Department</v>
      </c>
      <c r="D101" s="585" t="str">
        <f>VLOOKUP(ONS2013Q1[[#This Row],[Cleaned name]],ONSCollation[Dept detail / Agency],1,FALSE)</f>
        <v>Government Actuary's Department</v>
      </c>
      <c r="E101" s="508">
        <v>150</v>
      </c>
      <c r="F101" s="508">
        <v>140</v>
      </c>
      <c r="G101" s="508">
        <v>150</v>
      </c>
      <c r="H101" s="508">
        <v>150</v>
      </c>
      <c r="I101" s="508" t="s">
        <v>8</v>
      </c>
      <c r="J101" s="508" t="s">
        <v>8</v>
      </c>
      <c r="K101" s="508"/>
    </row>
    <row r="102" spans="1:11" ht="12.75" customHeight="1" x14ac:dyDescent="0.2">
      <c r="A102" s="607" t="s">
        <v>28</v>
      </c>
      <c r="B102" s="609" t="s">
        <v>28</v>
      </c>
      <c r="C102" s="609" t="str">
        <f t="shared" si="1"/>
        <v>National Savings and Investments</v>
      </c>
      <c r="D102" s="585" t="str">
        <f>VLOOKUP(ONS2013Q1[[#This Row],[Cleaned name]],ONSCollation[Dept detail / Agency],1,FALSE)</f>
        <v>National Savings and Investments</v>
      </c>
      <c r="E102" s="508">
        <v>180</v>
      </c>
      <c r="F102" s="508">
        <v>170</v>
      </c>
      <c r="G102" s="508">
        <v>180</v>
      </c>
      <c r="H102" s="508">
        <v>170</v>
      </c>
      <c r="I102" s="508" t="s">
        <v>8</v>
      </c>
      <c r="J102" s="508" t="s">
        <v>8</v>
      </c>
      <c r="K102" s="508"/>
    </row>
    <row r="103" spans="1:11" ht="12.75" customHeight="1" x14ac:dyDescent="0.2">
      <c r="A103" s="607"/>
      <c r="B103" s="609"/>
      <c r="C103" s="609"/>
      <c r="D103" s="606"/>
      <c r="K103" s="508"/>
    </row>
    <row r="104" spans="1:11" ht="12.75" customHeight="1" x14ac:dyDescent="0.2">
      <c r="A104" s="590" t="s">
        <v>67</v>
      </c>
      <c r="B104" s="609"/>
      <c r="C104" s="609"/>
      <c r="D104" s="584"/>
      <c r="K104" s="508"/>
    </row>
    <row r="105" spans="1:11" ht="12.75" customHeight="1" x14ac:dyDescent="0.2">
      <c r="A105" s="607" t="s">
        <v>886</v>
      </c>
      <c r="B105" s="609" t="s">
        <v>399</v>
      </c>
      <c r="C105" s="609" t="str">
        <f t="shared" si="1"/>
        <v>Home Office (excl agencies)</v>
      </c>
      <c r="D105" s="585" t="str">
        <f>VLOOKUP(ONS2013Q1[[#This Row],[Cleaned name]],ONSCollation[Dept detail / Agency],1,FALSE)</f>
        <v>Home Office (excl agencies)</v>
      </c>
      <c r="E105" s="508">
        <v>11660</v>
      </c>
      <c r="F105" s="508">
        <v>11150</v>
      </c>
      <c r="G105" s="508">
        <v>11370</v>
      </c>
      <c r="H105" s="508">
        <v>10860</v>
      </c>
      <c r="I105" s="508">
        <v>300</v>
      </c>
      <c r="J105" s="508">
        <v>290</v>
      </c>
      <c r="K105" s="508"/>
    </row>
    <row r="106" spans="1:11" ht="12.75" customHeight="1" x14ac:dyDescent="0.2">
      <c r="A106" s="607" t="s">
        <v>70</v>
      </c>
      <c r="B106" s="609" t="s">
        <v>70</v>
      </c>
      <c r="C106" s="609" t="str">
        <f t="shared" si="1"/>
        <v>Identity and Passport Service</v>
      </c>
      <c r="D106" s="585" t="str">
        <f>VLOOKUP(ONS2013Q1[[#This Row],[Cleaned name]],ONSCollation[Dept detail / Agency],1,FALSE)</f>
        <v>Identity and Passport Service</v>
      </c>
      <c r="E106" s="508">
        <v>3570</v>
      </c>
      <c r="F106" s="508">
        <v>3180</v>
      </c>
      <c r="G106" s="508">
        <v>3370</v>
      </c>
      <c r="H106" s="508">
        <v>3040</v>
      </c>
      <c r="I106" s="508">
        <v>200</v>
      </c>
      <c r="J106" s="508">
        <v>140</v>
      </c>
      <c r="K106" s="508"/>
    </row>
    <row r="107" spans="1:11" ht="12.75" customHeight="1" x14ac:dyDescent="0.2">
      <c r="A107" s="607" t="s">
        <v>414</v>
      </c>
      <c r="B107" s="609" t="s">
        <v>414</v>
      </c>
      <c r="C107" s="609" t="str">
        <f t="shared" si="1"/>
        <v>National Fraud Authority</v>
      </c>
      <c r="D107" s="585" t="str">
        <f>VLOOKUP(ONS2013Q1[[#This Row],[Cleaned name]],ONSCollation[Dept detail / Agency],1,FALSE)</f>
        <v>National Fraud Authority</v>
      </c>
      <c r="E107" s="508">
        <v>50</v>
      </c>
      <c r="F107" s="508">
        <v>50</v>
      </c>
      <c r="G107" s="508">
        <v>50</v>
      </c>
      <c r="H107" s="508">
        <v>50</v>
      </c>
      <c r="I107" s="508">
        <v>0</v>
      </c>
      <c r="J107" s="508">
        <v>0</v>
      </c>
      <c r="K107" s="508"/>
    </row>
    <row r="108" spans="1:11" ht="12.75" customHeight="1" x14ac:dyDescent="0.2">
      <c r="A108" s="607" t="s">
        <v>887</v>
      </c>
      <c r="B108" s="609" t="s">
        <v>68</v>
      </c>
      <c r="C108" s="609" t="str">
        <f t="shared" si="1"/>
        <v>UK Border Agency</v>
      </c>
      <c r="D108" s="585" t="str">
        <f>VLOOKUP(ONS2013Q1[[#This Row],[Cleaned name]],ONSCollation[Dept detail / Agency],1,FALSE)</f>
        <v>UK Border Agency</v>
      </c>
      <c r="E108" s="508">
        <v>11150</v>
      </c>
      <c r="F108" s="508">
        <v>10430</v>
      </c>
      <c r="G108" s="508">
        <v>11400</v>
      </c>
      <c r="H108" s="508">
        <v>10680</v>
      </c>
      <c r="I108" s="508">
        <v>-240</v>
      </c>
      <c r="J108" s="508">
        <v>-250</v>
      </c>
      <c r="K108" s="508"/>
    </row>
    <row r="109" spans="1:11" ht="12.75" customHeight="1" x14ac:dyDescent="0.2">
      <c r="A109" s="607"/>
      <c r="B109" s="609"/>
      <c r="C109" s="609"/>
      <c r="D109" s="606"/>
      <c r="K109" s="508"/>
    </row>
    <row r="110" spans="1:11" ht="12.75" customHeight="1" x14ac:dyDescent="0.2">
      <c r="A110" s="590" t="s">
        <v>80</v>
      </c>
      <c r="B110" s="609"/>
      <c r="C110" s="609"/>
      <c r="D110" s="584"/>
      <c r="K110" s="508"/>
    </row>
    <row r="111" spans="1:11" ht="12.75" customHeight="1" x14ac:dyDescent="0.2">
      <c r="A111" s="607" t="s">
        <v>81</v>
      </c>
      <c r="B111" s="609" t="s">
        <v>81</v>
      </c>
      <c r="C111" s="609" t="str">
        <f t="shared" si="1"/>
        <v>Department for International Development</v>
      </c>
      <c r="D111" s="585" t="str">
        <f>VLOOKUP(ONS2013Q1[[#This Row],[Cleaned name]],ONSCollation[Dept detail / Agency],1,FALSE)</f>
        <v>Department for International Development</v>
      </c>
      <c r="E111" s="508">
        <v>1810</v>
      </c>
      <c r="F111" s="508">
        <v>1760</v>
      </c>
      <c r="G111" s="508">
        <v>1770</v>
      </c>
      <c r="H111" s="508">
        <v>1730</v>
      </c>
      <c r="I111" s="508">
        <v>40</v>
      </c>
      <c r="J111" s="508">
        <v>40</v>
      </c>
      <c r="K111" s="508"/>
    </row>
    <row r="112" spans="1:11" ht="12.75" customHeight="1" x14ac:dyDescent="0.2">
      <c r="A112" s="607"/>
      <c r="B112" s="609"/>
      <c r="C112" s="609"/>
      <c r="D112" s="606"/>
      <c r="K112" s="508"/>
    </row>
    <row r="113" spans="1:11" ht="12.75" customHeight="1" x14ac:dyDescent="0.2">
      <c r="A113" s="590" t="s">
        <v>71</v>
      </c>
      <c r="B113" s="609"/>
      <c r="C113" s="609"/>
      <c r="D113" s="584"/>
      <c r="K113" s="508"/>
    </row>
    <row r="114" spans="1:11" ht="12.75" customHeight="1" x14ac:dyDescent="0.2">
      <c r="A114" s="607" t="s">
        <v>888</v>
      </c>
      <c r="B114" s="609" t="s">
        <v>401</v>
      </c>
      <c r="C114" s="609" t="str">
        <f t="shared" si="1"/>
        <v>Ministry of Justice (excl agencies)</v>
      </c>
      <c r="D114" s="585" t="str">
        <f>VLOOKUP(ONS2013Q1[[#This Row],[Cleaned name]],ONSCollation[Dept detail / Agency],1,FALSE)</f>
        <v>Ministry of Justice (excl agencies)</v>
      </c>
      <c r="E114" s="508">
        <v>4490</v>
      </c>
      <c r="F114" s="508">
        <v>4310</v>
      </c>
      <c r="G114" s="508">
        <v>4520</v>
      </c>
      <c r="H114" s="508">
        <v>4340</v>
      </c>
      <c r="I114" s="508">
        <v>-30</v>
      </c>
      <c r="J114" s="508">
        <v>-30</v>
      </c>
      <c r="K114" s="508"/>
    </row>
    <row r="115" spans="1:11" ht="12.75" customHeight="1" x14ac:dyDescent="0.2">
      <c r="A115" s="607" t="s">
        <v>580</v>
      </c>
      <c r="B115" s="609" t="s">
        <v>580</v>
      </c>
      <c r="C115" s="609" t="str">
        <f t="shared" si="1"/>
        <v>Her Majesty's Courts and Tribunals Service</v>
      </c>
      <c r="D115" s="585" t="str">
        <f>VLOOKUP(ONS2013Q1[[#This Row],[Cleaned name]],ONSCollation[Dept detail / Agency],1,FALSE)</f>
        <v>Her Majesty's Courts and Tribunals Service</v>
      </c>
      <c r="E115" s="508">
        <v>19400</v>
      </c>
      <c r="F115" s="508">
        <v>17310</v>
      </c>
      <c r="G115" s="508">
        <v>19500</v>
      </c>
      <c r="H115" s="508">
        <v>17410</v>
      </c>
      <c r="I115" s="508">
        <v>-100</v>
      </c>
      <c r="J115" s="508">
        <v>-100</v>
      </c>
      <c r="K115" s="508"/>
    </row>
    <row r="116" spans="1:11" ht="12.75" customHeight="1" x14ac:dyDescent="0.2">
      <c r="A116" s="607" t="s">
        <v>74</v>
      </c>
      <c r="B116" s="609" t="s">
        <v>74</v>
      </c>
      <c r="C116" s="609" t="str">
        <f t="shared" si="1"/>
        <v>National Archives</v>
      </c>
      <c r="D116" s="585" t="str">
        <f>VLOOKUP(ONS2013Q1[[#This Row],[Cleaned name]],ONSCollation[Dept detail / Agency],1,FALSE)</f>
        <v>National Archives</v>
      </c>
      <c r="E116" s="508">
        <v>620</v>
      </c>
      <c r="F116" s="508">
        <v>590</v>
      </c>
      <c r="G116" s="508">
        <v>640</v>
      </c>
      <c r="H116" s="508">
        <v>610</v>
      </c>
      <c r="I116" s="508">
        <v>-20</v>
      </c>
      <c r="J116" s="508">
        <v>-20</v>
      </c>
      <c r="K116" s="508"/>
    </row>
    <row r="117" spans="1:11" ht="12.75" customHeight="1" x14ac:dyDescent="0.2">
      <c r="A117" s="607" t="s">
        <v>78</v>
      </c>
      <c r="B117" s="609" t="s">
        <v>78</v>
      </c>
      <c r="C117" s="609" t="str">
        <f t="shared" si="1"/>
        <v>National Offender Management Service</v>
      </c>
      <c r="D117" s="585" t="str">
        <f>VLOOKUP(ONS2013Q1[[#This Row],[Cleaned name]],ONSCollation[Dept detail / Agency],1,FALSE)</f>
        <v>National Offender Management Service</v>
      </c>
      <c r="E117" s="508">
        <v>42720</v>
      </c>
      <c r="F117" s="508">
        <v>40650</v>
      </c>
      <c r="G117" s="508">
        <v>43520</v>
      </c>
      <c r="H117" s="508">
        <v>41450</v>
      </c>
      <c r="I117" s="508">
        <v>-790</v>
      </c>
      <c r="J117" s="508">
        <v>-800</v>
      </c>
      <c r="K117" s="508"/>
    </row>
    <row r="118" spans="1:11" ht="12.75" customHeight="1" x14ac:dyDescent="0.2">
      <c r="A118" s="607" t="s">
        <v>389</v>
      </c>
      <c r="B118" s="609" t="s">
        <v>389</v>
      </c>
      <c r="C118" s="609" t="str">
        <f t="shared" si="1"/>
        <v>The Office of the Public Guardian</v>
      </c>
      <c r="D118" s="585" t="str">
        <f>VLOOKUP(ONS2013Q1[[#This Row],[Cleaned name]],ONSCollation[Dept detail / Agency],1,FALSE)</f>
        <v>The Office of the Public Guardian</v>
      </c>
      <c r="E118" s="508">
        <v>480</v>
      </c>
      <c r="F118" s="508">
        <v>460</v>
      </c>
      <c r="G118" s="508">
        <v>480</v>
      </c>
      <c r="H118" s="508">
        <v>460</v>
      </c>
      <c r="I118" s="508">
        <v>0</v>
      </c>
      <c r="J118" s="508" t="s">
        <v>8</v>
      </c>
      <c r="K118" s="508"/>
    </row>
    <row r="119" spans="1:11" ht="12.75" customHeight="1" x14ac:dyDescent="0.2">
      <c r="A119" s="607"/>
      <c r="B119" s="609"/>
      <c r="C119" s="609"/>
      <c r="D119" s="606"/>
      <c r="K119" s="508"/>
    </row>
    <row r="120" spans="1:11" ht="12.75" customHeight="1" x14ac:dyDescent="0.2">
      <c r="A120" s="590" t="s">
        <v>82</v>
      </c>
      <c r="B120" s="609"/>
      <c r="C120" s="609"/>
      <c r="D120" s="584"/>
      <c r="K120" s="508"/>
    </row>
    <row r="121" spans="1:11" ht="12.75" customHeight="1" x14ac:dyDescent="0.2">
      <c r="A121" s="607" t="s">
        <v>82</v>
      </c>
      <c r="B121" s="609" t="s">
        <v>82</v>
      </c>
      <c r="C121" s="609" t="str">
        <f t="shared" si="1"/>
        <v>Northern Ireland Office</v>
      </c>
      <c r="D121" s="585" t="str">
        <f>VLOOKUP(ONS2013Q1[[#This Row],[Cleaned name]],ONSCollation[Dept detail / Agency],1,FALSE)</f>
        <v>Northern Ireland Office</v>
      </c>
      <c r="E121" s="508">
        <v>90</v>
      </c>
      <c r="F121" s="508">
        <v>90</v>
      </c>
      <c r="G121" s="508">
        <v>90</v>
      </c>
      <c r="H121" s="508">
        <v>90</v>
      </c>
      <c r="I121" s="508" t="s">
        <v>8</v>
      </c>
      <c r="J121" s="508" t="s">
        <v>8</v>
      </c>
      <c r="K121" s="508"/>
    </row>
    <row r="122" spans="1:11" ht="12.75" customHeight="1" x14ac:dyDescent="0.2">
      <c r="A122" s="607"/>
      <c r="B122" s="609"/>
      <c r="C122" s="609"/>
      <c r="D122" s="606"/>
      <c r="K122" s="508"/>
    </row>
    <row r="123" spans="1:11" ht="12.75" customHeight="1" x14ac:dyDescent="0.2">
      <c r="A123" s="590" t="s">
        <v>723</v>
      </c>
      <c r="B123" s="609"/>
      <c r="C123" s="609"/>
      <c r="D123" s="584"/>
      <c r="K123" s="508"/>
    </row>
    <row r="124" spans="1:11" ht="12.75" customHeight="1" x14ac:dyDescent="0.2">
      <c r="A124" s="607" t="s">
        <v>723</v>
      </c>
      <c r="B124" s="609" t="s">
        <v>144</v>
      </c>
      <c r="C124" s="609" t="str">
        <f t="shared" si="1"/>
        <v>Ofsted</v>
      </c>
      <c r="D124" s="585" t="str">
        <f>VLOOKUP(ONS2013Q1[[#This Row],[Cleaned name]],ONSCollation[Dept detail / Agency],1,FALSE)</f>
        <v>Ofsted</v>
      </c>
      <c r="E124" s="508">
        <v>1250</v>
      </c>
      <c r="F124" s="508">
        <v>1210</v>
      </c>
      <c r="G124" s="508">
        <v>1280</v>
      </c>
      <c r="H124" s="508">
        <v>1230</v>
      </c>
      <c r="I124" s="508">
        <v>-30</v>
      </c>
      <c r="J124" s="508">
        <v>-20</v>
      </c>
      <c r="K124" s="508"/>
    </row>
    <row r="125" spans="1:11" ht="12.75" customHeight="1" x14ac:dyDescent="0.2">
      <c r="A125" s="607"/>
      <c r="B125" s="609"/>
      <c r="C125" s="609"/>
      <c r="D125" s="606"/>
      <c r="K125" s="508"/>
    </row>
    <row r="126" spans="1:11" ht="12.75" customHeight="1" x14ac:dyDescent="0.2">
      <c r="A126" s="590" t="s">
        <v>296</v>
      </c>
      <c r="B126" s="609"/>
      <c r="C126" s="609"/>
      <c r="D126" s="584"/>
      <c r="K126" s="508"/>
    </row>
    <row r="127" spans="1:11" ht="12.75" customHeight="1" x14ac:dyDescent="0.2">
      <c r="A127" s="607" t="s">
        <v>296</v>
      </c>
      <c r="B127" s="609" t="s">
        <v>296</v>
      </c>
      <c r="C127" s="609" t="str">
        <f t="shared" si="1"/>
        <v>Office of Qualifications and Examinations Regulation</v>
      </c>
      <c r="D127" s="585" t="str">
        <f>VLOOKUP(ONS2013Q1[[#This Row],[Cleaned name]],ONSCollation[Dept detail / Agency],1,FALSE)</f>
        <v>Office of Qualifications and Examinations Regulation</v>
      </c>
      <c r="E127" s="508">
        <v>180</v>
      </c>
      <c r="F127" s="508">
        <v>170</v>
      </c>
      <c r="G127" s="508">
        <v>170</v>
      </c>
      <c r="H127" s="508">
        <v>170</v>
      </c>
      <c r="I127" s="508">
        <v>10</v>
      </c>
      <c r="J127" s="508">
        <v>10</v>
      </c>
      <c r="K127" s="508"/>
    </row>
    <row r="128" spans="1:11" ht="12.75" customHeight="1" x14ac:dyDescent="0.2">
      <c r="A128" s="607"/>
      <c r="B128" s="609"/>
      <c r="C128" s="609"/>
      <c r="D128" s="606"/>
      <c r="K128" s="508"/>
    </row>
    <row r="129" spans="1:11" ht="12.75" customHeight="1" x14ac:dyDescent="0.2">
      <c r="A129" s="590" t="s">
        <v>643</v>
      </c>
      <c r="B129" s="609"/>
      <c r="C129" s="609"/>
      <c r="D129" s="584"/>
      <c r="K129" s="508"/>
    </row>
    <row r="130" spans="1:11" ht="12.75" customHeight="1" x14ac:dyDescent="0.2">
      <c r="A130" s="607" t="s">
        <v>706</v>
      </c>
      <c r="B130" s="609" t="s">
        <v>706</v>
      </c>
      <c r="C130" s="609" t="str">
        <f t="shared" si="1"/>
        <v>Scotland Office (incl. Office of the Advocate General for Scotland)</v>
      </c>
      <c r="D130" s="585" t="str">
        <f>VLOOKUP(ONS2013Q1[[#This Row],[Cleaned name]],ONSCollation[Dept detail / Agency],1,FALSE)</f>
        <v>Scotland Office (incl. Office of the Advocate General for Scotland)</v>
      </c>
      <c r="E130" s="508">
        <v>90</v>
      </c>
      <c r="F130" s="508">
        <v>90</v>
      </c>
      <c r="G130" s="508">
        <v>90</v>
      </c>
      <c r="H130" s="508">
        <v>90</v>
      </c>
      <c r="I130" s="508" t="s">
        <v>8</v>
      </c>
      <c r="J130" s="508">
        <v>-10</v>
      </c>
      <c r="K130" s="508"/>
    </row>
    <row r="131" spans="1:11" ht="12.75" customHeight="1" x14ac:dyDescent="0.2">
      <c r="A131" s="607"/>
      <c r="B131" s="609"/>
      <c r="C131" s="609"/>
      <c r="D131" s="606"/>
      <c r="K131" s="508"/>
    </row>
    <row r="132" spans="1:11" ht="12.75" customHeight="1" x14ac:dyDescent="0.2">
      <c r="A132" s="590" t="s">
        <v>83</v>
      </c>
      <c r="B132" s="609"/>
      <c r="C132" s="609"/>
      <c r="D132" s="584"/>
      <c r="K132" s="508"/>
    </row>
    <row r="133" spans="1:11" ht="12.75" customHeight="1" x14ac:dyDescent="0.2">
      <c r="A133" s="607" t="s">
        <v>83</v>
      </c>
      <c r="B133" s="609" t="s">
        <v>83</v>
      </c>
      <c r="C133" s="609" t="str">
        <f t="shared" si="1"/>
        <v>Security and Intelligence Services</v>
      </c>
      <c r="D133" s="585" t="str">
        <f>VLOOKUP(ONS2013Q1[[#This Row],[Cleaned name]],ONSCollation[Dept detail / Agency],1,FALSE)</f>
        <v>Security and Intelligence Services</v>
      </c>
      <c r="E133" s="508">
        <v>5450</v>
      </c>
      <c r="F133" s="508">
        <v>5220</v>
      </c>
      <c r="G133" s="508">
        <v>5440</v>
      </c>
      <c r="H133" s="508">
        <v>5220</v>
      </c>
      <c r="I133" s="508">
        <v>10</v>
      </c>
      <c r="J133" s="508">
        <v>-10</v>
      </c>
      <c r="K133" s="508"/>
    </row>
    <row r="134" spans="1:11" ht="12.75" customHeight="1" x14ac:dyDescent="0.2">
      <c r="A134" s="607"/>
      <c r="B134" s="609"/>
      <c r="C134" s="609"/>
      <c r="D134" s="606"/>
      <c r="K134" s="508"/>
    </row>
    <row r="135" spans="1:11" ht="12.75" customHeight="1" x14ac:dyDescent="0.2">
      <c r="A135" s="590" t="s">
        <v>84</v>
      </c>
      <c r="B135" s="609"/>
      <c r="C135" s="609"/>
      <c r="D135" s="584"/>
      <c r="K135" s="508"/>
    </row>
    <row r="136" spans="1:11" ht="12.75" customHeight="1" x14ac:dyDescent="0.2">
      <c r="A136" s="607" t="s">
        <v>822</v>
      </c>
      <c r="B136" s="609" t="s">
        <v>402</v>
      </c>
      <c r="C136" s="609" t="str">
        <f t="shared" ref="C136:C177" si="2">TRIM(B136)</f>
        <v>Department for Transport</v>
      </c>
      <c r="D136" s="585" t="str">
        <f>VLOOKUP(ONS2013Q1[[#This Row],[Cleaned name]],ONSCollation[Dept detail / Agency],1,FALSE)</f>
        <v>Department for Transport</v>
      </c>
      <c r="E136" s="508">
        <v>1760</v>
      </c>
      <c r="F136" s="508">
        <v>1710</v>
      </c>
      <c r="G136" s="508">
        <v>1750</v>
      </c>
      <c r="H136" s="508">
        <v>1700</v>
      </c>
      <c r="I136" s="508">
        <v>10</v>
      </c>
      <c r="J136" s="508">
        <v>10</v>
      </c>
      <c r="K136" s="508"/>
    </row>
    <row r="137" spans="1:11" ht="12.75" customHeight="1" x14ac:dyDescent="0.2">
      <c r="A137" s="607" t="s">
        <v>85</v>
      </c>
      <c r="B137" s="609" t="s">
        <v>85</v>
      </c>
      <c r="C137" s="609" t="str">
        <f t="shared" si="2"/>
        <v>Driver and Vehicle Licensing Agency</v>
      </c>
      <c r="D137" s="585" t="str">
        <f>VLOOKUP(ONS2013Q1[[#This Row],[Cleaned name]],ONSCollation[Dept detail / Agency],1,FALSE)</f>
        <v>Driver and Vehicle Licensing Agency</v>
      </c>
      <c r="E137" s="508">
        <v>6460</v>
      </c>
      <c r="F137" s="508">
        <v>5860</v>
      </c>
      <c r="G137" s="508">
        <v>6350</v>
      </c>
      <c r="H137" s="508">
        <v>5760</v>
      </c>
      <c r="I137" s="508">
        <v>110</v>
      </c>
      <c r="J137" s="508">
        <v>100</v>
      </c>
      <c r="K137" s="508"/>
    </row>
    <row r="138" spans="1:11" ht="12.75" customHeight="1" x14ac:dyDescent="0.2">
      <c r="A138" s="607" t="s">
        <v>86</v>
      </c>
      <c r="B138" s="609" t="s">
        <v>86</v>
      </c>
      <c r="C138" s="609" t="str">
        <f t="shared" si="2"/>
        <v>Driving Standards Agency</v>
      </c>
      <c r="D138" s="585" t="str">
        <f>VLOOKUP(ONS2013Q1[[#This Row],[Cleaned name]],ONSCollation[Dept detail / Agency],1,FALSE)</f>
        <v>Driving Standards Agency</v>
      </c>
      <c r="E138" s="508">
        <v>2440</v>
      </c>
      <c r="F138" s="508">
        <v>2270</v>
      </c>
      <c r="G138" s="508">
        <v>2490</v>
      </c>
      <c r="H138" s="508">
        <v>2310</v>
      </c>
      <c r="I138" s="508">
        <v>-50</v>
      </c>
      <c r="J138" s="508">
        <v>-50</v>
      </c>
      <c r="K138" s="508"/>
    </row>
    <row r="139" spans="1:11" ht="12.75" customHeight="1" x14ac:dyDescent="0.2">
      <c r="A139" s="607" t="s">
        <v>87</v>
      </c>
      <c r="B139" s="609" t="s">
        <v>87</v>
      </c>
      <c r="C139" s="609" t="str">
        <f t="shared" si="2"/>
        <v>Government Car and Despatch Agency</v>
      </c>
      <c r="D139" s="585" t="str">
        <f>VLOOKUP(ONS2013Q1[[#This Row],[Cleaned name]],ONSCollation[Dept detail / Agency],1,FALSE)</f>
        <v>Government Car and Despatch Agency</v>
      </c>
      <c r="E139" s="508">
        <v>90</v>
      </c>
      <c r="F139" s="508">
        <v>80</v>
      </c>
      <c r="G139" s="508">
        <v>100</v>
      </c>
      <c r="H139" s="508">
        <v>90</v>
      </c>
      <c r="I139" s="508" t="s">
        <v>8</v>
      </c>
      <c r="J139" s="508" t="s">
        <v>8</v>
      </c>
      <c r="K139" s="508"/>
    </row>
    <row r="140" spans="1:11" ht="12.75" customHeight="1" x14ac:dyDescent="0.2">
      <c r="A140" s="607" t="s">
        <v>88</v>
      </c>
      <c r="B140" s="609" t="s">
        <v>88</v>
      </c>
      <c r="C140" s="609" t="str">
        <f t="shared" si="2"/>
        <v>Highways Agency</v>
      </c>
      <c r="D140" s="585" t="str">
        <f>VLOOKUP(ONS2013Q1[[#This Row],[Cleaned name]],ONSCollation[Dept detail / Agency],1,FALSE)</f>
        <v>Highways Agency</v>
      </c>
      <c r="E140" s="508">
        <v>3340</v>
      </c>
      <c r="F140" s="508">
        <v>3220</v>
      </c>
      <c r="G140" s="508">
        <v>3360</v>
      </c>
      <c r="H140" s="508">
        <v>3250</v>
      </c>
      <c r="I140" s="508">
        <v>-30</v>
      </c>
      <c r="J140" s="508">
        <v>-30</v>
      </c>
      <c r="K140" s="508"/>
    </row>
    <row r="141" spans="1:11" ht="12.75" customHeight="1" x14ac:dyDescent="0.2">
      <c r="A141" s="607" t="s">
        <v>89</v>
      </c>
      <c r="B141" s="609" t="s">
        <v>89</v>
      </c>
      <c r="C141" s="609" t="str">
        <f t="shared" si="2"/>
        <v>Maritime and Coastguard Agency</v>
      </c>
      <c r="D141" s="585" t="str">
        <f>VLOOKUP(ONS2013Q1[[#This Row],[Cleaned name]],ONSCollation[Dept detail / Agency],1,FALSE)</f>
        <v>Maritime and Coastguard Agency</v>
      </c>
      <c r="E141" s="508">
        <v>1090</v>
      </c>
      <c r="F141" s="508">
        <v>1040</v>
      </c>
      <c r="G141" s="508">
        <v>1120</v>
      </c>
      <c r="H141" s="508">
        <v>1060</v>
      </c>
      <c r="I141" s="508">
        <v>-30</v>
      </c>
      <c r="J141" s="508">
        <v>-20</v>
      </c>
      <c r="K141" s="508"/>
    </row>
    <row r="142" spans="1:11" ht="12.75" customHeight="1" x14ac:dyDescent="0.2">
      <c r="A142" s="607" t="s">
        <v>90</v>
      </c>
      <c r="B142" s="609" t="s">
        <v>90</v>
      </c>
      <c r="C142" s="609" t="str">
        <f t="shared" si="2"/>
        <v>Office of Rail Regulation</v>
      </c>
      <c r="D142" s="585" t="str">
        <f>VLOOKUP(ONS2013Q1[[#This Row],[Cleaned name]],ONSCollation[Dept detail / Agency],1,FALSE)</f>
        <v>Office of Rail Regulation</v>
      </c>
      <c r="E142" s="508">
        <v>290</v>
      </c>
      <c r="F142" s="508">
        <v>280</v>
      </c>
      <c r="G142" s="508">
        <v>300</v>
      </c>
      <c r="H142" s="508">
        <v>280</v>
      </c>
      <c r="I142" s="508" t="s">
        <v>8</v>
      </c>
      <c r="J142" s="508" t="s">
        <v>8</v>
      </c>
      <c r="K142" s="508"/>
    </row>
    <row r="143" spans="1:11" ht="12.75" customHeight="1" x14ac:dyDescent="0.2">
      <c r="A143" s="607" t="s">
        <v>91</v>
      </c>
      <c r="B143" s="609" t="s">
        <v>91</v>
      </c>
      <c r="C143" s="609" t="str">
        <f t="shared" si="2"/>
        <v>Vehicle Certification Agency</v>
      </c>
      <c r="D143" s="585" t="str">
        <f>VLOOKUP(ONS2013Q1[[#This Row],[Cleaned name]],ONSCollation[Dept detail / Agency],1,FALSE)</f>
        <v>Vehicle Certification Agency</v>
      </c>
      <c r="E143" s="508">
        <v>160</v>
      </c>
      <c r="F143" s="508">
        <v>150</v>
      </c>
      <c r="G143" s="508">
        <v>160</v>
      </c>
      <c r="H143" s="508">
        <v>150</v>
      </c>
      <c r="I143" s="508" t="s">
        <v>8</v>
      </c>
      <c r="J143" s="508" t="s">
        <v>8</v>
      </c>
      <c r="K143" s="508"/>
    </row>
    <row r="144" spans="1:11" ht="12.75" customHeight="1" x14ac:dyDescent="0.2">
      <c r="A144" s="607" t="s">
        <v>92</v>
      </c>
      <c r="B144" s="609" t="s">
        <v>92</v>
      </c>
      <c r="C144" s="609" t="str">
        <f t="shared" si="2"/>
        <v>Vehicle and Operator Services Agency</v>
      </c>
      <c r="D144" s="585" t="str">
        <f>VLOOKUP(ONS2013Q1[[#This Row],[Cleaned name]],ONSCollation[Dept detail / Agency],1,FALSE)</f>
        <v>Vehicle and Operator Services Agency</v>
      </c>
      <c r="E144" s="508">
        <v>2270</v>
      </c>
      <c r="F144" s="508">
        <v>2180</v>
      </c>
      <c r="G144" s="508">
        <v>2250</v>
      </c>
      <c r="H144" s="508">
        <v>2170</v>
      </c>
      <c r="I144" s="508">
        <v>20</v>
      </c>
      <c r="J144" s="508">
        <v>20</v>
      </c>
      <c r="K144" s="508"/>
    </row>
    <row r="145" spans="1:11" ht="12.75" customHeight="1" x14ac:dyDescent="0.2">
      <c r="A145" s="607"/>
      <c r="B145" s="609"/>
      <c r="C145" s="609"/>
      <c r="D145" s="606"/>
      <c r="K145" s="508"/>
    </row>
    <row r="146" spans="1:11" ht="12.75" customHeight="1" x14ac:dyDescent="0.2">
      <c r="A146" s="590" t="s">
        <v>146</v>
      </c>
      <c r="B146" s="609"/>
      <c r="C146" s="609"/>
      <c r="D146" s="584"/>
      <c r="K146" s="508"/>
    </row>
    <row r="147" spans="1:11" ht="12.75" customHeight="1" x14ac:dyDescent="0.2">
      <c r="A147" s="607" t="s">
        <v>146</v>
      </c>
      <c r="B147" s="609" t="s">
        <v>146</v>
      </c>
      <c r="C147" s="609" t="str">
        <f t="shared" si="2"/>
        <v>UK Statistics Authority</v>
      </c>
      <c r="D147" s="585" t="str">
        <f>VLOOKUP(ONS2013Q1[[#This Row],[Cleaned name]],ONSCollation[Dept detail / Agency],1,FALSE)</f>
        <v>UK Statistics Authority</v>
      </c>
      <c r="E147" s="508">
        <v>3550</v>
      </c>
      <c r="F147" s="508">
        <v>2910</v>
      </c>
      <c r="G147" s="508">
        <v>3560</v>
      </c>
      <c r="H147" s="508">
        <v>2920</v>
      </c>
      <c r="I147" s="508">
        <v>-20</v>
      </c>
      <c r="J147" s="508">
        <v>-10</v>
      </c>
      <c r="K147" s="508"/>
    </row>
    <row r="148" spans="1:11" ht="12.75" customHeight="1" x14ac:dyDescent="0.2">
      <c r="A148" s="607"/>
      <c r="B148" s="609"/>
      <c r="C148" s="609"/>
      <c r="D148" s="606"/>
      <c r="K148" s="508"/>
    </row>
    <row r="149" spans="1:11" ht="12.75" customHeight="1" x14ac:dyDescent="0.2">
      <c r="A149" s="591" t="s">
        <v>79</v>
      </c>
      <c r="B149" s="609"/>
      <c r="C149" s="609"/>
      <c r="D149" s="586"/>
      <c r="K149" s="508"/>
    </row>
    <row r="150" spans="1:11" ht="12.75" customHeight="1" x14ac:dyDescent="0.2">
      <c r="A150" s="607" t="s">
        <v>79</v>
      </c>
      <c r="B150" s="609" t="s">
        <v>79</v>
      </c>
      <c r="C150" s="609" t="str">
        <f t="shared" si="2"/>
        <v>UK Supreme Court</v>
      </c>
      <c r="D150" s="585" t="str">
        <f>VLOOKUP(ONS2013Q1[[#This Row],[Cleaned name]],ONSCollation[Dept detail / Agency],1,FALSE)</f>
        <v>UK Supreme Court</v>
      </c>
      <c r="E150" s="508">
        <v>50</v>
      </c>
      <c r="F150" s="508">
        <v>50</v>
      </c>
      <c r="G150" s="508">
        <v>50</v>
      </c>
      <c r="H150" s="508">
        <v>50</v>
      </c>
      <c r="I150" s="508" t="s">
        <v>8</v>
      </c>
      <c r="J150" s="508">
        <v>0</v>
      </c>
      <c r="K150" s="508"/>
    </row>
    <row r="151" spans="1:11" ht="12.75" customHeight="1" x14ac:dyDescent="0.2">
      <c r="A151" s="607"/>
      <c r="B151" s="609"/>
      <c r="C151" s="609"/>
      <c r="D151" s="606"/>
      <c r="K151" s="508"/>
    </row>
    <row r="152" spans="1:11" ht="12.75" customHeight="1" x14ac:dyDescent="0.2">
      <c r="A152" s="590" t="s">
        <v>77</v>
      </c>
      <c r="B152" s="609"/>
      <c r="C152" s="609"/>
      <c r="D152" s="584"/>
      <c r="K152" s="508"/>
    </row>
    <row r="153" spans="1:11" ht="12.75" customHeight="1" x14ac:dyDescent="0.2">
      <c r="A153" s="607" t="s">
        <v>645</v>
      </c>
      <c r="B153" s="609" t="s">
        <v>645</v>
      </c>
      <c r="C153" s="609" t="str">
        <f t="shared" si="2"/>
        <v>Wales Office</v>
      </c>
      <c r="D153" s="585" t="str">
        <f>VLOOKUP(ONS2013Q1[[#This Row],[Cleaned name]],ONSCollation[Dept detail / Agency],1,FALSE)</f>
        <v>Wales Office</v>
      </c>
      <c r="E153" s="508">
        <v>60</v>
      </c>
      <c r="F153" s="508">
        <v>60</v>
      </c>
      <c r="G153" s="508">
        <v>50</v>
      </c>
      <c r="H153" s="508">
        <v>50</v>
      </c>
      <c r="I153" s="508">
        <v>10</v>
      </c>
      <c r="J153" s="508">
        <v>10</v>
      </c>
      <c r="K153" s="508"/>
    </row>
    <row r="154" spans="1:11" ht="12.75" customHeight="1" x14ac:dyDescent="0.2">
      <c r="A154" s="607"/>
      <c r="B154" s="609"/>
      <c r="C154" s="609"/>
      <c r="D154" s="606"/>
      <c r="K154" s="508"/>
    </row>
    <row r="155" spans="1:11" ht="12.75" customHeight="1" x14ac:dyDescent="0.2">
      <c r="A155" s="590" t="s">
        <v>148</v>
      </c>
      <c r="B155" s="609"/>
      <c r="C155" s="609"/>
      <c r="D155" s="584"/>
      <c r="K155" s="508"/>
    </row>
    <row r="156" spans="1:11" ht="12.75" customHeight="1" x14ac:dyDescent="0.2">
      <c r="A156" s="607" t="s">
        <v>719</v>
      </c>
      <c r="B156" s="609" t="s">
        <v>719</v>
      </c>
      <c r="C156" s="609" t="str">
        <f t="shared" si="2"/>
        <v>Department for Work and Pensions</v>
      </c>
      <c r="D156" s="585" t="str">
        <f>VLOOKUP(ONS2013Q1[[#This Row],[Cleaned name]],ONSCollation[Dept detail / Agency],1,FALSE)</f>
        <v>Department for Work and Pensions</v>
      </c>
      <c r="E156" s="508">
        <v>104890</v>
      </c>
      <c r="F156" s="508">
        <v>92530</v>
      </c>
      <c r="G156" s="508">
        <v>106490</v>
      </c>
      <c r="H156" s="508">
        <v>94100</v>
      </c>
      <c r="I156" s="508">
        <v>-1600</v>
      </c>
      <c r="J156" s="508">
        <v>-1570</v>
      </c>
      <c r="K156" s="508"/>
    </row>
    <row r="157" spans="1:11" ht="12.75" customHeight="1" x14ac:dyDescent="0.2">
      <c r="A157" s="607" t="s">
        <v>95</v>
      </c>
      <c r="B157" s="609" t="s">
        <v>95</v>
      </c>
      <c r="C157" s="609" t="str">
        <f t="shared" si="2"/>
        <v>The Health and Safety Executive</v>
      </c>
      <c r="D157" s="585" t="str">
        <f>VLOOKUP(ONS2013Q1[[#This Row],[Cleaned name]],ONSCollation[Dept detail / Agency],1,FALSE)</f>
        <v>The Health and Safety Executive</v>
      </c>
      <c r="E157" s="508">
        <v>3400</v>
      </c>
      <c r="F157" s="508">
        <v>3180</v>
      </c>
      <c r="G157" s="508">
        <v>3400</v>
      </c>
      <c r="H157" s="508">
        <v>3170</v>
      </c>
      <c r="I157" s="508" t="s">
        <v>8</v>
      </c>
      <c r="J157" s="508" t="s">
        <v>8</v>
      </c>
      <c r="K157" s="508"/>
    </row>
    <row r="158" spans="1:11" ht="12.75" customHeight="1" x14ac:dyDescent="0.2">
      <c r="A158" s="607"/>
      <c r="B158" s="609"/>
      <c r="C158" s="609"/>
      <c r="D158" s="606"/>
      <c r="K158" s="508"/>
    </row>
    <row r="159" spans="1:11" ht="12.75" customHeight="1" x14ac:dyDescent="0.2">
      <c r="A159" s="590" t="s">
        <v>153</v>
      </c>
      <c r="B159" s="609"/>
      <c r="C159" s="609"/>
      <c r="D159" s="584"/>
      <c r="K159" s="508"/>
    </row>
    <row r="160" spans="1:11" ht="12.75" customHeight="1" x14ac:dyDescent="0.2">
      <c r="A160" s="607" t="s">
        <v>825</v>
      </c>
      <c r="B160" s="609" t="s">
        <v>154</v>
      </c>
      <c r="C160" s="609" t="str">
        <f t="shared" si="2"/>
        <v>Scottish Government (excl agencies)</v>
      </c>
      <c r="D160" s="585" t="str">
        <f>VLOOKUP(ONS2013Q1[[#This Row],[Cleaned name]],ONSCollation[Dept detail / Agency],1,FALSE)</f>
        <v>Scottish Government (excl agencies)</v>
      </c>
      <c r="E160" s="508">
        <v>5130</v>
      </c>
      <c r="F160" s="508">
        <v>4920</v>
      </c>
      <c r="G160" s="508">
        <v>5100</v>
      </c>
      <c r="H160" s="508">
        <v>4890</v>
      </c>
      <c r="I160" s="508">
        <v>30</v>
      </c>
      <c r="J160" s="508">
        <v>30</v>
      </c>
      <c r="K160" s="508"/>
    </row>
    <row r="161" spans="1:11" ht="12.75" customHeight="1" x14ac:dyDescent="0.2">
      <c r="A161" s="607" t="s">
        <v>709</v>
      </c>
      <c r="B161" s="609" t="s">
        <v>709</v>
      </c>
      <c r="C161" s="609" t="str">
        <f t="shared" si="2"/>
        <v>Accountant in Bankruptcy</v>
      </c>
      <c r="D161" s="585" t="str">
        <f>VLOOKUP(ONS2013Q1[[#This Row],[Cleaned name]],ONSCollation[Dept detail / Agency],1,FALSE)</f>
        <v>Accountant in Bankruptcy</v>
      </c>
      <c r="E161" s="508">
        <v>150</v>
      </c>
      <c r="F161" s="508">
        <v>140</v>
      </c>
      <c r="G161" s="508">
        <v>150</v>
      </c>
      <c r="H161" s="508">
        <v>140</v>
      </c>
      <c r="I161" s="508" t="s">
        <v>8</v>
      </c>
      <c r="J161" s="508" t="s">
        <v>8</v>
      </c>
      <c r="K161" s="508"/>
    </row>
    <row r="162" spans="1:11" ht="12.75" customHeight="1" x14ac:dyDescent="0.2">
      <c r="A162" s="607" t="s">
        <v>710</v>
      </c>
      <c r="B162" s="609" t="s">
        <v>710</v>
      </c>
      <c r="C162" s="609" t="str">
        <f t="shared" si="2"/>
        <v>Crown Office and Procurator Fiscal</v>
      </c>
      <c r="D162" s="585" t="str">
        <f>VLOOKUP(ONS2013Q1[[#This Row],[Cleaned name]],ONSCollation[Dept detail / Agency],1,FALSE)</f>
        <v>Crown Office and Procurator Fiscal</v>
      </c>
      <c r="E162" s="508">
        <v>1700</v>
      </c>
      <c r="F162" s="508">
        <v>1580</v>
      </c>
      <c r="G162" s="508">
        <v>1670</v>
      </c>
      <c r="H162" s="508">
        <v>1560</v>
      </c>
      <c r="I162" s="508">
        <v>30</v>
      </c>
      <c r="J162" s="508">
        <v>20</v>
      </c>
      <c r="K162" s="508"/>
    </row>
    <row r="163" spans="1:11" ht="12.75" customHeight="1" x14ac:dyDescent="0.2">
      <c r="A163" s="607" t="s">
        <v>108</v>
      </c>
      <c r="B163" s="609" t="s">
        <v>108</v>
      </c>
      <c r="C163" s="609" t="str">
        <f t="shared" si="2"/>
        <v>Disclosure Scotland</v>
      </c>
      <c r="D163" s="585" t="str">
        <f>VLOOKUP(ONS2013Q1[[#This Row],[Cleaned name]],ONSCollation[Dept detail / Agency],1,FALSE)</f>
        <v>Disclosure Scotland</v>
      </c>
      <c r="E163" s="508">
        <v>180</v>
      </c>
      <c r="F163" s="508">
        <v>170</v>
      </c>
      <c r="G163" s="508">
        <v>180</v>
      </c>
      <c r="H163" s="508">
        <v>170</v>
      </c>
      <c r="I163" s="508" t="s">
        <v>8</v>
      </c>
      <c r="J163" s="508" t="s">
        <v>8</v>
      </c>
      <c r="K163" s="508"/>
    </row>
    <row r="164" spans="1:11" ht="12.75" customHeight="1" x14ac:dyDescent="0.2">
      <c r="A164" s="607" t="s">
        <v>650</v>
      </c>
      <c r="B164" s="609" t="s">
        <v>650</v>
      </c>
      <c r="C164" s="609" t="str">
        <f t="shared" si="2"/>
        <v>Education Scotland</v>
      </c>
      <c r="D164" s="585" t="str">
        <f>VLOOKUP(ONS2013Q1[[#This Row],[Cleaned name]],ONSCollation[Dept detail / Agency],1,FALSE)</f>
        <v>Education Scotland</v>
      </c>
      <c r="E164" s="508">
        <v>250</v>
      </c>
      <c r="F164" s="508">
        <v>240</v>
      </c>
      <c r="G164" s="508">
        <v>240</v>
      </c>
      <c r="H164" s="508">
        <v>230</v>
      </c>
      <c r="I164" s="508" t="s">
        <v>8</v>
      </c>
      <c r="J164" s="508" t="s">
        <v>8</v>
      </c>
      <c r="K164" s="508"/>
    </row>
    <row r="165" spans="1:11" ht="12.75" customHeight="1" x14ac:dyDescent="0.2">
      <c r="A165" s="607" t="s">
        <v>98</v>
      </c>
      <c r="B165" s="609" t="s">
        <v>98</v>
      </c>
      <c r="C165" s="609" t="str">
        <f t="shared" si="2"/>
        <v>Historic Scotland</v>
      </c>
      <c r="D165" s="585" t="str">
        <f>VLOOKUP(ONS2013Q1[[#This Row],[Cleaned name]],ONSCollation[Dept detail / Agency],1,FALSE)</f>
        <v>Historic Scotland</v>
      </c>
      <c r="E165" s="508">
        <v>1050</v>
      </c>
      <c r="F165" s="508">
        <v>990</v>
      </c>
      <c r="G165" s="508">
        <v>1030</v>
      </c>
      <c r="H165" s="508">
        <v>960</v>
      </c>
      <c r="I165" s="508">
        <v>20</v>
      </c>
      <c r="J165" s="508">
        <v>20</v>
      </c>
      <c r="K165" s="508"/>
    </row>
    <row r="166" spans="1:11" ht="12.75" customHeight="1" x14ac:dyDescent="0.2">
      <c r="A166" s="607" t="s">
        <v>584</v>
      </c>
      <c r="B166" s="609" t="s">
        <v>584</v>
      </c>
      <c r="C166" s="609" t="str">
        <f t="shared" si="2"/>
        <v>National Records of Scotland</v>
      </c>
      <c r="D166" s="585" t="str">
        <f>VLOOKUP(ONS2013Q1[[#This Row],[Cleaned name]],ONSCollation[Dept detail / Agency],1,FALSE)</f>
        <v>National Records of Scotland</v>
      </c>
      <c r="E166" s="508">
        <v>400</v>
      </c>
      <c r="F166" s="508">
        <v>380</v>
      </c>
      <c r="G166" s="508">
        <v>400</v>
      </c>
      <c r="H166" s="508">
        <v>380</v>
      </c>
      <c r="I166" s="508">
        <v>0</v>
      </c>
      <c r="J166" s="508" t="s">
        <v>8</v>
      </c>
      <c r="K166" s="508"/>
    </row>
    <row r="167" spans="1:11" ht="12.75" customHeight="1" x14ac:dyDescent="0.2">
      <c r="A167" s="607" t="s">
        <v>159</v>
      </c>
      <c r="B167" s="609" t="s">
        <v>159</v>
      </c>
      <c r="C167" s="609" t="str">
        <f t="shared" si="2"/>
        <v>Office for the Scottish Charity Regulator</v>
      </c>
      <c r="D167" s="585" t="str">
        <f>VLOOKUP(ONS2013Q1[[#This Row],[Cleaned name]],ONSCollation[Dept detail / Agency],1,FALSE)</f>
        <v>Office for the Scottish Charity Regulator</v>
      </c>
      <c r="E167" s="508">
        <v>50</v>
      </c>
      <c r="F167" s="508">
        <v>50</v>
      </c>
      <c r="G167" s="508">
        <v>50</v>
      </c>
      <c r="H167" s="508">
        <v>50</v>
      </c>
      <c r="I167" s="508" t="s">
        <v>8</v>
      </c>
      <c r="J167" s="508" t="s">
        <v>8</v>
      </c>
      <c r="K167" s="508"/>
    </row>
    <row r="168" spans="1:11" ht="12.75" customHeight="1" x14ac:dyDescent="0.2">
      <c r="A168" s="607" t="s">
        <v>391</v>
      </c>
      <c r="B168" s="609" t="s">
        <v>391</v>
      </c>
      <c r="C168" s="609" t="str">
        <f t="shared" si="2"/>
        <v>Registers of Scotland</v>
      </c>
      <c r="D168" s="585" t="str">
        <f>VLOOKUP(ONS2013Q1[[#This Row],[Cleaned name]],ONSCollation[Dept detail / Agency],1,FALSE)</f>
        <v>Registers of Scotland</v>
      </c>
      <c r="E168" s="508">
        <v>1020</v>
      </c>
      <c r="F168" s="508">
        <v>950</v>
      </c>
      <c r="G168" s="508">
        <v>1010</v>
      </c>
      <c r="H168" s="508">
        <v>950</v>
      </c>
      <c r="I168" s="508">
        <v>10</v>
      </c>
      <c r="J168" s="508">
        <v>10</v>
      </c>
      <c r="K168" s="508"/>
    </row>
    <row r="169" spans="1:11" ht="12.75" customHeight="1" x14ac:dyDescent="0.2">
      <c r="A169" s="607" t="s">
        <v>102</v>
      </c>
      <c r="B169" s="609" t="s">
        <v>102</v>
      </c>
      <c r="C169" s="609" t="str">
        <f t="shared" si="2"/>
        <v>Scottish Court Service</v>
      </c>
      <c r="D169" s="585" t="str">
        <f>VLOOKUP(ONS2013Q1[[#This Row],[Cleaned name]],ONSCollation[Dept detail / Agency],1,FALSE)</f>
        <v>Scottish Court Service</v>
      </c>
      <c r="E169" s="508">
        <v>1470</v>
      </c>
      <c r="F169" s="508">
        <v>1340</v>
      </c>
      <c r="G169" s="508">
        <v>1460</v>
      </c>
      <c r="H169" s="508">
        <v>1340</v>
      </c>
      <c r="I169" s="508">
        <v>10</v>
      </c>
      <c r="J169" s="508" t="s">
        <v>8</v>
      </c>
      <c r="K169" s="508"/>
    </row>
    <row r="170" spans="1:11" ht="12.75" customHeight="1" x14ac:dyDescent="0.2">
      <c r="A170" s="607" t="s">
        <v>107</v>
      </c>
      <c r="B170" s="609" t="s">
        <v>107</v>
      </c>
      <c r="C170" s="609" t="str">
        <f t="shared" si="2"/>
        <v>Scottish Housing Regulator</v>
      </c>
      <c r="D170" s="585" t="str">
        <f>VLOOKUP(ONS2013Q1[[#This Row],[Cleaned name]],ONSCollation[Dept detail / Agency],1,FALSE)</f>
        <v>Scottish Housing Regulator</v>
      </c>
      <c r="E170" s="508">
        <v>50</v>
      </c>
      <c r="F170" s="508">
        <v>40</v>
      </c>
      <c r="G170" s="508">
        <v>50</v>
      </c>
      <c r="H170" s="508">
        <v>50</v>
      </c>
      <c r="I170" s="508" t="s">
        <v>8</v>
      </c>
      <c r="J170" s="508" t="s">
        <v>8</v>
      </c>
      <c r="K170" s="508"/>
    </row>
    <row r="171" spans="1:11" ht="12.75" customHeight="1" x14ac:dyDescent="0.2">
      <c r="A171" s="607" t="s">
        <v>158</v>
      </c>
      <c r="B171" s="609" t="s">
        <v>158</v>
      </c>
      <c r="C171" s="609" t="str">
        <f t="shared" si="2"/>
        <v>Scottish Prison Service Headquarters</v>
      </c>
      <c r="D171" s="585" t="str">
        <f>VLOOKUP(ONS2013Q1[[#This Row],[Cleaned name]],ONSCollation[Dept detail / Agency],1,FALSE)</f>
        <v>Scottish Prison Service Headquarters</v>
      </c>
      <c r="E171" s="508">
        <v>4340</v>
      </c>
      <c r="F171" s="508">
        <v>4210</v>
      </c>
      <c r="G171" s="508">
        <v>4310</v>
      </c>
      <c r="H171" s="508">
        <v>4180</v>
      </c>
      <c r="I171" s="508">
        <v>30</v>
      </c>
      <c r="J171" s="508">
        <v>20</v>
      </c>
      <c r="K171" s="508"/>
    </row>
    <row r="172" spans="1:11" ht="12.75" customHeight="1" x14ac:dyDescent="0.2">
      <c r="A172" s="607" t="s">
        <v>103</v>
      </c>
      <c r="B172" s="609" t="s">
        <v>103</v>
      </c>
      <c r="C172" s="609" t="str">
        <f t="shared" si="2"/>
        <v>Scottish Public Pensions Agency</v>
      </c>
      <c r="D172" s="585" t="str">
        <f>VLOOKUP(ONS2013Q1[[#This Row],[Cleaned name]],ONSCollation[Dept detail / Agency],1,FALSE)</f>
        <v>Scottish Public Pensions Agency</v>
      </c>
      <c r="E172" s="508">
        <v>260</v>
      </c>
      <c r="F172" s="508">
        <v>250</v>
      </c>
      <c r="G172" s="508">
        <v>260</v>
      </c>
      <c r="H172" s="508">
        <v>240</v>
      </c>
      <c r="I172" s="508">
        <v>10</v>
      </c>
      <c r="J172" s="508">
        <v>10</v>
      </c>
      <c r="K172" s="508"/>
    </row>
    <row r="173" spans="1:11" ht="12.75" customHeight="1" x14ac:dyDescent="0.2">
      <c r="A173" s="607" t="s">
        <v>105</v>
      </c>
      <c r="B173" s="609" t="s">
        <v>105</v>
      </c>
      <c r="C173" s="609" t="str">
        <f t="shared" si="2"/>
        <v>Student Awards Agency</v>
      </c>
      <c r="D173" s="585" t="str">
        <f>VLOOKUP(ONS2013Q1[[#This Row],[Cleaned name]],ONSCollation[Dept detail / Agency],1,FALSE)</f>
        <v>Student Awards Agency</v>
      </c>
      <c r="E173" s="508">
        <v>200</v>
      </c>
      <c r="F173" s="508">
        <v>190</v>
      </c>
      <c r="G173" s="508">
        <v>160</v>
      </c>
      <c r="H173" s="508">
        <v>150</v>
      </c>
      <c r="I173" s="508">
        <v>40</v>
      </c>
      <c r="J173" s="508">
        <v>40</v>
      </c>
      <c r="K173" s="508"/>
    </row>
    <row r="174" spans="1:11" ht="12.75" customHeight="1" x14ac:dyDescent="0.2">
      <c r="A174" s="607" t="s">
        <v>106</v>
      </c>
      <c r="B174" s="609" t="s">
        <v>106</v>
      </c>
      <c r="C174" s="609" t="str">
        <f t="shared" si="2"/>
        <v>Transport Scotland</v>
      </c>
      <c r="D174" s="585" t="str">
        <f>VLOOKUP(ONS2013Q1[[#This Row],[Cleaned name]],ONSCollation[Dept detail / Agency],1,FALSE)</f>
        <v>Transport Scotland</v>
      </c>
      <c r="E174" s="508">
        <v>380</v>
      </c>
      <c r="F174" s="508">
        <v>370</v>
      </c>
      <c r="G174" s="508">
        <v>380</v>
      </c>
      <c r="H174" s="508">
        <v>370</v>
      </c>
      <c r="I174" s="508" t="s">
        <v>8</v>
      </c>
      <c r="J174" s="508" t="s">
        <v>8</v>
      </c>
      <c r="K174" s="508"/>
    </row>
    <row r="175" spans="1:11" ht="12.75" customHeight="1" x14ac:dyDescent="0.2">
      <c r="A175" s="607"/>
      <c r="B175" s="609"/>
      <c r="C175" s="609"/>
      <c r="D175" s="606"/>
      <c r="K175" s="508"/>
    </row>
    <row r="176" spans="1:11" ht="12.75" customHeight="1" x14ac:dyDescent="0.2">
      <c r="A176" s="590" t="s">
        <v>536</v>
      </c>
      <c r="B176" s="609"/>
      <c r="C176" s="609"/>
      <c r="D176" s="584"/>
      <c r="K176" s="508"/>
    </row>
    <row r="177" spans="1:11" ht="12.75" customHeight="1" x14ac:dyDescent="0.2">
      <c r="A177" s="607" t="s">
        <v>889</v>
      </c>
      <c r="B177" s="609" t="s">
        <v>536</v>
      </c>
      <c r="C177" s="609" t="str">
        <f t="shared" si="2"/>
        <v>Welsh Government</v>
      </c>
      <c r="D177" s="585" t="str">
        <f>VLOOKUP(ONS2013Q1[[#This Row],[Cleaned name]],ONSCollation[Dept detail / Agency],1,FALSE)</f>
        <v>Welsh Government</v>
      </c>
      <c r="E177" s="508">
        <v>5560</v>
      </c>
      <c r="F177" s="508">
        <v>5290</v>
      </c>
      <c r="G177" s="508">
        <v>5490</v>
      </c>
      <c r="H177" s="508">
        <v>5210</v>
      </c>
      <c r="I177" s="508">
        <v>80</v>
      </c>
      <c r="J177" s="508">
        <v>80</v>
      </c>
      <c r="K177" s="508"/>
    </row>
    <row r="178" spans="1:11" ht="12.75" customHeight="1" x14ac:dyDescent="0.2">
      <c r="A178" s="607"/>
      <c r="B178" s="609"/>
      <c r="C178" s="609"/>
      <c r="D178" s="606"/>
      <c r="K178" s="508"/>
    </row>
    <row r="179" spans="1:11" ht="12.75" customHeight="1" x14ac:dyDescent="0.2">
      <c r="A179" s="591" t="s">
        <v>162</v>
      </c>
      <c r="B179" s="609" t="s">
        <v>162</v>
      </c>
      <c r="C179" s="609" t="str">
        <f>TRIM(ONS2013Q1[[#This Row],[Edited name]])</f>
        <v>Total employment</v>
      </c>
      <c r="D179" s="586"/>
      <c r="E179" s="510">
        <v>448710</v>
      </c>
      <c r="F179" s="510">
        <v>413890</v>
      </c>
      <c r="G179" s="510">
        <v>451420</v>
      </c>
      <c r="H179" s="510">
        <v>416650</v>
      </c>
      <c r="I179" s="510">
        <v>-2710</v>
      </c>
      <c r="J179" s="510">
        <v>-2800</v>
      </c>
      <c r="K179" s="508"/>
    </row>
    <row r="180" spans="1:11" ht="12.75" customHeight="1" x14ac:dyDescent="0.25">
      <c r="A180" s="608"/>
      <c r="B180" s="608"/>
      <c r="C180" s="588"/>
      <c r="D180" s="588"/>
      <c r="E180" s="512"/>
      <c r="F180" s="512"/>
      <c r="G180" s="512"/>
      <c r="H180" s="512"/>
      <c r="I180" s="512"/>
      <c r="J180" s="512"/>
    </row>
    <row r="181" spans="1:11" ht="12.75" customHeight="1" x14ac:dyDescent="0.2">
      <c r="H181" s="513"/>
      <c r="I181" s="513"/>
      <c r="J181" s="514" t="s">
        <v>163</v>
      </c>
    </row>
    <row r="182" spans="1:11" ht="12.75" customHeight="1" x14ac:dyDescent="0.25">
      <c r="A182" s="515"/>
      <c r="B182" s="592"/>
      <c r="C182" s="592"/>
      <c r="D182" s="592"/>
    </row>
    <row r="183" spans="1:11" ht="12.75" customHeight="1" x14ac:dyDescent="0.25">
      <c r="A183" s="562">
        <v>1</v>
      </c>
      <c r="B183" s="796" t="s">
        <v>555</v>
      </c>
      <c r="C183" s="796"/>
      <c r="D183" s="796"/>
      <c r="E183" s="796"/>
      <c r="F183" s="796"/>
      <c r="G183" s="796"/>
      <c r="H183" s="796"/>
      <c r="I183" s="796"/>
      <c r="J183" s="796"/>
      <c r="K183" s="605"/>
    </row>
    <row r="184" spans="1:11" ht="12.75" customHeight="1" x14ac:dyDescent="0.25">
      <c r="A184" s="562">
        <v>2</v>
      </c>
      <c r="B184" s="796" t="s">
        <v>890</v>
      </c>
      <c r="C184" s="796"/>
      <c r="D184" s="796"/>
      <c r="E184" s="796"/>
      <c r="F184" s="796"/>
      <c r="G184" s="796"/>
      <c r="H184" s="796"/>
      <c r="I184" s="796"/>
      <c r="J184" s="796"/>
    </row>
    <row r="185" spans="1:11" ht="25.5" customHeight="1" x14ac:dyDescent="0.25">
      <c r="A185" s="562">
        <v>3</v>
      </c>
      <c r="B185" s="796" t="s">
        <v>891</v>
      </c>
      <c r="C185" s="796"/>
      <c r="D185" s="796"/>
      <c r="E185" s="796"/>
      <c r="F185" s="796"/>
      <c r="G185" s="796"/>
      <c r="H185" s="796"/>
      <c r="I185" s="796"/>
      <c r="J185" s="796"/>
    </row>
    <row r="186" spans="1:11" ht="12.75" customHeight="1" x14ac:dyDescent="0.25">
      <c r="A186" s="562">
        <v>4</v>
      </c>
      <c r="B186" s="796" t="s">
        <v>892</v>
      </c>
      <c r="C186" s="796"/>
      <c r="D186" s="796"/>
      <c r="E186" s="796"/>
      <c r="F186" s="796"/>
      <c r="G186" s="796"/>
      <c r="H186" s="796"/>
      <c r="I186" s="796"/>
      <c r="J186" s="592"/>
    </row>
    <row r="187" spans="1:11" ht="25.5" customHeight="1" x14ac:dyDescent="0.25">
      <c r="A187" s="520">
        <v>5</v>
      </c>
      <c r="B187" s="795" t="s">
        <v>893</v>
      </c>
      <c r="C187" s="795"/>
      <c r="D187" s="795"/>
      <c r="E187" s="795"/>
      <c r="F187" s="795"/>
      <c r="G187" s="795"/>
      <c r="H187" s="795"/>
      <c r="I187" s="795"/>
      <c r="J187" s="795"/>
    </row>
    <row r="188" spans="1:11" ht="25.5" customHeight="1" x14ac:dyDescent="0.25">
      <c r="A188" s="520">
        <v>6</v>
      </c>
      <c r="B188" s="795" t="s">
        <v>894</v>
      </c>
      <c r="C188" s="795"/>
      <c r="D188" s="795"/>
      <c r="E188" s="795"/>
      <c r="F188" s="795"/>
      <c r="G188" s="795"/>
      <c r="H188" s="795"/>
      <c r="I188" s="795"/>
      <c r="J188" s="795"/>
    </row>
  </sheetData>
  <mergeCells count="12">
    <mergeCell ref="B188:J188"/>
    <mergeCell ref="B183:J183"/>
    <mergeCell ref="B184:J184"/>
    <mergeCell ref="B185:J185"/>
    <mergeCell ref="B186:I186"/>
    <mergeCell ref="B187:J187"/>
    <mergeCell ref="A4:B4"/>
    <mergeCell ref="A1:J1"/>
    <mergeCell ref="A3:B3"/>
    <mergeCell ref="E3:F3"/>
    <mergeCell ref="G3:H3"/>
    <mergeCell ref="I3:J3"/>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opLeftCell="A160" workbookViewId="0">
      <selection activeCell="C179" sqref="C179"/>
    </sheetView>
  </sheetViews>
  <sheetFormatPr defaultColWidth="8.85546875" defaultRowHeight="15" x14ac:dyDescent="0.25"/>
  <cols>
    <col min="1" max="1" width="9.28515625" customWidth="1"/>
    <col min="2" max="2" width="14.42578125" customWidth="1"/>
    <col min="3" max="3" width="16.140625" customWidth="1"/>
    <col min="4" max="4" width="9.42578125" customWidth="1"/>
    <col min="5" max="5" width="12.85546875" customWidth="1"/>
    <col min="6" max="6" width="13.42578125" customWidth="1"/>
    <col min="7" max="7" width="12.85546875" customWidth="1"/>
    <col min="8" max="8" width="13.42578125" customWidth="1"/>
    <col min="9" max="9" width="12.42578125" customWidth="1"/>
    <col min="10" max="10" width="13" customWidth="1"/>
  </cols>
  <sheetData>
    <row r="1" spans="1:10" x14ac:dyDescent="0.25">
      <c r="A1" s="555"/>
      <c r="B1" s="555"/>
      <c r="C1" s="555"/>
      <c r="D1" s="555"/>
      <c r="E1" s="794" t="s">
        <v>835</v>
      </c>
      <c r="F1" s="794"/>
      <c r="G1" s="794" t="s">
        <v>806</v>
      </c>
      <c r="H1" s="794"/>
      <c r="I1" s="794" t="s">
        <v>534</v>
      </c>
      <c r="J1" s="794"/>
    </row>
    <row r="2" spans="1:10" ht="24" x14ac:dyDescent="0.25">
      <c r="A2" s="556"/>
      <c r="B2" s="556"/>
      <c r="C2" s="556"/>
      <c r="D2" s="556"/>
      <c r="E2" s="524" t="s">
        <v>0</v>
      </c>
      <c r="F2" s="524" t="s">
        <v>1</v>
      </c>
      <c r="G2" s="524" t="s">
        <v>0</v>
      </c>
      <c r="H2" s="524" t="s">
        <v>1</v>
      </c>
      <c r="I2" s="524" t="s">
        <v>0</v>
      </c>
      <c r="J2" s="524" t="s">
        <v>1</v>
      </c>
    </row>
    <row r="3" spans="1:10" x14ac:dyDescent="0.25">
      <c r="A3" s="561" t="s">
        <v>750</v>
      </c>
      <c r="B3" s="526" t="s">
        <v>751</v>
      </c>
      <c r="C3" s="526" t="s">
        <v>752</v>
      </c>
      <c r="D3" s="526" t="s">
        <v>716</v>
      </c>
      <c r="E3" s="508" t="s">
        <v>846</v>
      </c>
      <c r="F3" s="508" t="s">
        <v>847</v>
      </c>
      <c r="G3" s="508" t="s">
        <v>828</v>
      </c>
      <c r="H3" s="508" t="s">
        <v>829</v>
      </c>
      <c r="I3" s="508" t="s">
        <v>717</v>
      </c>
      <c r="J3" s="508" t="s">
        <v>718</v>
      </c>
    </row>
    <row r="4" spans="1:10" x14ac:dyDescent="0.25">
      <c r="A4" s="558" t="s">
        <v>117</v>
      </c>
      <c r="B4" s="558"/>
      <c r="C4" s="558" t="str">
        <f>TRIM(ONS2012Q4[[#This Row],[Edited name]])</f>
        <v/>
      </c>
      <c r="D4" s="558" t="e">
        <f>VLOOKUP(ONS2012Q4[[#This Row],[Cleaned name]],ONSCollation[Dept detail / Agency],1,FALSE)</f>
        <v>#N/A</v>
      </c>
      <c r="E4" s="508"/>
      <c r="F4" s="508"/>
      <c r="G4" s="508"/>
      <c r="H4" s="508"/>
      <c r="I4" s="508"/>
      <c r="J4" s="508"/>
    </row>
    <row r="5" spans="1:10" x14ac:dyDescent="0.25">
      <c r="A5" s="553" t="s">
        <v>4</v>
      </c>
      <c r="B5" s="553" t="s">
        <v>4</v>
      </c>
      <c r="C5" s="553" t="str">
        <f>TRIM(ONS2012Q4[[#This Row],[Edited name]])</f>
        <v>Attorney General's Office</v>
      </c>
      <c r="D5" s="553" t="str">
        <f>VLOOKUP(ONS2012Q4[[#This Row],[Cleaned name]],ONSCollation[Dept detail / Agency],1,FALSE)</f>
        <v>Attorney General's Office</v>
      </c>
      <c r="E5" s="508">
        <v>40</v>
      </c>
      <c r="F5" s="508">
        <v>40</v>
      </c>
      <c r="G5" s="508">
        <v>40</v>
      </c>
      <c r="H5" s="508">
        <v>40</v>
      </c>
      <c r="I5" s="508" t="s">
        <v>8</v>
      </c>
      <c r="J5" s="508" t="s">
        <v>8</v>
      </c>
    </row>
    <row r="6" spans="1:10" x14ac:dyDescent="0.25">
      <c r="A6" s="553" t="s">
        <v>2</v>
      </c>
      <c r="B6" s="553" t="s">
        <v>2</v>
      </c>
      <c r="C6" s="553" t="str">
        <f>TRIM(ONS2012Q4[[#This Row],[Edited name]])</f>
        <v>Crown Prosecution Service</v>
      </c>
      <c r="D6" s="553" t="str">
        <f>VLOOKUP(ONS2012Q4[[#This Row],[Cleaned name]],ONSCollation[Dept detail / Agency],1,FALSE)</f>
        <v>Crown Prosecution Service</v>
      </c>
      <c r="E6" s="508">
        <v>7370</v>
      </c>
      <c r="F6" s="508">
        <v>6810</v>
      </c>
      <c r="G6" s="508">
        <v>7480</v>
      </c>
      <c r="H6" s="508">
        <v>6920</v>
      </c>
      <c r="I6" s="508">
        <v>-110</v>
      </c>
      <c r="J6" s="508">
        <v>-110</v>
      </c>
    </row>
    <row r="7" spans="1:10" x14ac:dyDescent="0.25">
      <c r="A7" s="553" t="s">
        <v>3</v>
      </c>
      <c r="B7" s="553" t="s">
        <v>3</v>
      </c>
      <c r="C7" s="553" t="str">
        <f>TRIM(ONS2012Q4[[#This Row],[Edited name]])</f>
        <v>Crown Prosecution Service Inspectorate</v>
      </c>
      <c r="D7" s="553" t="str">
        <f>VLOOKUP(ONS2012Q4[[#This Row],[Cleaned name]],ONSCollation[Dept detail / Agency],1,FALSE)</f>
        <v>Crown Prosecution Service Inspectorate</v>
      </c>
      <c r="E7" s="508">
        <v>40</v>
      </c>
      <c r="F7" s="508">
        <v>30</v>
      </c>
      <c r="G7" s="508">
        <v>40</v>
      </c>
      <c r="H7" s="508">
        <v>40</v>
      </c>
      <c r="I7" s="508" t="s">
        <v>8</v>
      </c>
      <c r="J7" s="508" t="s">
        <v>8</v>
      </c>
    </row>
    <row r="8" spans="1:10" x14ac:dyDescent="0.25">
      <c r="A8" s="553" t="s">
        <v>6</v>
      </c>
      <c r="B8" s="553" t="s">
        <v>6</v>
      </c>
      <c r="C8" s="553" t="str">
        <f>TRIM(ONS2012Q4[[#This Row],[Edited name]])</f>
        <v>Serious Fraud Office</v>
      </c>
      <c r="D8" s="553" t="str">
        <f>VLOOKUP(ONS2012Q4[[#This Row],[Cleaned name]],ONSCollation[Dept detail / Agency],1,FALSE)</f>
        <v>Serious Fraud Office</v>
      </c>
      <c r="E8" s="508">
        <v>310</v>
      </c>
      <c r="F8" s="508">
        <v>300</v>
      </c>
      <c r="G8" s="508">
        <v>310</v>
      </c>
      <c r="H8" s="508">
        <v>300</v>
      </c>
      <c r="I8" s="508" t="s">
        <v>8</v>
      </c>
      <c r="J8" s="508" t="s">
        <v>8</v>
      </c>
    </row>
    <row r="9" spans="1:10" x14ac:dyDescent="0.25">
      <c r="A9" s="553" t="s">
        <v>7</v>
      </c>
      <c r="B9" s="553" t="s">
        <v>7</v>
      </c>
      <c r="C9" s="553" t="str">
        <f>TRIM(ONS2012Q4[[#This Row],[Edited name]])</f>
        <v>Treasury Solicitor</v>
      </c>
      <c r="D9" s="553" t="str">
        <f>VLOOKUP(ONS2012Q4[[#This Row],[Cleaned name]],ONSCollation[Dept detail / Agency],1,FALSE)</f>
        <v>Treasury Solicitor</v>
      </c>
      <c r="E9" s="508">
        <v>1010</v>
      </c>
      <c r="F9" s="508">
        <v>940</v>
      </c>
      <c r="G9" s="508">
        <v>990</v>
      </c>
      <c r="H9" s="508">
        <v>920</v>
      </c>
      <c r="I9" s="508">
        <v>20</v>
      </c>
      <c r="J9" s="508">
        <v>20</v>
      </c>
    </row>
    <row r="10" spans="1:10" x14ac:dyDescent="0.25">
      <c r="A10" s="553"/>
      <c r="B10" s="553">
        <v>0</v>
      </c>
      <c r="C10" s="553" t="str">
        <f>TRIM(ONS2012Q4[[#This Row],[Edited name]])</f>
        <v>0</v>
      </c>
      <c r="D10" s="553" t="e">
        <f>VLOOKUP(ONS2012Q4[[#This Row],[Cleaned name]],ONSCollation[Dept detail / Agency],1,FALSE)</f>
        <v>#N/A</v>
      </c>
      <c r="E10" s="508"/>
      <c r="F10" s="508"/>
      <c r="G10" s="508"/>
      <c r="H10" s="508"/>
      <c r="I10" s="508"/>
      <c r="J10" s="508"/>
    </row>
    <row r="11" spans="1:10" x14ac:dyDescent="0.25">
      <c r="A11" s="558" t="s">
        <v>176</v>
      </c>
      <c r="B11" s="558"/>
      <c r="C11" s="558" t="str">
        <f>TRIM(ONS2012Q4[[#This Row],[Edited name]])</f>
        <v/>
      </c>
      <c r="D11" s="558" t="e">
        <f>VLOOKUP(ONS2012Q4[[#This Row],[Cleaned name]],ONSCollation[Dept detail / Agency],1,FALSE)</f>
        <v>#N/A</v>
      </c>
      <c r="E11" s="508"/>
      <c r="F11" s="508"/>
      <c r="G11" s="508"/>
      <c r="H11" s="508"/>
      <c r="I11" s="508"/>
      <c r="J11" s="508"/>
    </row>
    <row r="12" spans="1:10" x14ac:dyDescent="0.25">
      <c r="A12" s="553" t="s">
        <v>836</v>
      </c>
      <c r="B12" s="553" t="s">
        <v>408</v>
      </c>
      <c r="C12" s="553" t="str">
        <f>TRIM(ONS2012Q4[[#This Row],[Edited name]])</f>
        <v>Business, Innovation and Skills</v>
      </c>
      <c r="D12" s="553" t="str">
        <f>VLOOKUP(ONS2012Q4[[#This Row],[Cleaned name]],ONSCollation[Dept detail / Agency],1,FALSE)</f>
        <v>Business, Innovation and Skills</v>
      </c>
      <c r="E12" s="508">
        <v>3110</v>
      </c>
      <c r="F12" s="508">
        <v>3020</v>
      </c>
      <c r="G12" s="508">
        <v>3110</v>
      </c>
      <c r="H12" s="508">
        <v>3010</v>
      </c>
      <c r="I12" s="508" t="s">
        <v>8</v>
      </c>
      <c r="J12" s="508">
        <v>10</v>
      </c>
    </row>
    <row r="13" spans="1:10" x14ac:dyDescent="0.25">
      <c r="A13" s="553" t="s">
        <v>9</v>
      </c>
      <c r="B13" s="553" t="s">
        <v>9</v>
      </c>
      <c r="C13" s="553" t="str">
        <f>TRIM(ONS2012Q4[[#This Row],[Edited name]])</f>
        <v>Advisory Conciliation and Arbitration Service</v>
      </c>
      <c r="D13" s="553" t="str">
        <f>VLOOKUP(ONS2012Q4[[#This Row],[Cleaned name]],ONSCollation[Dept detail / Agency],1,FALSE)</f>
        <v>Advisory Conciliation and Arbitration Service</v>
      </c>
      <c r="E13" s="508">
        <v>850</v>
      </c>
      <c r="F13" s="508">
        <v>790</v>
      </c>
      <c r="G13" s="508">
        <v>840</v>
      </c>
      <c r="H13" s="508">
        <v>780</v>
      </c>
      <c r="I13" s="508">
        <v>10</v>
      </c>
      <c r="J13" s="508">
        <v>10</v>
      </c>
    </row>
    <row r="14" spans="1:10" x14ac:dyDescent="0.25">
      <c r="A14" s="553" t="s">
        <v>10</v>
      </c>
      <c r="B14" s="553" t="s">
        <v>10</v>
      </c>
      <c r="C14" s="553" t="str">
        <f>TRIM(ONS2012Q4[[#This Row],[Edited name]])</f>
        <v>Companies House</v>
      </c>
      <c r="D14" s="553" t="str">
        <f>VLOOKUP(ONS2012Q4[[#This Row],[Cleaned name]],ONSCollation[Dept detail / Agency],1,FALSE)</f>
        <v>Companies House</v>
      </c>
      <c r="E14" s="508">
        <v>980</v>
      </c>
      <c r="F14" s="508">
        <v>890</v>
      </c>
      <c r="G14" s="508">
        <v>990</v>
      </c>
      <c r="H14" s="508">
        <v>890</v>
      </c>
      <c r="I14" s="508" t="s">
        <v>8</v>
      </c>
      <c r="J14" s="508" t="s">
        <v>8</v>
      </c>
    </row>
    <row r="15" spans="1:10" x14ac:dyDescent="0.25">
      <c r="A15" s="553" t="s">
        <v>11</v>
      </c>
      <c r="B15" s="553" t="s">
        <v>11</v>
      </c>
      <c r="C15" s="553" t="str">
        <f>TRIM(ONS2012Q4[[#This Row],[Edited name]])</f>
        <v>Insolvency Service</v>
      </c>
      <c r="D15" s="553" t="str">
        <f>VLOOKUP(ONS2012Q4[[#This Row],[Cleaned name]],ONSCollation[Dept detail / Agency],1,FALSE)</f>
        <v>Insolvency Service</v>
      </c>
      <c r="E15" s="508">
        <v>2010</v>
      </c>
      <c r="F15" s="508">
        <v>1910</v>
      </c>
      <c r="G15" s="508">
        <v>2010</v>
      </c>
      <c r="H15" s="508">
        <v>1900</v>
      </c>
      <c r="I15" s="508" t="s">
        <v>8</v>
      </c>
      <c r="J15" s="508" t="s">
        <v>8</v>
      </c>
    </row>
    <row r="16" spans="1:10" x14ac:dyDescent="0.25">
      <c r="A16" s="553" t="s">
        <v>73</v>
      </c>
      <c r="B16" s="553" t="s">
        <v>619</v>
      </c>
      <c r="C16" s="553" t="str">
        <f>TRIM(ONS2012Q4[[#This Row],[Edited name]])</f>
        <v>HM Land Registry</v>
      </c>
      <c r="D16" s="553" t="str">
        <f>VLOOKUP(ONS2012Q4[[#This Row],[Cleaned name]],ONSCollation[Dept detail / Agency],1,FALSE)</f>
        <v>HM Land Registry</v>
      </c>
      <c r="E16" s="508">
        <v>4560</v>
      </c>
      <c r="F16" s="508">
        <v>4060</v>
      </c>
      <c r="G16" s="508">
        <v>4600</v>
      </c>
      <c r="H16" s="508">
        <v>4100</v>
      </c>
      <c r="I16" s="508">
        <v>-40</v>
      </c>
      <c r="J16" s="508">
        <v>-40</v>
      </c>
    </row>
    <row r="17" spans="1:10" x14ac:dyDescent="0.25">
      <c r="A17" s="553" t="s">
        <v>632</v>
      </c>
      <c r="B17" s="553" t="s">
        <v>632</v>
      </c>
      <c r="C17" s="553" t="str">
        <f>TRIM(ONS2012Q4[[#This Row],[Edited name]])</f>
        <v>Met Office</v>
      </c>
      <c r="D17" s="553" t="str">
        <f>VLOOKUP(ONS2012Q4[[#This Row],[Cleaned name]],ONSCollation[Dept detail / Agency],1,FALSE)</f>
        <v>Met Office</v>
      </c>
      <c r="E17" s="508">
        <v>1930</v>
      </c>
      <c r="F17" s="508">
        <v>1860</v>
      </c>
      <c r="G17" s="508">
        <v>1930</v>
      </c>
      <c r="H17" s="508">
        <v>1850</v>
      </c>
      <c r="I17" s="508" t="s">
        <v>8</v>
      </c>
      <c r="J17" s="508">
        <v>10</v>
      </c>
    </row>
    <row r="18" spans="1:10" x14ac:dyDescent="0.25">
      <c r="A18" s="553" t="s">
        <v>15</v>
      </c>
      <c r="B18" s="553" t="s">
        <v>15</v>
      </c>
      <c r="C18" s="553" t="str">
        <f>TRIM(ONS2012Q4[[#This Row],[Edited name]])</f>
        <v>National Measurement Office</v>
      </c>
      <c r="D18" s="553" t="str">
        <f>VLOOKUP(ONS2012Q4[[#This Row],[Cleaned name]],ONSCollation[Dept detail / Agency],1,FALSE)</f>
        <v>National Measurement Office</v>
      </c>
      <c r="E18" s="508">
        <v>70</v>
      </c>
      <c r="F18" s="508">
        <v>60</v>
      </c>
      <c r="G18" s="508">
        <v>70</v>
      </c>
      <c r="H18" s="508">
        <v>70</v>
      </c>
      <c r="I18" s="508" t="s">
        <v>8</v>
      </c>
      <c r="J18" s="508" t="s">
        <v>8</v>
      </c>
    </row>
    <row r="19" spans="1:10" x14ac:dyDescent="0.25">
      <c r="A19" s="553" t="s">
        <v>12</v>
      </c>
      <c r="B19" s="553" t="s">
        <v>12</v>
      </c>
      <c r="C19" s="553" t="str">
        <f>TRIM(ONS2012Q4[[#This Row],[Edited name]])</f>
        <v>Office of Fair Trading</v>
      </c>
      <c r="D19" s="553" t="str">
        <f>VLOOKUP(ONS2012Q4[[#This Row],[Cleaned name]],ONSCollation[Dept detail / Agency],1,FALSE)</f>
        <v>Office of Fair Trading</v>
      </c>
      <c r="E19" s="508">
        <v>550</v>
      </c>
      <c r="F19" s="508">
        <v>530</v>
      </c>
      <c r="G19" s="508">
        <v>550</v>
      </c>
      <c r="H19" s="508">
        <v>530</v>
      </c>
      <c r="I19" s="508" t="s">
        <v>8</v>
      </c>
      <c r="J19" s="508">
        <v>0</v>
      </c>
    </row>
    <row r="20" spans="1:10" x14ac:dyDescent="0.25">
      <c r="A20" s="553" t="s">
        <v>13</v>
      </c>
      <c r="B20" s="553" t="s">
        <v>13</v>
      </c>
      <c r="C20" s="553" t="str">
        <f>TRIM(ONS2012Q4[[#This Row],[Edited name]])</f>
        <v>Office of Gas and Electricity Market</v>
      </c>
      <c r="D20" s="553" t="str">
        <f>VLOOKUP(ONS2012Q4[[#This Row],[Cleaned name]],ONSCollation[Dept detail / Agency],1,FALSE)</f>
        <v>Office of Gas and Electricity Market</v>
      </c>
      <c r="E20" s="508">
        <v>660</v>
      </c>
      <c r="F20" s="508">
        <v>650</v>
      </c>
      <c r="G20" s="508">
        <v>630</v>
      </c>
      <c r="H20" s="508">
        <v>620</v>
      </c>
      <c r="I20" s="508">
        <v>30</v>
      </c>
      <c r="J20" s="508">
        <v>30</v>
      </c>
    </row>
    <row r="21" spans="1:10" x14ac:dyDescent="0.25">
      <c r="A21" s="553" t="s">
        <v>37</v>
      </c>
      <c r="B21" s="553" t="s">
        <v>37</v>
      </c>
      <c r="C21" s="553" t="str">
        <f>TRIM(ONS2012Q4[[#This Row],[Edited name]])</f>
        <v>Ordnance Survey</v>
      </c>
      <c r="D21" s="553" t="str">
        <f>VLOOKUP(ONS2012Q4[[#This Row],[Cleaned name]],ONSCollation[Dept detail / Agency],1,FALSE)</f>
        <v>Ordnance Survey</v>
      </c>
      <c r="E21" s="508">
        <v>1110</v>
      </c>
      <c r="F21" s="508">
        <v>1080</v>
      </c>
      <c r="G21" s="508">
        <v>1100</v>
      </c>
      <c r="H21" s="508">
        <v>1060</v>
      </c>
      <c r="I21" s="508">
        <v>10</v>
      </c>
      <c r="J21" s="508">
        <v>10</v>
      </c>
    </row>
    <row r="22" spans="1:10" x14ac:dyDescent="0.25">
      <c r="A22" s="553" t="s">
        <v>423</v>
      </c>
      <c r="B22" s="553" t="s">
        <v>423</v>
      </c>
      <c r="C22" s="553" t="str">
        <f>TRIM(ONS2012Q4[[#This Row],[Edited name]])</f>
        <v>Skills Funding Agency</v>
      </c>
      <c r="D22" s="553" t="str">
        <f>VLOOKUP(ONS2012Q4[[#This Row],[Cleaned name]],ONSCollation[Dept detail / Agency],1,FALSE)</f>
        <v>Skills Funding Agency</v>
      </c>
      <c r="E22" s="508">
        <v>1310</v>
      </c>
      <c r="F22" s="508">
        <v>1290</v>
      </c>
      <c r="G22" s="508">
        <v>1290</v>
      </c>
      <c r="H22" s="508">
        <v>1260</v>
      </c>
      <c r="I22" s="508">
        <v>20</v>
      </c>
      <c r="J22" s="508">
        <v>20</v>
      </c>
    </row>
    <row r="23" spans="1:10" x14ac:dyDescent="0.25">
      <c r="A23" s="553" t="s">
        <v>16</v>
      </c>
      <c r="B23" s="553" t="s">
        <v>16</v>
      </c>
      <c r="C23" s="553" t="str">
        <f>TRIM(ONS2012Q4[[#This Row],[Edited name]])</f>
        <v>UK Intellectual Property Office</v>
      </c>
      <c r="D23" s="553" t="str">
        <f>VLOOKUP(ONS2012Q4[[#This Row],[Cleaned name]],ONSCollation[Dept detail / Agency],1,FALSE)</f>
        <v>UK Intellectual Property Office</v>
      </c>
      <c r="E23" s="508">
        <v>980</v>
      </c>
      <c r="F23" s="508">
        <v>920</v>
      </c>
      <c r="G23" s="508">
        <v>980</v>
      </c>
      <c r="H23" s="508">
        <v>920</v>
      </c>
      <c r="I23" s="508" t="s">
        <v>8</v>
      </c>
      <c r="J23" s="508" t="s">
        <v>8</v>
      </c>
    </row>
    <row r="24" spans="1:10" x14ac:dyDescent="0.25">
      <c r="A24" s="553" t="s">
        <v>573</v>
      </c>
      <c r="B24" s="553" t="s">
        <v>573</v>
      </c>
      <c r="C24" s="553" t="str">
        <f>TRIM(ONS2012Q4[[#This Row],[Edited name]])</f>
        <v>UK Space Agency</v>
      </c>
      <c r="D24" s="553" t="str">
        <f>VLOOKUP(ONS2012Q4[[#This Row],[Cleaned name]],ONSCollation[Dept detail / Agency],1,FALSE)</f>
        <v>UK Space Agency</v>
      </c>
      <c r="E24" s="508">
        <v>50</v>
      </c>
      <c r="F24" s="508">
        <v>50</v>
      </c>
      <c r="G24" s="508">
        <v>40</v>
      </c>
      <c r="H24" s="508">
        <v>40</v>
      </c>
      <c r="I24" s="508" t="s">
        <v>8</v>
      </c>
      <c r="J24" s="508">
        <v>10</v>
      </c>
    </row>
    <row r="25" spans="1:10" x14ac:dyDescent="0.25">
      <c r="A25" s="553"/>
      <c r="B25" s="553">
        <v>0</v>
      </c>
      <c r="C25" s="553" t="str">
        <f>TRIM(ONS2012Q4[[#This Row],[Edited name]])</f>
        <v>0</v>
      </c>
      <c r="D25" s="553" t="e">
        <f>VLOOKUP(ONS2012Q4[[#This Row],[Cleaned name]],ONSCollation[Dept detail / Agency],1,FALSE)</f>
        <v>#N/A</v>
      </c>
      <c r="E25" s="508"/>
      <c r="F25" s="508"/>
      <c r="G25" s="508"/>
      <c r="H25" s="508"/>
      <c r="I25" s="508"/>
      <c r="J25" s="508"/>
    </row>
    <row r="26" spans="1:10" x14ac:dyDescent="0.25">
      <c r="A26" s="558" t="s">
        <v>17</v>
      </c>
      <c r="B26" s="558"/>
      <c r="C26" s="558" t="str">
        <f>TRIM(ONS2012Q4[[#This Row],[Edited name]])</f>
        <v/>
      </c>
      <c r="D26" s="558" t="e">
        <f>VLOOKUP(ONS2012Q4[[#This Row],[Cleaned name]],ONSCollation[Dept detail / Agency],1,FALSE)</f>
        <v>#N/A</v>
      </c>
      <c r="E26" s="508"/>
      <c r="F26" s="508"/>
      <c r="G26" s="508"/>
      <c r="H26" s="508"/>
      <c r="I26" s="508"/>
      <c r="J26" s="508"/>
    </row>
    <row r="27" spans="1:10" x14ac:dyDescent="0.25">
      <c r="A27" s="553" t="s">
        <v>808</v>
      </c>
      <c r="B27" s="553" t="s">
        <v>124</v>
      </c>
      <c r="C27" s="553" t="str">
        <f>TRIM(ONS2012Q4[[#This Row],[Edited name]])</f>
        <v>Cabinet Office excl agencies</v>
      </c>
      <c r="D27" s="553" t="str">
        <f>VLOOKUP(ONS2012Q4[[#This Row],[Cleaned name]],ONSCollation[Dept detail / Agency],1,FALSE)</f>
        <v>Cabinet Office excl agencies</v>
      </c>
      <c r="E27" s="508">
        <v>1830</v>
      </c>
      <c r="F27" s="508">
        <v>1800</v>
      </c>
      <c r="G27" s="508">
        <v>1800</v>
      </c>
      <c r="H27" s="508">
        <v>1770</v>
      </c>
      <c r="I27" s="508">
        <v>30</v>
      </c>
      <c r="J27" s="508">
        <v>30</v>
      </c>
    </row>
    <row r="28" spans="1:10" x14ac:dyDescent="0.25">
      <c r="A28" s="553"/>
      <c r="B28" s="553">
        <v>0</v>
      </c>
      <c r="C28" s="553" t="str">
        <f>TRIM(ONS2012Q4[[#This Row],[Edited name]])</f>
        <v>0</v>
      </c>
      <c r="D28" s="553" t="e">
        <f>VLOOKUP(ONS2012Q4[[#This Row],[Cleaned name]],ONSCollation[Dept detail / Agency],1,FALSE)</f>
        <v>#N/A</v>
      </c>
      <c r="E28" s="508"/>
      <c r="F28" s="508"/>
      <c r="G28" s="508"/>
      <c r="H28" s="508"/>
      <c r="I28" s="508"/>
      <c r="J28" s="508"/>
    </row>
    <row r="29" spans="1:10" x14ac:dyDescent="0.25">
      <c r="A29" s="558" t="s">
        <v>18</v>
      </c>
      <c r="B29" s="558"/>
      <c r="C29" s="558" t="str">
        <f>TRIM(ONS2012Q4[[#This Row],[Edited name]])</f>
        <v/>
      </c>
      <c r="D29" s="558" t="e">
        <f>VLOOKUP(ONS2012Q4[[#This Row],[Cleaned name]],ONSCollation[Dept detail / Agency],1,FALSE)</f>
        <v>#N/A</v>
      </c>
      <c r="E29" s="508"/>
      <c r="F29" s="508"/>
      <c r="G29" s="508"/>
      <c r="H29" s="508"/>
      <c r="I29" s="508"/>
      <c r="J29" s="508"/>
    </row>
    <row r="30" spans="1:10" x14ac:dyDescent="0.25">
      <c r="A30" s="553" t="s">
        <v>541</v>
      </c>
      <c r="B30" s="553" t="s">
        <v>541</v>
      </c>
      <c r="C30" s="553" t="str">
        <f>TRIM(ONS2012Q4[[#This Row],[Edited name]])</f>
        <v>Government Procurement Service</v>
      </c>
      <c r="D30" s="553" t="str">
        <f>VLOOKUP(ONS2012Q4[[#This Row],[Cleaned name]],ONSCollation[Dept detail / Agency],1,FALSE)</f>
        <v>Government Procurement Service</v>
      </c>
      <c r="E30" s="508">
        <v>380</v>
      </c>
      <c r="F30" s="508">
        <v>370</v>
      </c>
      <c r="G30" s="508">
        <v>340</v>
      </c>
      <c r="H30" s="508">
        <v>340</v>
      </c>
      <c r="I30" s="508">
        <v>40</v>
      </c>
      <c r="J30" s="508">
        <v>40</v>
      </c>
    </row>
    <row r="31" spans="1:10" x14ac:dyDescent="0.25">
      <c r="A31" s="553" t="s">
        <v>21</v>
      </c>
      <c r="B31" s="553" t="s">
        <v>21</v>
      </c>
      <c r="C31" s="553" t="str">
        <f>TRIM(ONS2012Q4[[#This Row],[Edited name]])</f>
        <v>Office of the Parliamentary Counsel</v>
      </c>
      <c r="D31" s="553" t="str">
        <f>VLOOKUP(ONS2012Q4[[#This Row],[Cleaned name]],ONSCollation[Dept detail / Agency],1,FALSE)</f>
        <v>Office of the Parliamentary Counsel</v>
      </c>
      <c r="E31" s="508">
        <v>100</v>
      </c>
      <c r="F31" s="508">
        <v>100</v>
      </c>
      <c r="G31" s="508">
        <v>100</v>
      </c>
      <c r="H31" s="508">
        <v>100</v>
      </c>
      <c r="I31" s="508" t="s">
        <v>8</v>
      </c>
      <c r="J31" s="508" t="s">
        <v>8</v>
      </c>
    </row>
    <row r="32" spans="1:10" x14ac:dyDescent="0.25">
      <c r="A32" s="553"/>
      <c r="B32" s="553">
        <v>0</v>
      </c>
      <c r="C32" s="553" t="str">
        <f>TRIM(ONS2012Q4[[#This Row],[Edited name]])</f>
        <v>0</v>
      </c>
      <c r="D32" s="553" t="e">
        <f>VLOOKUP(ONS2012Q4[[#This Row],[Cleaned name]],ONSCollation[Dept detail / Agency],1,FALSE)</f>
        <v>#N/A</v>
      </c>
      <c r="E32" s="508"/>
      <c r="F32" s="508"/>
      <c r="G32" s="508"/>
      <c r="H32" s="508"/>
      <c r="I32" s="508"/>
      <c r="J32" s="508"/>
    </row>
    <row r="33" spans="1:10" x14ac:dyDescent="0.25">
      <c r="A33" s="558" t="s">
        <v>31</v>
      </c>
      <c r="B33" s="558"/>
      <c r="C33" s="558" t="str">
        <f>TRIM(ONS2012Q4[[#This Row],[Edited name]])</f>
        <v/>
      </c>
      <c r="D33" s="558" t="e">
        <f>VLOOKUP(ONS2012Q4[[#This Row],[Cleaned name]],ONSCollation[Dept detail / Agency],1,FALSE)</f>
        <v>#N/A</v>
      </c>
      <c r="E33" s="508"/>
      <c r="F33" s="508"/>
      <c r="G33" s="508"/>
      <c r="H33" s="508"/>
      <c r="I33" s="508"/>
      <c r="J33" s="508"/>
    </row>
    <row r="34" spans="1:10" x14ac:dyDescent="0.25">
      <c r="A34" s="553" t="s">
        <v>32</v>
      </c>
      <c r="B34" s="553" t="s">
        <v>32</v>
      </c>
      <c r="C34" s="553" t="str">
        <f>TRIM(ONS2012Q4[[#This Row],[Edited name]])</f>
        <v>Charity Commission</v>
      </c>
      <c r="D34" s="553" t="str">
        <f>VLOOKUP(ONS2012Q4[[#This Row],[Cleaned name]],ONSCollation[Dept detail / Agency],1,FALSE)</f>
        <v>Charity Commission</v>
      </c>
      <c r="E34" s="508">
        <v>330</v>
      </c>
      <c r="F34" s="508">
        <v>310</v>
      </c>
      <c r="G34" s="508">
        <v>330</v>
      </c>
      <c r="H34" s="508">
        <v>310</v>
      </c>
      <c r="I34" s="508">
        <v>0</v>
      </c>
      <c r="J34" s="508" t="s">
        <v>8</v>
      </c>
    </row>
    <row r="35" spans="1:10" x14ac:dyDescent="0.25">
      <c r="A35" s="553"/>
      <c r="B35" s="553">
        <v>0</v>
      </c>
      <c r="C35" s="553" t="str">
        <f>TRIM(ONS2012Q4[[#This Row],[Edited name]])</f>
        <v>0</v>
      </c>
      <c r="D35" s="553" t="e">
        <f>VLOOKUP(ONS2012Q4[[#This Row],[Cleaned name]],ONSCollation[Dept detail / Agency],1,FALSE)</f>
        <v>#N/A</v>
      </c>
      <c r="E35" s="508"/>
      <c r="F35" s="508"/>
      <c r="G35" s="508"/>
      <c r="H35" s="508"/>
      <c r="I35" s="508"/>
      <c r="J35" s="508"/>
    </row>
    <row r="36" spans="1:10" x14ac:dyDescent="0.25">
      <c r="A36" s="558" t="s">
        <v>35</v>
      </c>
      <c r="B36" s="558"/>
      <c r="C36" s="558" t="str">
        <f>TRIM(ONS2012Q4[[#This Row],[Edited name]])</f>
        <v/>
      </c>
      <c r="D36" s="558" t="e">
        <f>VLOOKUP(ONS2012Q4[[#This Row],[Cleaned name]],ONSCollation[Dept detail / Agency],1,FALSE)</f>
        <v>#N/A</v>
      </c>
      <c r="E36" s="508"/>
      <c r="F36" s="508"/>
      <c r="G36" s="508"/>
      <c r="H36" s="508"/>
      <c r="I36" s="508"/>
      <c r="J36" s="508"/>
    </row>
    <row r="37" spans="1:10" x14ac:dyDescent="0.25">
      <c r="A37" s="553" t="s">
        <v>809</v>
      </c>
      <c r="B37" s="553" t="s">
        <v>396</v>
      </c>
      <c r="C37" s="553" t="str">
        <f>TRIM(ONS2012Q4[[#This Row],[Edited name]])</f>
        <v>Department for Communities and Local Government</v>
      </c>
      <c r="D37" s="553" t="str">
        <f>VLOOKUP(ONS2012Q4[[#This Row],[Cleaned name]],ONSCollation[Dept detail / Agency],1,FALSE)</f>
        <v>Department for Communities and Local Government</v>
      </c>
      <c r="E37" s="508">
        <v>1710</v>
      </c>
      <c r="F37" s="508">
        <v>1660</v>
      </c>
      <c r="G37" s="508">
        <v>1730</v>
      </c>
      <c r="H37" s="508">
        <v>1680</v>
      </c>
      <c r="I37" s="508">
        <v>-20</v>
      </c>
      <c r="J37" s="508">
        <v>-10</v>
      </c>
    </row>
    <row r="38" spans="1:10" x14ac:dyDescent="0.25">
      <c r="A38" s="553" t="s">
        <v>36</v>
      </c>
      <c r="B38" s="553" t="s">
        <v>36</v>
      </c>
      <c r="C38" s="553" t="str">
        <f>TRIM(ONS2012Q4[[#This Row],[Edited name]])</f>
        <v>Fire Service College</v>
      </c>
      <c r="D38" s="553" t="str">
        <f>VLOOKUP(ONS2012Q4[[#This Row],[Cleaned name]],ONSCollation[Dept detail / Agency],1,FALSE)</f>
        <v>Fire Service College</v>
      </c>
      <c r="E38" s="508">
        <v>140</v>
      </c>
      <c r="F38" s="508">
        <v>130</v>
      </c>
      <c r="G38" s="508">
        <v>140</v>
      </c>
      <c r="H38" s="508">
        <v>130</v>
      </c>
      <c r="I38" s="508">
        <v>0</v>
      </c>
      <c r="J38" s="508">
        <v>0</v>
      </c>
    </row>
    <row r="39" spans="1:10" x14ac:dyDescent="0.25">
      <c r="A39" s="553" t="s">
        <v>38</v>
      </c>
      <c r="B39" s="553" t="s">
        <v>38</v>
      </c>
      <c r="C39" s="553" t="str">
        <f>TRIM(ONS2012Q4[[#This Row],[Edited name]])</f>
        <v>Planning Inspectorate</v>
      </c>
      <c r="D39" s="553" t="str">
        <f>VLOOKUP(ONS2012Q4[[#This Row],[Cleaned name]],ONSCollation[Dept detail / Agency],1,FALSE)</f>
        <v>Planning Inspectorate</v>
      </c>
      <c r="E39" s="508">
        <v>750</v>
      </c>
      <c r="F39" s="508">
        <v>660</v>
      </c>
      <c r="G39" s="508">
        <v>740</v>
      </c>
      <c r="H39" s="508">
        <v>650</v>
      </c>
      <c r="I39" s="508">
        <v>10</v>
      </c>
      <c r="J39" s="508">
        <v>10</v>
      </c>
    </row>
    <row r="40" spans="1:10" x14ac:dyDescent="0.25">
      <c r="A40" s="553" t="s">
        <v>39</v>
      </c>
      <c r="B40" s="553" t="s">
        <v>39</v>
      </c>
      <c r="C40" s="553" t="str">
        <f>TRIM(ONS2012Q4[[#This Row],[Edited name]])</f>
        <v>Queen Elizabeth II Conference Centre</v>
      </c>
      <c r="D40" s="553" t="str">
        <f>VLOOKUP(ONS2012Q4[[#This Row],[Cleaned name]],ONSCollation[Dept detail / Agency],1,FALSE)</f>
        <v>Queen Elizabeth II Conference Centre</v>
      </c>
      <c r="E40" s="508">
        <v>40</v>
      </c>
      <c r="F40" s="508">
        <v>40</v>
      </c>
      <c r="G40" s="508">
        <v>40</v>
      </c>
      <c r="H40" s="508">
        <v>40</v>
      </c>
      <c r="I40" s="508" t="s">
        <v>8</v>
      </c>
      <c r="J40" s="508" t="s">
        <v>8</v>
      </c>
    </row>
    <row r="41" spans="1:10" x14ac:dyDescent="0.25">
      <c r="A41" s="553"/>
      <c r="B41" s="553">
        <v>0</v>
      </c>
      <c r="C41" s="553" t="str">
        <f>TRIM(ONS2012Q4[[#This Row],[Edited name]])</f>
        <v>0</v>
      </c>
      <c r="D41" s="553" t="e">
        <f>VLOOKUP(ONS2012Q4[[#This Row],[Cleaned name]],ONSCollation[Dept detail / Agency],1,FALSE)</f>
        <v>#N/A</v>
      </c>
      <c r="E41" s="508"/>
      <c r="F41" s="508"/>
      <c r="G41" s="508"/>
      <c r="H41" s="508"/>
      <c r="I41" s="508"/>
      <c r="J41" s="508"/>
    </row>
    <row r="42" spans="1:10" x14ac:dyDescent="0.25">
      <c r="A42" s="558" t="s">
        <v>40</v>
      </c>
      <c r="B42" s="558"/>
      <c r="C42" s="558" t="str">
        <f>TRIM(ONS2012Q4[[#This Row],[Edited name]])</f>
        <v/>
      </c>
      <c r="D42" s="558" t="e">
        <f>VLOOKUP(ONS2012Q4[[#This Row],[Cleaned name]],ONSCollation[Dept detail / Agency],1,FALSE)</f>
        <v>#N/A</v>
      </c>
      <c r="E42" s="508"/>
      <c r="F42" s="508"/>
      <c r="G42" s="508"/>
      <c r="H42" s="508"/>
      <c r="I42" s="508"/>
      <c r="J42" s="508"/>
    </row>
    <row r="43" spans="1:10" x14ac:dyDescent="0.25">
      <c r="A43" s="553" t="s">
        <v>810</v>
      </c>
      <c r="B43" s="553" t="s">
        <v>397</v>
      </c>
      <c r="C43" s="553" t="str">
        <f>TRIM(ONS2012Q4[[#This Row],[Edited name]])</f>
        <v>Department for Culture Media and Sport</v>
      </c>
      <c r="D43" s="553" t="str">
        <f>VLOOKUP(ONS2012Q4[[#This Row],[Cleaned name]],ONSCollation[Dept detail / Agency],1,FALSE)</f>
        <v>Department for Culture Media and Sport</v>
      </c>
      <c r="E43" s="508">
        <v>410</v>
      </c>
      <c r="F43" s="508">
        <v>400</v>
      </c>
      <c r="G43" s="508">
        <v>520</v>
      </c>
      <c r="H43" s="508">
        <v>520</v>
      </c>
      <c r="I43" s="508">
        <v>-110</v>
      </c>
      <c r="J43" s="508">
        <v>-110</v>
      </c>
    </row>
    <row r="44" spans="1:10" x14ac:dyDescent="0.25">
      <c r="A44" s="553" t="s">
        <v>42</v>
      </c>
      <c r="B44" s="553" t="s">
        <v>42</v>
      </c>
      <c r="C44" s="553" t="str">
        <f>TRIM(ONS2012Q4[[#This Row],[Edited name]])</f>
        <v>Royal Parks</v>
      </c>
      <c r="D44" s="553" t="str">
        <f>VLOOKUP(ONS2012Q4[[#This Row],[Cleaned name]],ONSCollation[Dept detail / Agency],1,FALSE)</f>
        <v>Royal Parks</v>
      </c>
      <c r="E44" s="508">
        <v>120</v>
      </c>
      <c r="F44" s="508">
        <v>110</v>
      </c>
      <c r="G44" s="508">
        <v>130</v>
      </c>
      <c r="H44" s="508">
        <v>130</v>
      </c>
      <c r="I44" s="508">
        <v>-10</v>
      </c>
      <c r="J44" s="508">
        <v>-10</v>
      </c>
    </row>
    <row r="45" spans="1:10" x14ac:dyDescent="0.25">
      <c r="A45" s="553"/>
      <c r="B45" s="553">
        <v>0</v>
      </c>
      <c r="C45" s="553" t="str">
        <f>TRIM(ONS2012Q4[[#This Row],[Edited name]])</f>
        <v>0</v>
      </c>
      <c r="D45" s="553" t="e">
        <f>VLOOKUP(ONS2012Q4[[#This Row],[Cleaned name]],ONSCollation[Dept detail / Agency],1,FALSE)</f>
        <v>#N/A</v>
      </c>
      <c r="E45" s="508"/>
      <c r="F45" s="508"/>
      <c r="G45" s="508"/>
      <c r="H45" s="508"/>
      <c r="I45" s="508"/>
      <c r="J45" s="508"/>
    </row>
    <row r="46" spans="1:10" x14ac:dyDescent="0.25">
      <c r="A46" s="558" t="s">
        <v>43</v>
      </c>
      <c r="B46" s="558"/>
      <c r="C46" s="558" t="str">
        <f>TRIM(ONS2012Q4[[#This Row],[Edited name]])</f>
        <v/>
      </c>
      <c r="D46" s="558" t="e">
        <f>VLOOKUP(ONS2012Q4[[#This Row],[Cleaned name]],ONSCollation[Dept detail / Agency],1,FALSE)</f>
        <v>#N/A</v>
      </c>
      <c r="E46" s="508"/>
      <c r="F46" s="508"/>
      <c r="G46" s="508"/>
      <c r="H46" s="508"/>
      <c r="I46" s="508"/>
      <c r="J46" s="508"/>
    </row>
    <row r="47" spans="1:10" x14ac:dyDescent="0.25">
      <c r="A47" s="553" t="s">
        <v>811</v>
      </c>
      <c r="B47" s="553" t="s">
        <v>387</v>
      </c>
      <c r="C47" s="553" t="str">
        <f>TRIM(ONS2012Q4[[#This Row],[Edited name]])</f>
        <v>Ministry of Defence</v>
      </c>
      <c r="D47" s="553" t="str">
        <f>VLOOKUP(ONS2012Q4[[#This Row],[Cleaned name]],ONSCollation[Dept detail / Agency],1,FALSE)</f>
        <v>Ministry of Defence</v>
      </c>
      <c r="E47" s="508">
        <v>51540</v>
      </c>
      <c r="F47" s="508">
        <v>50170</v>
      </c>
      <c r="G47" s="508">
        <v>53060</v>
      </c>
      <c r="H47" s="508">
        <v>51600</v>
      </c>
      <c r="I47" s="508">
        <v>-1520</v>
      </c>
      <c r="J47" s="508">
        <v>-1430</v>
      </c>
    </row>
    <row r="48" spans="1:10" x14ac:dyDescent="0.25">
      <c r="A48" s="553" t="s">
        <v>45</v>
      </c>
      <c r="B48" s="553" t="s">
        <v>45</v>
      </c>
      <c r="C48" s="553" t="str">
        <f>TRIM(ONS2012Q4[[#This Row],[Edited name]])</f>
        <v>Defence Science and Technology Laboratory</v>
      </c>
      <c r="D48" s="553" t="str">
        <f>VLOOKUP(ONS2012Q4[[#This Row],[Cleaned name]],ONSCollation[Dept detail / Agency],1,FALSE)</f>
        <v>Defence Science and Technology Laboratory</v>
      </c>
      <c r="E48" s="508">
        <v>3830</v>
      </c>
      <c r="F48" s="508">
        <v>3700</v>
      </c>
      <c r="G48" s="508">
        <v>3800</v>
      </c>
      <c r="H48" s="508">
        <v>3670</v>
      </c>
      <c r="I48" s="508">
        <v>30</v>
      </c>
      <c r="J48" s="508">
        <v>30</v>
      </c>
    </row>
    <row r="49" spans="1:10" x14ac:dyDescent="0.25">
      <c r="A49" s="553" t="s">
        <v>129</v>
      </c>
      <c r="B49" s="553" t="s">
        <v>129</v>
      </c>
      <c r="C49" s="553" t="str">
        <f>TRIM(ONS2012Q4[[#This Row],[Edited name]])</f>
        <v>Defence Support Group</v>
      </c>
      <c r="D49" s="553" t="str">
        <f>VLOOKUP(ONS2012Q4[[#This Row],[Cleaned name]],ONSCollation[Dept detail / Agency],1,FALSE)</f>
        <v>Defence Support Group</v>
      </c>
      <c r="E49" s="508">
        <v>2510</v>
      </c>
      <c r="F49" s="508">
        <v>2470</v>
      </c>
      <c r="G49" s="508">
        <v>2530</v>
      </c>
      <c r="H49" s="508">
        <v>2500</v>
      </c>
      <c r="I49" s="508">
        <v>-20</v>
      </c>
      <c r="J49" s="508">
        <v>-30</v>
      </c>
    </row>
    <row r="50" spans="1:10" x14ac:dyDescent="0.25">
      <c r="A50" s="553" t="s">
        <v>46</v>
      </c>
      <c r="B50" s="553" t="s">
        <v>46</v>
      </c>
      <c r="C50" s="553" t="str">
        <f>TRIM(ONS2012Q4[[#This Row],[Edited name]])</f>
        <v>UK Hydrographic Office</v>
      </c>
      <c r="D50" s="553" t="str">
        <f>VLOOKUP(ONS2012Q4[[#This Row],[Cleaned name]],ONSCollation[Dept detail / Agency],1,FALSE)</f>
        <v>UK Hydrographic Office</v>
      </c>
      <c r="E50" s="508">
        <v>1060</v>
      </c>
      <c r="F50" s="508">
        <v>1010</v>
      </c>
      <c r="G50" s="508">
        <v>1050</v>
      </c>
      <c r="H50" s="508">
        <v>990</v>
      </c>
      <c r="I50" s="508">
        <v>10</v>
      </c>
      <c r="J50" s="508">
        <v>20</v>
      </c>
    </row>
    <row r="51" spans="1:10" x14ac:dyDescent="0.25">
      <c r="A51" s="553"/>
      <c r="B51" s="553">
        <v>0</v>
      </c>
      <c r="C51" s="553" t="str">
        <f>TRIM(ONS2012Q4[[#This Row],[Edited name]])</f>
        <v>0</v>
      </c>
      <c r="D51" s="553" t="e">
        <f>VLOOKUP(ONS2012Q4[[#This Row],[Cleaned name]],ONSCollation[Dept detail / Agency],1,FALSE)</f>
        <v>#N/A</v>
      </c>
      <c r="E51" s="508"/>
      <c r="F51" s="508"/>
      <c r="G51" s="508"/>
      <c r="H51" s="508"/>
      <c r="I51" s="508"/>
      <c r="J51" s="508"/>
    </row>
    <row r="52" spans="1:10" x14ac:dyDescent="0.25">
      <c r="A52" s="558" t="s">
        <v>224</v>
      </c>
      <c r="B52" s="558"/>
      <c r="C52" s="558" t="str">
        <f>TRIM(ONS2012Q4[[#This Row],[Edited name]])</f>
        <v/>
      </c>
      <c r="D52" s="558" t="e">
        <f>VLOOKUP(ONS2012Q4[[#This Row],[Cleaned name]],ONSCollation[Dept detail / Agency],1,FALSE)</f>
        <v>#N/A</v>
      </c>
      <c r="E52" s="508"/>
      <c r="F52" s="508"/>
      <c r="G52" s="508"/>
      <c r="H52" s="508"/>
      <c r="I52" s="508"/>
      <c r="J52" s="508"/>
    </row>
    <row r="53" spans="1:10" x14ac:dyDescent="0.25">
      <c r="A53" s="553" t="s">
        <v>812</v>
      </c>
      <c r="B53" s="553" t="s">
        <v>224</v>
      </c>
      <c r="C53" s="553" t="str">
        <f>TRIM(ONS2012Q4[[#This Row],[Edited name]])</f>
        <v>Department for Education</v>
      </c>
      <c r="D53" s="553" t="str">
        <f>VLOOKUP(ONS2012Q4[[#This Row],[Cleaned name]],ONSCollation[Dept detail / Agency],1,FALSE)</f>
        <v>Department for Education</v>
      </c>
      <c r="E53" s="508">
        <v>2670</v>
      </c>
      <c r="F53" s="508">
        <v>2560</v>
      </c>
      <c r="G53" s="508">
        <v>2670</v>
      </c>
      <c r="H53" s="508">
        <v>2550</v>
      </c>
      <c r="I53" s="508">
        <v>10</v>
      </c>
      <c r="J53" s="508">
        <v>10</v>
      </c>
    </row>
    <row r="54" spans="1:10" x14ac:dyDescent="0.25">
      <c r="A54" s="553" t="s">
        <v>753</v>
      </c>
      <c r="B54" s="553" t="s">
        <v>753</v>
      </c>
      <c r="C54" s="553" t="str">
        <f>TRIM(ONS2012Q4[[#This Row],[Edited name]])</f>
        <v>Education Funding Agency</v>
      </c>
      <c r="D54" s="553" t="str">
        <f>VLOOKUP(ONS2012Q4[[#This Row],[Cleaned name]],ONSCollation[Dept detail / Agency],1,FALSE)</f>
        <v>Education Funding Agency</v>
      </c>
      <c r="E54" s="508">
        <v>670</v>
      </c>
      <c r="F54" s="508">
        <v>650</v>
      </c>
      <c r="G54" s="508">
        <v>660</v>
      </c>
      <c r="H54" s="508">
        <v>640</v>
      </c>
      <c r="I54" s="508">
        <v>10</v>
      </c>
      <c r="J54" s="508">
        <v>10</v>
      </c>
    </row>
    <row r="55" spans="1:10" x14ac:dyDescent="0.25">
      <c r="A55" s="553" t="s">
        <v>754</v>
      </c>
      <c r="B55" s="553" t="s">
        <v>754</v>
      </c>
      <c r="C55" s="553" t="str">
        <f>TRIM(ONS2012Q4[[#This Row],[Edited name]])</f>
        <v>National College</v>
      </c>
      <c r="D55" s="553" t="str">
        <f>VLOOKUP(ONS2012Q4[[#This Row],[Cleaned name]],ONSCollation[Dept detail / Agency],1,FALSE)</f>
        <v>National College</v>
      </c>
      <c r="E55" s="508">
        <v>220</v>
      </c>
      <c r="F55" s="508">
        <v>200</v>
      </c>
      <c r="G55" s="508">
        <v>220</v>
      </c>
      <c r="H55" s="508">
        <v>210</v>
      </c>
      <c r="I55" s="508" t="s">
        <v>8</v>
      </c>
      <c r="J55" s="508" t="s">
        <v>8</v>
      </c>
    </row>
    <row r="56" spans="1:10" x14ac:dyDescent="0.25">
      <c r="A56" s="553" t="s">
        <v>720</v>
      </c>
      <c r="B56" s="553" t="s">
        <v>720</v>
      </c>
      <c r="C56" s="553" t="str">
        <f>TRIM(ONS2012Q4[[#This Row],[Edited name]])</f>
        <v>Standards and Testing Agency</v>
      </c>
      <c r="D56" s="553" t="str">
        <f>VLOOKUP(ONS2012Q4[[#This Row],[Cleaned name]],ONSCollation[Dept detail / Agency],1,FALSE)</f>
        <v>Standards and Testing Agency</v>
      </c>
      <c r="E56" s="508">
        <v>90</v>
      </c>
      <c r="F56" s="508">
        <v>90</v>
      </c>
      <c r="G56" s="508">
        <v>90</v>
      </c>
      <c r="H56" s="508">
        <v>90</v>
      </c>
      <c r="I56" s="508">
        <v>-10</v>
      </c>
      <c r="J56" s="508">
        <v>-10</v>
      </c>
    </row>
    <row r="57" spans="1:10" x14ac:dyDescent="0.25">
      <c r="A57" s="553" t="s">
        <v>755</v>
      </c>
      <c r="B57" s="553" t="s">
        <v>755</v>
      </c>
      <c r="C57" s="553" t="str">
        <f>TRIM(ONS2012Q4[[#This Row],[Edited name]])</f>
        <v>Teaching Agency</v>
      </c>
      <c r="D57" s="553" t="str">
        <f>VLOOKUP(ONS2012Q4[[#This Row],[Cleaned name]],ONSCollation[Dept detail / Agency],1,FALSE)</f>
        <v>Teaching Agency</v>
      </c>
      <c r="E57" s="508">
        <v>240</v>
      </c>
      <c r="F57" s="508">
        <v>240</v>
      </c>
      <c r="G57" s="508">
        <v>250</v>
      </c>
      <c r="H57" s="508">
        <v>240</v>
      </c>
      <c r="I57" s="508" t="s">
        <v>8</v>
      </c>
      <c r="J57" s="508">
        <v>-10</v>
      </c>
    </row>
    <row r="58" spans="1:10" x14ac:dyDescent="0.25">
      <c r="A58" s="553"/>
      <c r="B58" s="553">
        <v>0</v>
      </c>
      <c r="C58" s="553" t="str">
        <f>TRIM(ONS2012Q4[[#This Row],[Edited name]])</f>
        <v>0</v>
      </c>
      <c r="D58" s="553" t="e">
        <f>VLOOKUP(ONS2012Q4[[#This Row],[Cleaned name]],ONSCollation[Dept detail / Agency],1,FALSE)</f>
        <v>#N/A</v>
      </c>
      <c r="E58" s="508"/>
      <c r="F58" s="508"/>
      <c r="G58" s="508"/>
      <c r="H58" s="508"/>
      <c r="I58" s="508"/>
      <c r="J58" s="508"/>
    </row>
    <row r="59" spans="1:10" x14ac:dyDescent="0.25">
      <c r="A59" s="558" t="s">
        <v>47</v>
      </c>
      <c r="B59" s="558"/>
      <c r="C59" s="558" t="str">
        <f>TRIM(ONS2012Q4[[#This Row],[Edited name]])</f>
        <v/>
      </c>
      <c r="D59" s="558" t="e">
        <f>VLOOKUP(ONS2012Q4[[#This Row],[Cleaned name]],ONSCollation[Dept detail / Agency],1,FALSE)</f>
        <v>#N/A</v>
      </c>
      <c r="E59" s="508"/>
      <c r="F59" s="508"/>
      <c r="G59" s="508"/>
      <c r="H59" s="508"/>
      <c r="I59" s="508"/>
      <c r="J59" s="508"/>
    </row>
    <row r="60" spans="1:10" x14ac:dyDescent="0.25">
      <c r="A60" s="553" t="s">
        <v>735</v>
      </c>
      <c r="B60" s="553" t="s">
        <v>181</v>
      </c>
      <c r="C60" s="553" t="str">
        <f>TRIM(ONS2012Q4[[#This Row],[Edited name]])</f>
        <v>Department for Energy and Climate Change</v>
      </c>
      <c r="D60" s="553" t="str">
        <f>VLOOKUP(ONS2012Q4[[#This Row],[Cleaned name]],ONSCollation[Dept detail / Agency],1,FALSE)</f>
        <v>Department for Energy and Climate Change</v>
      </c>
      <c r="E60" s="508">
        <v>1420</v>
      </c>
      <c r="F60" s="508">
        <v>1390</v>
      </c>
      <c r="G60" s="508">
        <v>1400</v>
      </c>
      <c r="H60" s="508">
        <v>1370</v>
      </c>
      <c r="I60" s="508">
        <v>20</v>
      </c>
      <c r="J60" s="508">
        <v>20</v>
      </c>
    </row>
    <row r="61" spans="1:10" x14ac:dyDescent="0.25">
      <c r="A61" s="553"/>
      <c r="B61" s="553">
        <v>0</v>
      </c>
      <c r="C61" s="553" t="str">
        <f>TRIM(ONS2012Q4[[#This Row],[Edited name]])</f>
        <v>0</v>
      </c>
      <c r="D61" s="553" t="e">
        <f>VLOOKUP(ONS2012Q4[[#This Row],[Cleaned name]],ONSCollation[Dept detail / Agency],1,FALSE)</f>
        <v>#N/A</v>
      </c>
      <c r="E61" s="508"/>
      <c r="F61" s="508"/>
      <c r="G61" s="508"/>
      <c r="H61" s="508"/>
      <c r="I61" s="508"/>
      <c r="J61" s="508"/>
    </row>
    <row r="62" spans="1:10" x14ac:dyDescent="0.25">
      <c r="A62" s="558" t="s">
        <v>49</v>
      </c>
      <c r="B62" s="558"/>
      <c r="C62" s="558" t="str">
        <f>TRIM(ONS2012Q4[[#This Row],[Edited name]])</f>
        <v/>
      </c>
      <c r="D62" s="558" t="e">
        <f>VLOOKUP(ONS2012Q4[[#This Row],[Cleaned name]],ONSCollation[Dept detail / Agency],1,FALSE)</f>
        <v>#N/A</v>
      </c>
      <c r="E62" s="508"/>
      <c r="F62" s="508"/>
      <c r="G62" s="508"/>
      <c r="H62" s="508"/>
      <c r="I62" s="508"/>
      <c r="J62" s="508"/>
    </row>
    <row r="63" spans="1:10" x14ac:dyDescent="0.25">
      <c r="A63" s="553" t="s">
        <v>813</v>
      </c>
      <c r="B63" s="553" t="s">
        <v>398</v>
      </c>
      <c r="C63" s="553" t="str">
        <f>TRIM(ONS2012Q4[[#This Row],[Edited name]])</f>
        <v>Department for Environment Food and Rural Affairs</v>
      </c>
      <c r="D63" s="553" t="str">
        <f>VLOOKUP(ONS2012Q4[[#This Row],[Cleaned name]],ONSCollation[Dept detail / Agency],1,FALSE)</f>
        <v>Department for Environment Food and Rural Affairs</v>
      </c>
      <c r="E63" s="508">
        <v>2120</v>
      </c>
      <c r="F63" s="508">
        <v>2040</v>
      </c>
      <c r="G63" s="508">
        <v>2100</v>
      </c>
      <c r="H63" s="508">
        <v>2020</v>
      </c>
      <c r="I63" s="508">
        <v>20</v>
      </c>
      <c r="J63" s="508">
        <v>20</v>
      </c>
    </row>
    <row r="64" spans="1:10" x14ac:dyDescent="0.25">
      <c r="A64" s="553" t="s">
        <v>639</v>
      </c>
      <c r="B64" s="553" t="s">
        <v>639</v>
      </c>
      <c r="C64" s="553" t="str">
        <f>TRIM(ONS2012Q4[[#This Row],[Edited name]])</f>
        <v>Animal Health and Veterinary Laboratories Agency</v>
      </c>
      <c r="D64" s="553" t="str">
        <f>VLOOKUP(ONS2012Q4[[#This Row],[Cleaned name]],ONSCollation[Dept detail / Agency],1,FALSE)</f>
        <v>Animal Health and Veterinary Laboratories Agency</v>
      </c>
      <c r="E64" s="508">
        <v>2340</v>
      </c>
      <c r="F64" s="508">
        <v>2180</v>
      </c>
      <c r="G64" s="508">
        <v>2380</v>
      </c>
      <c r="H64" s="508">
        <v>2220</v>
      </c>
      <c r="I64" s="508">
        <v>-40</v>
      </c>
      <c r="J64" s="508">
        <v>-40</v>
      </c>
    </row>
    <row r="65" spans="1:10" x14ac:dyDescent="0.25">
      <c r="A65" s="553" t="s">
        <v>50</v>
      </c>
      <c r="B65" s="553" t="s">
        <v>50</v>
      </c>
      <c r="C65" s="553" t="str">
        <f>TRIM(ONS2012Q4[[#This Row],[Edited name]])</f>
        <v>Centre for Environment Fisheries and Aquaculture Science</v>
      </c>
      <c r="D65" s="553" t="str">
        <f>VLOOKUP(ONS2012Q4[[#This Row],[Cleaned name]],ONSCollation[Dept detail / Agency],1,FALSE)</f>
        <v>Centre for Environment Fisheries and Aquaculture Science</v>
      </c>
      <c r="E65" s="508">
        <v>570</v>
      </c>
      <c r="F65" s="508">
        <v>540</v>
      </c>
      <c r="G65" s="508">
        <v>570</v>
      </c>
      <c r="H65" s="508">
        <v>540</v>
      </c>
      <c r="I65" s="508" t="s">
        <v>8</v>
      </c>
      <c r="J65" s="508">
        <v>10</v>
      </c>
    </row>
    <row r="66" spans="1:10" x14ac:dyDescent="0.25">
      <c r="A66" s="553" t="s">
        <v>51</v>
      </c>
      <c r="B66" s="553" t="s">
        <v>361</v>
      </c>
      <c r="C66" s="553" t="str">
        <f>TRIM(ONS2012Q4[[#This Row],[Edited name]])</f>
        <v>Food &amp; Environment Research Agency</v>
      </c>
      <c r="D66" s="553" t="str">
        <f>VLOOKUP(ONS2012Q4[[#This Row],[Cleaned name]],ONSCollation[Dept detail / Agency],1,FALSE)</f>
        <v>Food &amp; Environment Research Agency</v>
      </c>
      <c r="E66" s="508">
        <v>900</v>
      </c>
      <c r="F66" s="508">
        <v>840</v>
      </c>
      <c r="G66" s="508">
        <v>900</v>
      </c>
      <c r="H66" s="508">
        <v>840</v>
      </c>
      <c r="I66" s="508" t="s">
        <v>8</v>
      </c>
      <c r="J66" s="508" t="s">
        <v>8</v>
      </c>
    </row>
    <row r="67" spans="1:10" x14ac:dyDescent="0.25">
      <c r="A67" s="553" t="s">
        <v>135</v>
      </c>
      <c r="B67" s="553" t="s">
        <v>135</v>
      </c>
      <c r="C67" s="553" t="str">
        <f>TRIM(ONS2012Q4[[#This Row],[Edited name]])</f>
        <v>OFWAT</v>
      </c>
      <c r="D67" s="553" t="str">
        <f>VLOOKUP(ONS2012Q4[[#This Row],[Cleaned name]],ONSCollation[Dept detail / Agency],1,FALSE)</f>
        <v>OFWAT</v>
      </c>
      <c r="E67" s="508">
        <v>190</v>
      </c>
      <c r="F67" s="508">
        <v>180</v>
      </c>
      <c r="G67" s="508">
        <v>180</v>
      </c>
      <c r="H67" s="508">
        <v>170</v>
      </c>
      <c r="I67" s="508">
        <v>10</v>
      </c>
      <c r="J67" s="508">
        <v>10</v>
      </c>
    </row>
    <row r="68" spans="1:10" x14ac:dyDescent="0.25">
      <c r="A68" s="553" t="s">
        <v>52</v>
      </c>
      <c r="B68" s="553" t="s">
        <v>52</v>
      </c>
      <c r="C68" s="553" t="str">
        <f>TRIM(ONS2012Q4[[#This Row],[Edited name]])</f>
        <v>Rural Payments Agency</v>
      </c>
      <c r="D68" s="553" t="str">
        <f>VLOOKUP(ONS2012Q4[[#This Row],[Cleaned name]],ONSCollation[Dept detail / Agency],1,FALSE)</f>
        <v>Rural Payments Agency</v>
      </c>
      <c r="E68" s="508">
        <v>2480</v>
      </c>
      <c r="F68" s="508">
        <v>2280</v>
      </c>
      <c r="G68" s="508">
        <v>2490</v>
      </c>
      <c r="H68" s="508">
        <v>2300</v>
      </c>
      <c r="I68" s="508">
        <v>-10</v>
      </c>
      <c r="J68" s="508">
        <v>-10</v>
      </c>
    </row>
    <row r="69" spans="1:10" x14ac:dyDescent="0.25">
      <c r="A69" s="553" t="s">
        <v>55</v>
      </c>
      <c r="B69" s="553" t="s">
        <v>55</v>
      </c>
      <c r="C69" s="553" t="str">
        <f>TRIM(ONS2012Q4[[#This Row],[Edited name]])</f>
        <v>Veterinary Medicines Directorate</v>
      </c>
      <c r="D69" s="553" t="str">
        <f>VLOOKUP(ONS2012Q4[[#This Row],[Cleaned name]],ONSCollation[Dept detail / Agency],1,FALSE)</f>
        <v>Veterinary Medicines Directorate</v>
      </c>
      <c r="E69" s="508">
        <v>150</v>
      </c>
      <c r="F69" s="508">
        <v>150</v>
      </c>
      <c r="G69" s="508">
        <v>150</v>
      </c>
      <c r="H69" s="508">
        <v>140</v>
      </c>
      <c r="I69" s="508" t="s">
        <v>8</v>
      </c>
      <c r="J69" s="508" t="s">
        <v>8</v>
      </c>
    </row>
    <row r="70" spans="1:10" x14ac:dyDescent="0.25">
      <c r="A70" s="553"/>
      <c r="B70" s="553">
        <v>0</v>
      </c>
      <c r="C70" s="553" t="str">
        <f>TRIM(ONS2012Q4[[#This Row],[Edited name]])</f>
        <v>0</v>
      </c>
      <c r="D70" s="553" t="e">
        <f>VLOOKUP(ONS2012Q4[[#This Row],[Cleaned name]],ONSCollation[Dept detail / Agency],1,FALSE)</f>
        <v>#N/A</v>
      </c>
      <c r="E70" s="508"/>
      <c r="F70" s="508"/>
      <c r="G70" s="508"/>
      <c r="H70" s="508"/>
      <c r="I70" s="508"/>
      <c r="J70" s="508"/>
    </row>
    <row r="71" spans="1:10" x14ac:dyDescent="0.25">
      <c r="A71" s="558" t="s">
        <v>111</v>
      </c>
      <c r="B71" s="558"/>
      <c r="C71" s="558" t="str">
        <f>TRIM(ONS2012Q4[[#This Row],[Edited name]])</f>
        <v/>
      </c>
      <c r="D71" s="558" t="e">
        <f>VLOOKUP(ONS2012Q4[[#This Row],[Cleaned name]],ONSCollation[Dept detail / Agency],1,FALSE)</f>
        <v>#N/A</v>
      </c>
      <c r="E71" s="508"/>
      <c r="F71" s="508"/>
      <c r="G71" s="508"/>
      <c r="H71" s="508"/>
      <c r="I71" s="508"/>
      <c r="J71" s="508"/>
    </row>
    <row r="72" spans="1:10" x14ac:dyDescent="0.25">
      <c r="A72" s="553" t="s">
        <v>111</v>
      </c>
      <c r="B72" s="553" t="s">
        <v>111</v>
      </c>
      <c r="C72" s="553" t="str">
        <f>TRIM(ONS2012Q4[[#This Row],[Edited name]])</f>
        <v>ESTYN</v>
      </c>
      <c r="D72" s="553" t="str">
        <f>VLOOKUP(ONS2012Q4[[#This Row],[Cleaned name]],ONSCollation[Dept detail / Agency],1,FALSE)</f>
        <v>ESTYN</v>
      </c>
      <c r="E72" s="508">
        <v>110</v>
      </c>
      <c r="F72" s="508">
        <v>100</v>
      </c>
      <c r="G72" s="508">
        <v>110</v>
      </c>
      <c r="H72" s="508">
        <v>100</v>
      </c>
      <c r="I72" s="508" t="s">
        <v>8</v>
      </c>
      <c r="J72" s="508">
        <v>0</v>
      </c>
    </row>
    <row r="73" spans="1:10" x14ac:dyDescent="0.25">
      <c r="A73" s="553"/>
      <c r="B73" s="553">
        <v>0</v>
      </c>
      <c r="C73" s="553" t="str">
        <f>TRIM(ONS2012Q4[[#This Row],[Edited name]])</f>
        <v>0</v>
      </c>
      <c r="D73" s="553" t="e">
        <f>VLOOKUP(ONS2012Q4[[#This Row],[Cleaned name]],ONSCollation[Dept detail / Agency],1,FALSE)</f>
        <v>#N/A</v>
      </c>
      <c r="E73" s="508"/>
      <c r="F73" s="508"/>
      <c r="G73" s="508"/>
      <c r="H73" s="508"/>
      <c r="I73" s="508"/>
      <c r="J73" s="508"/>
    </row>
    <row r="74" spans="1:10" x14ac:dyDescent="0.25">
      <c r="A74" s="558" t="s">
        <v>56</v>
      </c>
      <c r="B74" s="558"/>
      <c r="C74" s="558" t="str">
        <f>TRIM(ONS2012Q4[[#This Row],[Edited name]])</f>
        <v/>
      </c>
      <c r="D74" s="558" t="e">
        <f>VLOOKUP(ONS2012Q4[[#This Row],[Cleaned name]],ONSCollation[Dept detail / Agency],1,FALSE)</f>
        <v>#N/A</v>
      </c>
      <c r="E74" s="508"/>
      <c r="F74" s="508"/>
      <c r="G74" s="508"/>
      <c r="H74" s="508"/>
      <c r="I74" s="508"/>
      <c r="J74" s="508"/>
    </row>
    <row r="75" spans="1:10" x14ac:dyDescent="0.25">
      <c r="A75" s="553" t="s">
        <v>57</v>
      </c>
      <c r="B75" s="553" t="s">
        <v>57</v>
      </c>
      <c r="C75" s="553" t="str">
        <f>TRIM(ONS2012Q4[[#This Row],[Edited name]])</f>
        <v>Export Credit Guarantee Department</v>
      </c>
      <c r="D75" s="553" t="str">
        <f>VLOOKUP(ONS2012Q4[[#This Row],[Cleaned name]],ONSCollation[Dept detail / Agency],1,FALSE)</f>
        <v>Export Credit Guarantee Department</v>
      </c>
      <c r="E75" s="508">
        <v>200</v>
      </c>
      <c r="F75" s="508">
        <v>190</v>
      </c>
      <c r="G75" s="508">
        <v>200</v>
      </c>
      <c r="H75" s="508">
        <v>190</v>
      </c>
      <c r="I75" s="508" t="s">
        <v>8</v>
      </c>
      <c r="J75" s="508" t="s">
        <v>8</v>
      </c>
    </row>
    <row r="76" spans="1:10" x14ac:dyDescent="0.25">
      <c r="A76" s="553"/>
      <c r="B76" s="553">
        <v>0</v>
      </c>
      <c r="C76" s="553" t="str">
        <f>TRIM(ONS2012Q4[[#This Row],[Edited name]])</f>
        <v>0</v>
      </c>
      <c r="D76" s="553" t="e">
        <f>VLOOKUP(ONS2012Q4[[#This Row],[Cleaned name]],ONSCollation[Dept detail / Agency],1,FALSE)</f>
        <v>#N/A</v>
      </c>
      <c r="E76" s="508"/>
      <c r="F76" s="508"/>
      <c r="G76" s="508"/>
      <c r="H76" s="508"/>
      <c r="I76" s="508"/>
      <c r="J76" s="508"/>
    </row>
    <row r="77" spans="1:10" x14ac:dyDescent="0.25">
      <c r="A77" s="558" t="s">
        <v>63</v>
      </c>
      <c r="B77" s="558"/>
      <c r="C77" s="558" t="str">
        <f>TRIM(ONS2012Q4[[#This Row],[Edited name]])</f>
        <v/>
      </c>
      <c r="D77" s="558" t="e">
        <f>VLOOKUP(ONS2012Q4[[#This Row],[Cleaned name]],ONSCollation[Dept detail / Agency],1,FALSE)</f>
        <v>#N/A</v>
      </c>
      <c r="E77" s="508"/>
      <c r="F77" s="508"/>
      <c r="G77" s="508"/>
      <c r="H77" s="508"/>
      <c r="I77" s="508"/>
      <c r="J77" s="508"/>
    </row>
    <row r="78" spans="1:10" x14ac:dyDescent="0.25">
      <c r="A78" s="553" t="s">
        <v>63</v>
      </c>
      <c r="B78" s="553" t="s">
        <v>63</v>
      </c>
      <c r="C78" s="553" t="str">
        <f>TRIM(ONS2012Q4[[#This Row],[Edited name]])</f>
        <v>Food Standards Agency</v>
      </c>
      <c r="D78" s="553" t="str">
        <f>VLOOKUP(ONS2012Q4[[#This Row],[Cleaned name]],ONSCollation[Dept detail / Agency],1,FALSE)</f>
        <v>Food Standards Agency</v>
      </c>
      <c r="E78" s="508">
        <v>1320</v>
      </c>
      <c r="F78" s="508">
        <v>1290</v>
      </c>
      <c r="G78" s="508">
        <v>1330</v>
      </c>
      <c r="H78" s="508">
        <v>1300</v>
      </c>
      <c r="I78" s="508">
        <v>-10</v>
      </c>
      <c r="J78" s="508">
        <v>-10</v>
      </c>
    </row>
    <row r="79" spans="1:10" x14ac:dyDescent="0.25">
      <c r="A79" s="553"/>
      <c r="B79" s="553">
        <v>0</v>
      </c>
      <c r="C79" s="553" t="str">
        <f>TRIM(ONS2012Q4[[#This Row],[Edited name]])</f>
        <v>0</v>
      </c>
      <c r="D79" s="553" t="e">
        <f>VLOOKUP(ONS2012Q4[[#This Row],[Cleaned name]],ONSCollation[Dept detail / Agency],1,FALSE)</f>
        <v>#N/A</v>
      </c>
      <c r="E79" s="508"/>
      <c r="F79" s="508"/>
      <c r="G79" s="508"/>
      <c r="H79" s="508"/>
      <c r="I79" s="508"/>
      <c r="J79" s="508"/>
    </row>
    <row r="80" spans="1:10" x14ac:dyDescent="0.25">
      <c r="A80" s="558" t="s">
        <v>58</v>
      </c>
      <c r="B80" s="558"/>
      <c r="C80" s="558" t="str">
        <f>TRIM(ONS2012Q4[[#This Row],[Edited name]])</f>
        <v/>
      </c>
      <c r="D80" s="558" t="e">
        <f>VLOOKUP(ONS2012Q4[[#This Row],[Cleaned name]],ONSCollation[Dept detail / Agency],1,FALSE)</f>
        <v>#N/A</v>
      </c>
      <c r="E80" s="508"/>
      <c r="F80" s="508"/>
      <c r="G80" s="508"/>
      <c r="H80" s="508"/>
      <c r="I80" s="508"/>
      <c r="J80" s="508"/>
    </row>
    <row r="81" spans="1:10" x14ac:dyDescent="0.25">
      <c r="A81" s="553" t="s">
        <v>814</v>
      </c>
      <c r="B81" s="553" t="s">
        <v>59</v>
      </c>
      <c r="C81" s="553" t="str">
        <f>TRIM(ONS2012Q4[[#This Row],[Edited name]])</f>
        <v>Foreign and Commonwealth Office (excl agencies)</v>
      </c>
      <c r="D81" s="553" t="str">
        <f>VLOOKUP(ONS2012Q4[[#This Row],[Cleaned name]],ONSCollation[Dept detail / Agency],1,FALSE)</f>
        <v>Foreign and Commonwealth Office (excl agencies)</v>
      </c>
      <c r="E81" s="508">
        <v>4820</v>
      </c>
      <c r="F81" s="508">
        <v>4760</v>
      </c>
      <c r="G81" s="508">
        <v>4690</v>
      </c>
      <c r="H81" s="508">
        <v>4620</v>
      </c>
      <c r="I81" s="508">
        <v>130</v>
      </c>
      <c r="J81" s="508">
        <v>140</v>
      </c>
    </row>
    <row r="82" spans="1:10" x14ac:dyDescent="0.25">
      <c r="A82" s="553" t="s">
        <v>815</v>
      </c>
      <c r="B82" s="553" t="s">
        <v>848</v>
      </c>
      <c r="C82" s="553" t="str">
        <f>TRIM(ONS2012Q4[[#This Row],[Edited name]])</f>
        <v>Foreign and Commonwealth Office Services</v>
      </c>
      <c r="D82" s="553" t="str">
        <f>VLOOKUP(ONS2012Q4[[#This Row],[Cleaned name]],ONSCollation[Dept detail / Agency],1,FALSE)</f>
        <v>Foreign and Commonwealth Office Services</v>
      </c>
      <c r="E82" s="508">
        <v>870</v>
      </c>
      <c r="F82" s="508">
        <v>840</v>
      </c>
      <c r="G82" s="508">
        <v>850</v>
      </c>
      <c r="H82" s="508">
        <v>830</v>
      </c>
      <c r="I82" s="508">
        <v>10</v>
      </c>
      <c r="J82" s="508">
        <v>10</v>
      </c>
    </row>
    <row r="83" spans="1:10" x14ac:dyDescent="0.25">
      <c r="A83" s="553" t="s">
        <v>60</v>
      </c>
      <c r="B83" s="553" t="s">
        <v>60</v>
      </c>
      <c r="C83" s="553" t="str">
        <f>TRIM(ONS2012Q4[[#This Row],[Edited name]])</f>
        <v>Wilton Park Executive Agency</v>
      </c>
      <c r="D83" s="553" t="str">
        <f>VLOOKUP(ONS2012Q4[[#This Row],[Cleaned name]],ONSCollation[Dept detail / Agency],1,FALSE)</f>
        <v>Wilton Park Executive Agency</v>
      </c>
      <c r="E83" s="508">
        <v>80</v>
      </c>
      <c r="F83" s="508">
        <v>80</v>
      </c>
      <c r="G83" s="508">
        <v>80</v>
      </c>
      <c r="H83" s="508">
        <v>70</v>
      </c>
      <c r="I83" s="508" t="s">
        <v>8</v>
      </c>
      <c r="J83" s="508" t="s">
        <v>8</v>
      </c>
    </row>
    <row r="84" spans="1:10" x14ac:dyDescent="0.25">
      <c r="A84" s="553"/>
      <c r="B84" s="553">
        <v>0</v>
      </c>
      <c r="C84" s="553" t="str">
        <f>TRIM(ONS2012Q4[[#This Row],[Edited name]])</f>
        <v>0</v>
      </c>
      <c r="D84" s="553" t="e">
        <f>VLOOKUP(ONS2012Q4[[#This Row],[Cleaned name]],ONSCollation[Dept detail / Agency],1,FALSE)</f>
        <v>#N/A</v>
      </c>
      <c r="E84" s="508"/>
      <c r="F84" s="508"/>
      <c r="G84" s="508"/>
      <c r="H84" s="508"/>
      <c r="I84" s="508"/>
      <c r="J84" s="508"/>
    </row>
    <row r="85" spans="1:10" x14ac:dyDescent="0.25">
      <c r="A85" s="558" t="s">
        <v>61</v>
      </c>
      <c r="B85" s="558"/>
      <c r="C85" s="558" t="str">
        <f>TRIM(ONS2012Q4[[#This Row],[Edited name]])</f>
        <v/>
      </c>
      <c r="D85" s="558" t="e">
        <f>VLOOKUP(ONS2012Q4[[#This Row],[Cleaned name]],ONSCollation[Dept detail / Agency],1,FALSE)</f>
        <v>#N/A</v>
      </c>
      <c r="E85" s="508"/>
      <c r="F85" s="508"/>
      <c r="G85" s="508"/>
      <c r="H85" s="508"/>
      <c r="I85" s="508"/>
      <c r="J85" s="508"/>
    </row>
    <row r="86" spans="1:10" x14ac:dyDescent="0.25">
      <c r="A86" s="553" t="s">
        <v>816</v>
      </c>
      <c r="B86" s="553" t="s">
        <v>62</v>
      </c>
      <c r="C86" s="553" t="str">
        <f>TRIM(ONS2012Q4[[#This Row],[Edited name]])</f>
        <v>Department of Health (excl agencies)</v>
      </c>
      <c r="D86" s="553" t="str">
        <f>VLOOKUP(ONS2012Q4[[#This Row],[Cleaned name]],ONSCollation[Dept detail / Agency],1,FALSE)</f>
        <v>Department of Health (excl agencies)</v>
      </c>
      <c r="E86" s="508">
        <v>2330</v>
      </c>
      <c r="F86" s="508">
        <v>2240</v>
      </c>
      <c r="G86" s="508">
        <v>2340</v>
      </c>
      <c r="H86" s="508">
        <v>2260</v>
      </c>
      <c r="I86" s="508">
        <v>-20</v>
      </c>
      <c r="J86" s="508">
        <v>-20</v>
      </c>
    </row>
    <row r="87" spans="1:10" x14ac:dyDescent="0.25">
      <c r="A87" s="553" t="s">
        <v>362</v>
      </c>
      <c r="B87" s="553" t="s">
        <v>362</v>
      </c>
      <c r="C87" s="553" t="str">
        <f>TRIM(ONS2012Q4[[#This Row],[Edited name]])</f>
        <v>Medicines and Healthcare Products Regulatory Agency</v>
      </c>
      <c r="D87" s="553" t="str">
        <f>VLOOKUP(ONS2012Q4[[#This Row],[Cleaned name]],ONSCollation[Dept detail / Agency],1,FALSE)</f>
        <v>Medicines and Healthcare Products Regulatory Agency</v>
      </c>
      <c r="E87" s="508">
        <v>930</v>
      </c>
      <c r="F87" s="508">
        <v>890</v>
      </c>
      <c r="G87" s="508">
        <v>940</v>
      </c>
      <c r="H87" s="508">
        <v>890</v>
      </c>
      <c r="I87" s="508">
        <v>-10</v>
      </c>
      <c r="J87" s="508" t="s">
        <v>8</v>
      </c>
    </row>
    <row r="88" spans="1:10" x14ac:dyDescent="0.25">
      <c r="A88" s="553"/>
      <c r="B88" s="553">
        <v>0</v>
      </c>
      <c r="C88" s="553" t="str">
        <f>TRIM(ONS2012Q4[[#This Row],[Edited name]])</f>
        <v>0</v>
      </c>
      <c r="D88" s="553" t="e">
        <f>VLOOKUP(ONS2012Q4[[#This Row],[Cleaned name]],ONSCollation[Dept detail / Agency],1,FALSE)</f>
        <v>#N/A</v>
      </c>
      <c r="E88" s="508"/>
      <c r="F88" s="508"/>
      <c r="G88" s="508"/>
      <c r="H88" s="508"/>
      <c r="I88" s="508"/>
      <c r="J88" s="508"/>
    </row>
    <row r="89" spans="1:10" x14ac:dyDescent="0.25">
      <c r="A89" s="558" t="s">
        <v>23</v>
      </c>
      <c r="B89" s="558"/>
      <c r="C89" s="558" t="str">
        <f>TRIM(ONS2012Q4[[#This Row],[Edited name]])</f>
        <v/>
      </c>
      <c r="D89" s="558" t="e">
        <f>VLOOKUP(ONS2012Q4[[#This Row],[Cleaned name]],ONSCollation[Dept detail / Agency],1,FALSE)</f>
        <v>#N/A</v>
      </c>
      <c r="E89" s="508"/>
      <c r="F89" s="508"/>
      <c r="G89" s="508"/>
      <c r="H89" s="508"/>
      <c r="I89" s="508"/>
      <c r="J89" s="508"/>
    </row>
    <row r="90" spans="1:10" x14ac:dyDescent="0.25">
      <c r="A90" s="553" t="s">
        <v>817</v>
      </c>
      <c r="B90" s="553" t="s">
        <v>23</v>
      </c>
      <c r="C90" s="553" t="str">
        <f>TRIM(ONS2012Q4[[#This Row],[Edited name]])</f>
        <v>HM Revenue and Customs</v>
      </c>
      <c r="D90" s="553" t="str">
        <f>VLOOKUP(ONS2012Q4[[#This Row],[Cleaned name]],ONSCollation[Dept detail / Agency],1,FALSE)</f>
        <v>HM Revenue and Customs</v>
      </c>
      <c r="E90" s="508">
        <v>72600</v>
      </c>
      <c r="F90" s="508">
        <v>64360</v>
      </c>
      <c r="G90" s="508">
        <v>73100</v>
      </c>
      <c r="H90" s="508">
        <v>64670</v>
      </c>
      <c r="I90" s="508">
        <v>-500</v>
      </c>
      <c r="J90" s="508">
        <v>-310</v>
      </c>
    </row>
    <row r="91" spans="1:10" x14ac:dyDescent="0.25">
      <c r="A91" s="553" t="s">
        <v>24</v>
      </c>
      <c r="B91" s="553" t="s">
        <v>24</v>
      </c>
      <c r="C91" s="553" t="str">
        <f>TRIM(ONS2012Q4[[#This Row],[Edited name]])</f>
        <v>Valuation Office</v>
      </c>
      <c r="D91" s="553" t="str">
        <f>VLOOKUP(ONS2012Q4[[#This Row],[Cleaned name]],ONSCollation[Dept detail / Agency],1,FALSE)</f>
        <v>Valuation Office</v>
      </c>
      <c r="E91" s="508">
        <v>3810</v>
      </c>
      <c r="F91" s="508">
        <v>3520</v>
      </c>
      <c r="G91" s="508">
        <v>3780</v>
      </c>
      <c r="H91" s="508">
        <v>3500</v>
      </c>
      <c r="I91" s="508">
        <v>20</v>
      </c>
      <c r="J91" s="508">
        <v>20</v>
      </c>
    </row>
    <row r="92" spans="1:10" x14ac:dyDescent="0.25">
      <c r="A92" s="553"/>
      <c r="B92" s="553">
        <v>0</v>
      </c>
      <c r="C92" s="553" t="str">
        <f>TRIM(ONS2012Q4[[#This Row],[Edited name]])</f>
        <v>0</v>
      </c>
      <c r="D92" s="553" t="e">
        <f>VLOOKUP(ONS2012Q4[[#This Row],[Cleaned name]],ONSCollation[Dept detail / Agency],1,FALSE)</f>
        <v>#N/A</v>
      </c>
      <c r="E92" s="508"/>
      <c r="F92" s="508"/>
      <c r="G92" s="508"/>
      <c r="H92" s="508"/>
      <c r="I92" s="508"/>
      <c r="J92" s="508"/>
    </row>
    <row r="93" spans="1:10" x14ac:dyDescent="0.25">
      <c r="A93" s="558" t="s">
        <v>22</v>
      </c>
      <c r="B93" s="558"/>
      <c r="C93" s="558" t="str">
        <f>TRIM(ONS2012Q4[[#This Row],[Edited name]])</f>
        <v/>
      </c>
      <c r="D93" s="558" t="e">
        <f>VLOOKUP(ONS2012Q4[[#This Row],[Cleaned name]],ONSCollation[Dept detail / Agency],1,FALSE)</f>
        <v>#N/A</v>
      </c>
      <c r="E93" s="508"/>
      <c r="F93" s="508"/>
      <c r="G93" s="508"/>
      <c r="H93" s="508"/>
      <c r="I93" s="508"/>
      <c r="J93" s="508"/>
    </row>
    <row r="94" spans="1:10" x14ac:dyDescent="0.25">
      <c r="A94" s="553" t="s">
        <v>818</v>
      </c>
      <c r="B94" s="553" t="s">
        <v>22</v>
      </c>
      <c r="C94" s="553" t="str">
        <f>TRIM(ONS2012Q4[[#This Row],[Edited name]])</f>
        <v>HM Treasury</v>
      </c>
      <c r="D94" s="553" t="str">
        <f>VLOOKUP(ONS2012Q4[[#This Row],[Cleaned name]],ONSCollation[Dept detail / Agency],1,FALSE)</f>
        <v>HM Treasury</v>
      </c>
      <c r="E94" s="508">
        <v>1170</v>
      </c>
      <c r="F94" s="508">
        <v>1130</v>
      </c>
      <c r="G94" s="508">
        <v>1180</v>
      </c>
      <c r="H94" s="508">
        <v>1140</v>
      </c>
      <c r="I94" s="508" t="s">
        <v>8</v>
      </c>
      <c r="J94" s="508" t="s">
        <v>8</v>
      </c>
    </row>
    <row r="95" spans="1:10" x14ac:dyDescent="0.25">
      <c r="A95" s="553" t="s">
        <v>837</v>
      </c>
      <c r="B95" s="553" t="s">
        <v>622</v>
      </c>
      <c r="C95" s="553" t="str">
        <f>TRIM(ONS2012Q4[[#This Row],[Edited name]])</f>
        <v>Asset Protection Agency</v>
      </c>
      <c r="D95" s="553" t="str">
        <f>VLOOKUP(ONS2012Q4[[#This Row],[Cleaned name]],ONSCollation[Dept detail / Agency],1,FALSE)</f>
        <v>Asset Protection Agency</v>
      </c>
      <c r="E95" s="508">
        <v>0</v>
      </c>
      <c r="F95" s="508">
        <v>0</v>
      </c>
      <c r="G95" s="508">
        <v>10</v>
      </c>
      <c r="H95" s="508">
        <v>10</v>
      </c>
      <c r="I95" s="508">
        <v>-10</v>
      </c>
      <c r="J95" s="508">
        <v>-10</v>
      </c>
    </row>
    <row r="96" spans="1:10" x14ac:dyDescent="0.25">
      <c r="A96" s="553" t="s">
        <v>581</v>
      </c>
      <c r="B96" s="553" t="s">
        <v>581</v>
      </c>
      <c r="C96" s="553" t="str">
        <f>TRIM(ONS2012Q4[[#This Row],[Edited name]])</f>
        <v>Office for Budget Responsibility</v>
      </c>
      <c r="D96" s="553" t="str">
        <f>VLOOKUP(ONS2012Q4[[#This Row],[Cleaned name]],ONSCollation[Dept detail / Agency],1,FALSE)</f>
        <v>Office for Budget Responsibility</v>
      </c>
      <c r="E96" s="508">
        <v>20</v>
      </c>
      <c r="F96" s="508">
        <v>20</v>
      </c>
      <c r="G96" s="508">
        <v>20</v>
      </c>
      <c r="H96" s="508">
        <v>20</v>
      </c>
      <c r="I96" s="508" t="s">
        <v>8</v>
      </c>
      <c r="J96" s="508" t="s">
        <v>8</v>
      </c>
    </row>
    <row r="97" spans="1:10" x14ac:dyDescent="0.25">
      <c r="A97" s="553"/>
      <c r="B97" s="553">
        <v>0</v>
      </c>
      <c r="C97" s="553" t="str">
        <f>TRIM(ONS2012Q4[[#This Row],[Edited name]])</f>
        <v>0</v>
      </c>
      <c r="D97" s="553" t="e">
        <f>VLOOKUP(ONS2012Q4[[#This Row],[Cleaned name]],ONSCollation[Dept detail / Agency],1,FALSE)</f>
        <v>#N/A</v>
      </c>
      <c r="E97" s="508"/>
      <c r="F97" s="508"/>
      <c r="G97" s="508"/>
      <c r="H97" s="508"/>
      <c r="I97" s="508"/>
      <c r="J97" s="508"/>
    </row>
    <row r="98" spans="1:10" x14ac:dyDescent="0.25">
      <c r="A98" s="558" t="s">
        <v>412</v>
      </c>
      <c r="B98" s="558"/>
      <c r="C98" s="558" t="str">
        <f>TRIM(ONS2012Q4[[#This Row],[Edited name]])</f>
        <v/>
      </c>
      <c r="D98" s="558" t="e">
        <f>VLOOKUP(ONS2012Q4[[#This Row],[Cleaned name]],ONSCollation[Dept detail / Agency],1,FALSE)</f>
        <v>#N/A</v>
      </c>
      <c r="E98" s="508"/>
      <c r="F98" s="508"/>
      <c r="G98" s="508"/>
      <c r="H98" s="508"/>
      <c r="I98" s="508"/>
      <c r="J98" s="508"/>
    </row>
    <row r="99" spans="1:10" x14ac:dyDescent="0.25">
      <c r="A99" s="553" t="s">
        <v>26</v>
      </c>
      <c r="B99" s="553" t="s">
        <v>26</v>
      </c>
      <c r="C99" s="553" t="str">
        <f>TRIM(ONS2012Q4[[#This Row],[Edited name]])</f>
        <v>Debt Management Office</v>
      </c>
      <c r="D99" s="553" t="str">
        <f>VLOOKUP(ONS2012Q4[[#This Row],[Cleaned name]],ONSCollation[Dept detail / Agency],1,FALSE)</f>
        <v>Debt Management Office</v>
      </c>
      <c r="E99" s="508">
        <v>110</v>
      </c>
      <c r="F99" s="508">
        <v>100</v>
      </c>
      <c r="G99" s="508">
        <v>110</v>
      </c>
      <c r="H99" s="508">
        <v>100</v>
      </c>
      <c r="I99" s="508" t="s">
        <v>8</v>
      </c>
      <c r="J99" s="508" t="s">
        <v>8</v>
      </c>
    </row>
    <row r="100" spans="1:10" x14ac:dyDescent="0.25">
      <c r="A100" s="553" t="s">
        <v>27</v>
      </c>
      <c r="B100" s="553" t="s">
        <v>27</v>
      </c>
      <c r="C100" s="553" t="str">
        <f>TRIM(ONS2012Q4[[#This Row],[Edited name]])</f>
        <v>Government Actuary's Department</v>
      </c>
      <c r="D100" s="553" t="str">
        <f>VLOOKUP(ONS2012Q4[[#This Row],[Cleaned name]],ONSCollation[Dept detail / Agency],1,FALSE)</f>
        <v>Government Actuary's Department</v>
      </c>
      <c r="E100" s="508">
        <v>150</v>
      </c>
      <c r="F100" s="508">
        <v>150</v>
      </c>
      <c r="G100" s="508">
        <v>150</v>
      </c>
      <c r="H100" s="508">
        <v>150</v>
      </c>
      <c r="I100" s="508">
        <v>0</v>
      </c>
      <c r="J100" s="508">
        <v>0</v>
      </c>
    </row>
    <row r="101" spans="1:10" x14ac:dyDescent="0.25">
      <c r="A101" s="553" t="s">
        <v>28</v>
      </c>
      <c r="B101" s="553" t="s">
        <v>28</v>
      </c>
      <c r="C101" s="553" t="str">
        <f>TRIM(ONS2012Q4[[#This Row],[Edited name]])</f>
        <v>National Savings and Investments</v>
      </c>
      <c r="D101" s="553" t="str">
        <f>VLOOKUP(ONS2012Q4[[#This Row],[Cleaned name]],ONSCollation[Dept detail / Agency],1,FALSE)</f>
        <v>National Savings and Investments</v>
      </c>
      <c r="E101" s="508">
        <v>180</v>
      </c>
      <c r="F101" s="508">
        <v>170</v>
      </c>
      <c r="G101" s="508">
        <v>160</v>
      </c>
      <c r="H101" s="508">
        <v>150</v>
      </c>
      <c r="I101" s="508">
        <v>20</v>
      </c>
      <c r="J101" s="508">
        <v>20</v>
      </c>
    </row>
    <row r="102" spans="1:10" x14ac:dyDescent="0.25">
      <c r="A102" s="553"/>
      <c r="B102" s="553">
        <v>0</v>
      </c>
      <c r="C102" s="553" t="str">
        <f>TRIM(ONS2012Q4[[#This Row],[Edited name]])</f>
        <v>0</v>
      </c>
      <c r="D102" s="553" t="e">
        <f>VLOOKUP(ONS2012Q4[[#This Row],[Cleaned name]],ONSCollation[Dept detail / Agency],1,FALSE)</f>
        <v>#N/A</v>
      </c>
      <c r="E102" s="508"/>
      <c r="F102" s="508"/>
      <c r="G102" s="508"/>
      <c r="H102" s="508"/>
      <c r="I102" s="508"/>
      <c r="J102" s="508"/>
    </row>
    <row r="103" spans="1:10" x14ac:dyDescent="0.25">
      <c r="A103" s="558" t="s">
        <v>67</v>
      </c>
      <c r="B103" s="558"/>
      <c r="C103" s="558" t="str">
        <f>TRIM(ONS2012Q4[[#This Row],[Edited name]])</f>
        <v/>
      </c>
      <c r="D103" s="558" t="e">
        <f>VLOOKUP(ONS2012Q4[[#This Row],[Cleaned name]],ONSCollation[Dept detail / Agency],1,FALSE)</f>
        <v>#N/A</v>
      </c>
      <c r="E103" s="508"/>
      <c r="F103" s="508"/>
      <c r="G103" s="508"/>
      <c r="H103" s="508"/>
      <c r="I103" s="508"/>
      <c r="J103" s="508"/>
    </row>
    <row r="104" spans="1:10" x14ac:dyDescent="0.25">
      <c r="A104" s="553" t="s">
        <v>838</v>
      </c>
      <c r="B104" s="553" t="s">
        <v>399</v>
      </c>
      <c r="C104" s="553" t="str">
        <f>TRIM(ONS2012Q4[[#This Row],[Edited name]])</f>
        <v>Home Office (excl agencies)</v>
      </c>
      <c r="D104" s="553" t="str">
        <f>VLOOKUP(ONS2012Q4[[#This Row],[Cleaned name]],ONSCollation[Dept detail / Agency],1,FALSE)</f>
        <v>Home Office (excl agencies)</v>
      </c>
      <c r="E104" s="508">
        <v>11370</v>
      </c>
      <c r="F104" s="508">
        <v>10860</v>
      </c>
      <c r="G104" s="508">
        <v>10720</v>
      </c>
      <c r="H104" s="508">
        <v>10220</v>
      </c>
      <c r="I104" s="508">
        <v>650</v>
      </c>
      <c r="J104" s="508">
        <v>640</v>
      </c>
    </row>
    <row r="105" spans="1:10" x14ac:dyDescent="0.25">
      <c r="A105" s="553" t="s">
        <v>839</v>
      </c>
      <c r="B105" s="553" t="s">
        <v>69</v>
      </c>
      <c r="C105" s="553" t="str">
        <f>TRIM(ONS2012Q4[[#This Row],[Edited name]])</f>
        <v>Criminal Records Bureau</v>
      </c>
      <c r="D105" s="553" t="str">
        <f>VLOOKUP(ONS2012Q4[[#This Row],[Cleaned name]],ONSCollation[Dept detail / Agency],1,FALSE)</f>
        <v>Criminal Records Bureau</v>
      </c>
      <c r="E105" s="508">
        <v>0</v>
      </c>
      <c r="F105" s="508">
        <v>0</v>
      </c>
      <c r="G105" s="508">
        <v>500</v>
      </c>
      <c r="H105" s="508">
        <v>470</v>
      </c>
      <c r="I105" s="508">
        <v>-500</v>
      </c>
      <c r="J105" s="508">
        <v>-470</v>
      </c>
    </row>
    <row r="106" spans="1:10" x14ac:dyDescent="0.25">
      <c r="A106" s="553" t="s">
        <v>70</v>
      </c>
      <c r="B106" s="553" t="s">
        <v>70</v>
      </c>
      <c r="C106" s="553" t="str">
        <f>TRIM(ONS2012Q4[[#This Row],[Edited name]])</f>
        <v>Identity and Passport Service</v>
      </c>
      <c r="D106" s="553" t="str">
        <f>VLOOKUP(ONS2012Q4[[#This Row],[Cleaned name]],ONSCollation[Dept detail / Agency],1,FALSE)</f>
        <v>Identity and Passport Service</v>
      </c>
      <c r="E106" s="508">
        <v>3370</v>
      </c>
      <c r="F106" s="508">
        <v>3040</v>
      </c>
      <c r="G106" s="508">
        <v>3370</v>
      </c>
      <c r="H106" s="508">
        <v>3020</v>
      </c>
      <c r="I106" s="508" t="s">
        <v>8</v>
      </c>
      <c r="J106" s="508">
        <v>20</v>
      </c>
    </row>
    <row r="107" spans="1:10" x14ac:dyDescent="0.25">
      <c r="A107" s="553" t="s">
        <v>414</v>
      </c>
      <c r="B107" s="553" t="s">
        <v>414</v>
      </c>
      <c r="C107" s="553" t="str">
        <f>TRIM(ONS2012Q4[[#This Row],[Edited name]])</f>
        <v>National Fraud Authority</v>
      </c>
      <c r="D107" s="553" t="str">
        <f>VLOOKUP(ONS2012Q4[[#This Row],[Cleaned name]],ONSCollation[Dept detail / Agency],1,FALSE)</f>
        <v>National Fraud Authority</v>
      </c>
      <c r="E107" s="508">
        <v>50</v>
      </c>
      <c r="F107" s="508">
        <v>50</v>
      </c>
      <c r="G107" s="508">
        <v>40</v>
      </c>
      <c r="H107" s="508">
        <v>40</v>
      </c>
      <c r="I107" s="508" t="s">
        <v>8</v>
      </c>
      <c r="J107" s="508" t="s">
        <v>8</v>
      </c>
    </row>
    <row r="108" spans="1:10" x14ac:dyDescent="0.25">
      <c r="A108" s="553" t="s">
        <v>68</v>
      </c>
      <c r="B108" s="553" t="s">
        <v>68</v>
      </c>
      <c r="C108" s="553" t="str">
        <f>TRIM(ONS2012Q4[[#This Row],[Edited name]])</f>
        <v>UK Border Agency</v>
      </c>
      <c r="D108" s="553" t="str">
        <f>VLOOKUP(ONS2012Q4[[#This Row],[Cleaned name]],ONSCollation[Dept detail / Agency],1,FALSE)</f>
        <v>UK Border Agency</v>
      </c>
      <c r="E108" s="508">
        <v>11400</v>
      </c>
      <c r="F108" s="508">
        <v>10680</v>
      </c>
      <c r="G108" s="508">
        <v>11400</v>
      </c>
      <c r="H108" s="508">
        <v>10680</v>
      </c>
      <c r="I108" s="508">
        <v>-10</v>
      </c>
      <c r="J108" s="508" t="s">
        <v>8</v>
      </c>
    </row>
    <row r="109" spans="1:10" x14ac:dyDescent="0.25">
      <c r="A109" s="553"/>
      <c r="B109" s="553">
        <v>0</v>
      </c>
      <c r="C109" s="553" t="str">
        <f>TRIM(ONS2012Q4[[#This Row],[Edited name]])</f>
        <v>0</v>
      </c>
      <c r="D109" s="553" t="e">
        <f>VLOOKUP(ONS2012Q4[[#This Row],[Cleaned name]],ONSCollation[Dept detail / Agency],1,FALSE)</f>
        <v>#N/A</v>
      </c>
      <c r="E109" s="508"/>
      <c r="F109" s="508"/>
      <c r="G109" s="508"/>
      <c r="H109" s="508"/>
      <c r="I109" s="508"/>
      <c r="J109" s="508"/>
    </row>
    <row r="110" spans="1:10" x14ac:dyDescent="0.25">
      <c r="A110" s="558" t="s">
        <v>80</v>
      </c>
      <c r="B110" s="558"/>
      <c r="C110" s="558" t="str">
        <f>TRIM(ONS2012Q4[[#This Row],[Edited name]])</f>
        <v/>
      </c>
      <c r="D110" s="558" t="e">
        <f>VLOOKUP(ONS2012Q4[[#This Row],[Cleaned name]],ONSCollation[Dept detail / Agency],1,FALSE)</f>
        <v>#N/A</v>
      </c>
      <c r="E110" s="508"/>
      <c r="F110" s="508"/>
      <c r="G110" s="508"/>
      <c r="H110" s="508"/>
      <c r="I110" s="508"/>
      <c r="J110" s="508"/>
    </row>
    <row r="111" spans="1:10" x14ac:dyDescent="0.25">
      <c r="A111" s="553" t="s">
        <v>81</v>
      </c>
      <c r="B111" s="553" t="s">
        <v>81</v>
      </c>
      <c r="C111" s="553" t="str">
        <f>TRIM(ONS2012Q4[[#This Row],[Edited name]])</f>
        <v>Department for International Development</v>
      </c>
      <c r="D111" s="553" t="str">
        <f>VLOOKUP(ONS2012Q4[[#This Row],[Cleaned name]],ONSCollation[Dept detail / Agency],1,FALSE)</f>
        <v>Department for International Development</v>
      </c>
      <c r="E111" s="508">
        <v>1770</v>
      </c>
      <c r="F111" s="508">
        <v>1730</v>
      </c>
      <c r="G111" s="508">
        <v>1750</v>
      </c>
      <c r="H111" s="508">
        <v>1710</v>
      </c>
      <c r="I111" s="508">
        <v>20</v>
      </c>
      <c r="J111" s="508">
        <v>20</v>
      </c>
    </row>
    <row r="112" spans="1:10" x14ac:dyDescent="0.25">
      <c r="A112" s="553"/>
      <c r="B112" s="553">
        <v>0</v>
      </c>
      <c r="C112" s="553" t="str">
        <f>TRIM(ONS2012Q4[[#This Row],[Edited name]])</f>
        <v>0</v>
      </c>
      <c r="D112" s="553" t="e">
        <f>VLOOKUP(ONS2012Q4[[#This Row],[Cleaned name]],ONSCollation[Dept detail / Agency],1,FALSE)</f>
        <v>#N/A</v>
      </c>
      <c r="E112" s="508"/>
      <c r="F112" s="508"/>
      <c r="G112" s="508"/>
      <c r="H112" s="508"/>
      <c r="I112" s="508"/>
      <c r="J112" s="508"/>
    </row>
    <row r="113" spans="1:10" x14ac:dyDescent="0.25">
      <c r="A113" s="558" t="s">
        <v>71</v>
      </c>
      <c r="B113" s="558"/>
      <c r="C113" s="558" t="str">
        <f>TRIM(ONS2012Q4[[#This Row],[Edited name]])</f>
        <v/>
      </c>
      <c r="D113" s="558" t="e">
        <f>VLOOKUP(ONS2012Q4[[#This Row],[Cleaned name]],ONSCollation[Dept detail / Agency],1,FALSE)</f>
        <v>#N/A</v>
      </c>
      <c r="E113" s="508"/>
      <c r="F113" s="508"/>
      <c r="G113" s="508"/>
      <c r="H113" s="508"/>
      <c r="I113" s="508"/>
      <c r="J113" s="508"/>
    </row>
    <row r="114" spans="1:10" x14ac:dyDescent="0.25">
      <c r="A114" s="553" t="s">
        <v>840</v>
      </c>
      <c r="B114" s="553" t="s">
        <v>401</v>
      </c>
      <c r="C114" s="553" t="str">
        <f>TRIM(ONS2012Q4[[#This Row],[Edited name]])</f>
        <v>Ministry of Justice (excl agencies)</v>
      </c>
      <c r="D114" s="553" t="str">
        <f>VLOOKUP(ONS2012Q4[[#This Row],[Cleaned name]],ONSCollation[Dept detail / Agency],1,FALSE)</f>
        <v>Ministry of Justice (excl agencies)</v>
      </c>
      <c r="E114" s="508">
        <v>4520</v>
      </c>
      <c r="F114" s="508">
        <v>4340</v>
      </c>
      <c r="G114" s="508">
        <v>4460</v>
      </c>
      <c r="H114" s="508">
        <v>4290</v>
      </c>
      <c r="I114" s="508">
        <v>50</v>
      </c>
      <c r="J114" s="508">
        <v>50</v>
      </c>
    </row>
    <row r="115" spans="1:10" x14ac:dyDescent="0.25">
      <c r="A115" s="553" t="s">
        <v>841</v>
      </c>
      <c r="B115" s="553" t="s">
        <v>580</v>
      </c>
      <c r="C115" s="553" t="str">
        <f>TRIM(ONS2012Q4[[#This Row],[Edited name]])</f>
        <v>Her Majesty's Courts and Tribunals Service</v>
      </c>
      <c r="D115" s="553" t="str">
        <f>VLOOKUP(ONS2012Q4[[#This Row],[Cleaned name]],ONSCollation[Dept detail / Agency],1,FALSE)</f>
        <v>Her Majesty's Courts and Tribunals Service</v>
      </c>
      <c r="E115" s="508">
        <v>19500</v>
      </c>
      <c r="F115" s="508">
        <v>17410</v>
      </c>
      <c r="G115" s="508">
        <v>19690</v>
      </c>
      <c r="H115" s="508">
        <v>17590</v>
      </c>
      <c r="I115" s="508">
        <v>-190</v>
      </c>
      <c r="J115" s="508">
        <v>-180</v>
      </c>
    </row>
    <row r="116" spans="1:10" x14ac:dyDescent="0.25">
      <c r="A116" s="553" t="s">
        <v>74</v>
      </c>
      <c r="B116" s="553" t="s">
        <v>74</v>
      </c>
      <c r="C116" s="553" t="str">
        <f>TRIM(ONS2012Q4[[#This Row],[Edited name]])</f>
        <v>National Archives</v>
      </c>
      <c r="D116" s="553" t="str">
        <f>VLOOKUP(ONS2012Q4[[#This Row],[Cleaned name]],ONSCollation[Dept detail / Agency],1,FALSE)</f>
        <v>National Archives</v>
      </c>
      <c r="E116" s="508">
        <v>640</v>
      </c>
      <c r="F116" s="508">
        <v>610</v>
      </c>
      <c r="G116" s="508">
        <v>650</v>
      </c>
      <c r="H116" s="508">
        <v>620</v>
      </c>
      <c r="I116" s="508">
        <v>-10</v>
      </c>
      <c r="J116" s="508">
        <v>-10</v>
      </c>
    </row>
    <row r="117" spans="1:10" x14ac:dyDescent="0.25">
      <c r="A117" s="553" t="s">
        <v>78</v>
      </c>
      <c r="B117" s="553" t="s">
        <v>78</v>
      </c>
      <c r="C117" s="553" t="str">
        <f>TRIM(ONS2012Q4[[#This Row],[Edited name]])</f>
        <v>National Offender Management Service</v>
      </c>
      <c r="D117" s="553" t="str">
        <f>VLOOKUP(ONS2012Q4[[#This Row],[Cleaned name]],ONSCollation[Dept detail / Agency],1,FALSE)</f>
        <v>National Offender Management Service</v>
      </c>
      <c r="E117" s="508">
        <v>43520</v>
      </c>
      <c r="F117" s="508">
        <v>41450</v>
      </c>
      <c r="G117" s="508">
        <v>43990</v>
      </c>
      <c r="H117" s="508">
        <v>41930</v>
      </c>
      <c r="I117" s="508">
        <v>-470</v>
      </c>
      <c r="J117" s="508">
        <v>-480</v>
      </c>
    </row>
    <row r="118" spans="1:10" x14ac:dyDescent="0.25">
      <c r="A118" s="553" t="s">
        <v>389</v>
      </c>
      <c r="B118" s="553" t="s">
        <v>389</v>
      </c>
      <c r="C118" s="553" t="str">
        <f>TRIM(ONS2012Q4[[#This Row],[Edited name]])</f>
        <v>The Office of the Public Guardian</v>
      </c>
      <c r="D118" s="553" t="str">
        <f>VLOOKUP(ONS2012Q4[[#This Row],[Cleaned name]],ONSCollation[Dept detail / Agency],1,FALSE)</f>
        <v>The Office of the Public Guardian</v>
      </c>
      <c r="E118" s="508">
        <v>480</v>
      </c>
      <c r="F118" s="508">
        <v>460</v>
      </c>
      <c r="G118" s="508">
        <v>490</v>
      </c>
      <c r="H118" s="508">
        <v>460</v>
      </c>
      <c r="I118" s="508">
        <v>-10</v>
      </c>
      <c r="J118" s="508">
        <v>-10</v>
      </c>
    </row>
    <row r="119" spans="1:10" x14ac:dyDescent="0.25">
      <c r="A119" s="553"/>
      <c r="B119" s="553">
        <v>0</v>
      </c>
      <c r="C119" s="553" t="str">
        <f>TRIM(ONS2012Q4[[#This Row],[Edited name]])</f>
        <v>0</v>
      </c>
      <c r="D119" s="553" t="e">
        <f>VLOOKUP(ONS2012Q4[[#This Row],[Cleaned name]],ONSCollation[Dept detail / Agency],1,FALSE)</f>
        <v>#N/A</v>
      </c>
      <c r="E119" s="508"/>
      <c r="F119" s="508"/>
      <c r="G119" s="508"/>
      <c r="H119" s="508"/>
      <c r="I119" s="508"/>
      <c r="J119" s="508"/>
    </row>
    <row r="120" spans="1:10" x14ac:dyDescent="0.25">
      <c r="A120" s="558" t="s">
        <v>82</v>
      </c>
      <c r="B120" s="558"/>
      <c r="C120" s="558" t="str">
        <f>TRIM(ONS2012Q4[[#This Row],[Edited name]])</f>
        <v/>
      </c>
      <c r="D120" s="558" t="e">
        <f>VLOOKUP(ONS2012Q4[[#This Row],[Cleaned name]],ONSCollation[Dept detail / Agency],1,FALSE)</f>
        <v>#N/A</v>
      </c>
      <c r="E120" s="508"/>
      <c r="F120" s="508"/>
      <c r="G120" s="508"/>
      <c r="H120" s="508"/>
      <c r="I120" s="508"/>
      <c r="J120" s="508"/>
    </row>
    <row r="121" spans="1:10" x14ac:dyDescent="0.25">
      <c r="A121" s="553" t="s">
        <v>82</v>
      </c>
      <c r="B121" s="553" t="s">
        <v>82</v>
      </c>
      <c r="C121" s="553" t="str">
        <f>TRIM(ONS2012Q4[[#This Row],[Edited name]])</f>
        <v>Northern Ireland Office</v>
      </c>
      <c r="D121" s="553" t="str">
        <f>VLOOKUP(ONS2012Q4[[#This Row],[Cleaned name]],ONSCollation[Dept detail / Agency],1,FALSE)</f>
        <v>Northern Ireland Office</v>
      </c>
      <c r="E121" s="508">
        <v>90</v>
      </c>
      <c r="F121" s="508">
        <v>90</v>
      </c>
      <c r="G121" s="508">
        <v>90</v>
      </c>
      <c r="H121" s="508">
        <v>90</v>
      </c>
      <c r="I121" s="508" t="s">
        <v>8</v>
      </c>
      <c r="J121" s="508" t="s">
        <v>8</v>
      </c>
    </row>
    <row r="122" spans="1:10" x14ac:dyDescent="0.25">
      <c r="A122" s="553"/>
      <c r="B122" s="553">
        <v>0</v>
      </c>
      <c r="C122" s="553" t="str">
        <f>TRIM(ONS2012Q4[[#This Row],[Edited name]])</f>
        <v>0</v>
      </c>
      <c r="D122" s="553" t="e">
        <f>VLOOKUP(ONS2012Q4[[#This Row],[Cleaned name]],ONSCollation[Dept detail / Agency],1,FALSE)</f>
        <v>#N/A</v>
      </c>
      <c r="E122" s="508"/>
      <c r="F122" s="508"/>
      <c r="G122" s="508"/>
      <c r="H122" s="508"/>
      <c r="I122" s="508"/>
      <c r="J122" s="508"/>
    </row>
    <row r="123" spans="1:10" x14ac:dyDescent="0.25">
      <c r="A123" s="558" t="s">
        <v>723</v>
      </c>
      <c r="B123" s="558"/>
      <c r="C123" s="558" t="str">
        <f>TRIM(ONS2012Q4[[#This Row],[Edited name]])</f>
        <v/>
      </c>
      <c r="D123" s="558" t="e">
        <f>VLOOKUP(ONS2012Q4[[#This Row],[Cleaned name]],ONSCollation[Dept detail / Agency],1,FALSE)</f>
        <v>#N/A</v>
      </c>
      <c r="E123" s="508"/>
      <c r="F123" s="508"/>
      <c r="G123" s="508"/>
      <c r="H123" s="508"/>
      <c r="I123" s="508"/>
      <c r="J123" s="508"/>
    </row>
    <row r="124" spans="1:10" x14ac:dyDescent="0.25">
      <c r="A124" s="553" t="s">
        <v>723</v>
      </c>
      <c r="B124" s="553" t="s">
        <v>144</v>
      </c>
      <c r="C124" s="553" t="str">
        <f>TRIM(ONS2012Q4[[#This Row],[Edited name]])</f>
        <v>Ofsted</v>
      </c>
      <c r="D124" s="553" t="str">
        <f>VLOOKUP(ONS2012Q4[[#This Row],[Cleaned name]],ONSCollation[Dept detail / Agency],1,FALSE)</f>
        <v>Ofsted</v>
      </c>
      <c r="E124" s="508">
        <v>1280</v>
      </c>
      <c r="F124" s="508">
        <v>1230</v>
      </c>
      <c r="G124" s="508">
        <v>1380</v>
      </c>
      <c r="H124" s="508">
        <v>1320</v>
      </c>
      <c r="I124" s="508">
        <v>-100</v>
      </c>
      <c r="J124" s="508">
        <v>-90</v>
      </c>
    </row>
    <row r="125" spans="1:10" x14ac:dyDescent="0.25">
      <c r="A125" s="553"/>
      <c r="B125" s="553">
        <v>0</v>
      </c>
      <c r="C125" s="553" t="str">
        <f>TRIM(ONS2012Q4[[#This Row],[Edited name]])</f>
        <v>0</v>
      </c>
      <c r="D125" s="553" t="e">
        <f>VLOOKUP(ONS2012Q4[[#This Row],[Cleaned name]],ONSCollation[Dept detail / Agency],1,FALSE)</f>
        <v>#N/A</v>
      </c>
      <c r="E125" s="508"/>
      <c r="F125" s="508"/>
      <c r="G125" s="508"/>
      <c r="H125" s="508"/>
      <c r="I125" s="508"/>
      <c r="J125" s="508"/>
    </row>
    <row r="126" spans="1:10" x14ac:dyDescent="0.25">
      <c r="A126" s="558" t="s">
        <v>296</v>
      </c>
      <c r="B126" s="558"/>
      <c r="C126" s="558" t="str">
        <f>TRIM(ONS2012Q4[[#This Row],[Edited name]])</f>
        <v/>
      </c>
      <c r="D126" s="558" t="e">
        <f>VLOOKUP(ONS2012Q4[[#This Row],[Cleaned name]],ONSCollation[Dept detail / Agency],1,FALSE)</f>
        <v>#N/A</v>
      </c>
      <c r="E126" s="508"/>
      <c r="F126" s="508"/>
      <c r="G126" s="508"/>
      <c r="H126" s="508"/>
      <c r="I126" s="508"/>
      <c r="J126" s="508"/>
    </row>
    <row r="127" spans="1:10" x14ac:dyDescent="0.25">
      <c r="A127" s="553" t="s">
        <v>296</v>
      </c>
      <c r="B127" s="553" t="s">
        <v>296</v>
      </c>
      <c r="C127" s="553" t="str">
        <f>TRIM(ONS2012Q4[[#This Row],[Edited name]])</f>
        <v>Office of Qualifications and Examinations Regulation</v>
      </c>
      <c r="D127" s="553" t="str">
        <f>VLOOKUP(ONS2012Q4[[#This Row],[Cleaned name]],ONSCollation[Dept detail / Agency],1,FALSE)</f>
        <v>Office of Qualifications and Examinations Regulation</v>
      </c>
      <c r="E127" s="508">
        <v>170</v>
      </c>
      <c r="F127" s="508">
        <v>170</v>
      </c>
      <c r="G127" s="508">
        <v>160</v>
      </c>
      <c r="H127" s="508">
        <v>160</v>
      </c>
      <c r="I127" s="508">
        <v>10</v>
      </c>
      <c r="J127" s="508">
        <v>10</v>
      </c>
    </row>
    <row r="128" spans="1:10" x14ac:dyDescent="0.25">
      <c r="A128" s="553"/>
      <c r="B128" s="553">
        <v>0</v>
      </c>
      <c r="C128" s="553" t="str">
        <f>TRIM(ONS2012Q4[[#This Row],[Edited name]])</f>
        <v>0</v>
      </c>
      <c r="D128" s="553" t="e">
        <f>VLOOKUP(ONS2012Q4[[#This Row],[Cleaned name]],ONSCollation[Dept detail / Agency],1,FALSE)</f>
        <v>#N/A</v>
      </c>
      <c r="E128" s="508"/>
      <c r="F128" s="508"/>
      <c r="G128" s="508"/>
      <c r="H128" s="508"/>
      <c r="I128" s="508"/>
      <c r="J128" s="508"/>
    </row>
    <row r="129" spans="1:10" x14ac:dyDescent="0.25">
      <c r="A129" s="558" t="s">
        <v>643</v>
      </c>
      <c r="B129" s="558"/>
      <c r="C129" s="558" t="str">
        <f>TRIM(ONS2012Q4[[#This Row],[Edited name]])</f>
        <v/>
      </c>
      <c r="D129" s="558" t="e">
        <f>VLOOKUP(ONS2012Q4[[#This Row],[Cleaned name]],ONSCollation[Dept detail / Agency],1,FALSE)</f>
        <v>#N/A</v>
      </c>
      <c r="E129" s="508"/>
      <c r="F129" s="508"/>
      <c r="G129" s="508"/>
      <c r="H129" s="508"/>
      <c r="I129" s="508"/>
      <c r="J129" s="508"/>
    </row>
    <row r="130" spans="1:10" x14ac:dyDescent="0.25">
      <c r="A130" s="553" t="s">
        <v>706</v>
      </c>
      <c r="B130" s="553" t="s">
        <v>706</v>
      </c>
      <c r="C130" s="553" t="str">
        <f>TRIM(ONS2012Q4[[#This Row],[Edited name]])</f>
        <v>Scotland Office (incl. Office of the Advocate General for Scotland)</v>
      </c>
      <c r="D130" s="553" t="str">
        <f>VLOOKUP(ONS2012Q4[[#This Row],[Cleaned name]],ONSCollation[Dept detail / Agency],1,FALSE)</f>
        <v>Scotland Office (incl. Office of the Advocate General for Scotland)</v>
      </c>
      <c r="E130" s="508">
        <v>90</v>
      </c>
      <c r="F130" s="508">
        <v>90</v>
      </c>
      <c r="G130" s="508">
        <v>80</v>
      </c>
      <c r="H130" s="508">
        <v>80</v>
      </c>
      <c r="I130" s="508">
        <v>10</v>
      </c>
      <c r="J130" s="508">
        <v>10</v>
      </c>
    </row>
    <row r="131" spans="1:10" x14ac:dyDescent="0.25">
      <c r="A131" s="553"/>
      <c r="B131" s="553">
        <v>0</v>
      </c>
      <c r="C131" s="553" t="str">
        <f>TRIM(ONS2012Q4[[#This Row],[Edited name]])</f>
        <v>0</v>
      </c>
      <c r="D131" s="553" t="e">
        <f>VLOOKUP(ONS2012Q4[[#This Row],[Cleaned name]],ONSCollation[Dept detail / Agency],1,FALSE)</f>
        <v>#N/A</v>
      </c>
      <c r="E131" s="508"/>
      <c r="F131" s="508"/>
      <c r="G131" s="508"/>
      <c r="H131" s="508"/>
      <c r="I131" s="508"/>
      <c r="J131" s="508"/>
    </row>
    <row r="132" spans="1:10" x14ac:dyDescent="0.25">
      <c r="A132" s="558" t="s">
        <v>83</v>
      </c>
      <c r="B132" s="558"/>
      <c r="C132" s="558" t="str">
        <f>TRIM(ONS2012Q4[[#This Row],[Edited name]])</f>
        <v/>
      </c>
      <c r="D132" s="558" t="e">
        <f>VLOOKUP(ONS2012Q4[[#This Row],[Cleaned name]],ONSCollation[Dept detail / Agency],1,FALSE)</f>
        <v>#N/A</v>
      </c>
      <c r="E132" s="508"/>
      <c r="F132" s="508"/>
      <c r="G132" s="508"/>
      <c r="H132" s="508"/>
      <c r="I132" s="508"/>
      <c r="J132" s="508"/>
    </row>
    <row r="133" spans="1:10" x14ac:dyDescent="0.25">
      <c r="A133" s="553" t="s">
        <v>83</v>
      </c>
      <c r="B133" s="553" t="s">
        <v>83</v>
      </c>
      <c r="C133" s="553" t="str">
        <f>TRIM(ONS2012Q4[[#This Row],[Edited name]])</f>
        <v>Security and Intelligence Services</v>
      </c>
      <c r="D133" s="553" t="str">
        <f>VLOOKUP(ONS2012Q4[[#This Row],[Cleaned name]],ONSCollation[Dept detail / Agency],1,FALSE)</f>
        <v>Security and Intelligence Services</v>
      </c>
      <c r="E133" s="508">
        <v>5440</v>
      </c>
      <c r="F133" s="508">
        <v>5220</v>
      </c>
      <c r="G133" s="508">
        <v>5430</v>
      </c>
      <c r="H133" s="508">
        <v>5200</v>
      </c>
      <c r="I133" s="508" t="s">
        <v>8</v>
      </c>
      <c r="J133" s="508">
        <v>20</v>
      </c>
    </row>
    <row r="134" spans="1:10" x14ac:dyDescent="0.25">
      <c r="A134" s="553"/>
      <c r="B134" s="553">
        <v>0</v>
      </c>
      <c r="C134" s="553" t="str">
        <f>TRIM(ONS2012Q4[[#This Row],[Edited name]])</f>
        <v>0</v>
      </c>
      <c r="D134" s="553" t="e">
        <f>VLOOKUP(ONS2012Q4[[#This Row],[Cleaned name]],ONSCollation[Dept detail / Agency],1,FALSE)</f>
        <v>#N/A</v>
      </c>
      <c r="E134" s="508"/>
      <c r="F134" s="508"/>
      <c r="G134" s="508"/>
      <c r="H134" s="508"/>
      <c r="I134" s="508"/>
      <c r="J134" s="508"/>
    </row>
    <row r="135" spans="1:10" x14ac:dyDescent="0.25">
      <c r="A135" s="558" t="s">
        <v>84</v>
      </c>
      <c r="B135" s="558"/>
      <c r="C135" s="558" t="str">
        <f>TRIM(ONS2012Q4[[#This Row],[Edited name]])</f>
        <v/>
      </c>
      <c r="D135" s="558" t="e">
        <f>VLOOKUP(ONS2012Q4[[#This Row],[Cleaned name]],ONSCollation[Dept detail / Agency],1,FALSE)</f>
        <v>#N/A</v>
      </c>
      <c r="E135" s="508"/>
      <c r="F135" s="508"/>
      <c r="G135" s="508"/>
      <c r="H135" s="508"/>
      <c r="I135" s="508"/>
      <c r="J135" s="508"/>
    </row>
    <row r="136" spans="1:10" x14ac:dyDescent="0.25">
      <c r="A136" s="553" t="s">
        <v>822</v>
      </c>
      <c r="B136" s="553" t="s">
        <v>402</v>
      </c>
      <c r="C136" s="553" t="str">
        <f>TRIM(ONS2012Q4[[#This Row],[Edited name]])</f>
        <v>Department for Transport</v>
      </c>
      <c r="D136" s="553" t="str">
        <f>VLOOKUP(ONS2012Q4[[#This Row],[Cleaned name]],ONSCollation[Dept detail / Agency],1,FALSE)</f>
        <v>Department for Transport</v>
      </c>
      <c r="E136" s="508">
        <v>1750</v>
      </c>
      <c r="F136" s="508">
        <v>1700</v>
      </c>
      <c r="G136" s="508">
        <v>1700</v>
      </c>
      <c r="H136" s="508">
        <v>1660</v>
      </c>
      <c r="I136" s="508">
        <v>40</v>
      </c>
      <c r="J136" s="508">
        <v>40</v>
      </c>
    </row>
    <row r="137" spans="1:10" x14ac:dyDescent="0.25">
      <c r="A137" s="553" t="s">
        <v>85</v>
      </c>
      <c r="B137" s="553" t="s">
        <v>85</v>
      </c>
      <c r="C137" s="553" t="str">
        <f>TRIM(ONS2012Q4[[#This Row],[Edited name]])</f>
        <v>Driver and Vehicle Licensing Agency</v>
      </c>
      <c r="D137" s="553" t="str">
        <f>VLOOKUP(ONS2012Q4[[#This Row],[Cleaned name]],ONSCollation[Dept detail / Agency],1,FALSE)</f>
        <v>Driver and Vehicle Licensing Agency</v>
      </c>
      <c r="E137" s="508">
        <v>6350</v>
      </c>
      <c r="F137" s="508">
        <v>5760</v>
      </c>
      <c r="G137" s="508">
        <v>6320</v>
      </c>
      <c r="H137" s="508">
        <v>5740</v>
      </c>
      <c r="I137" s="508">
        <v>30</v>
      </c>
      <c r="J137" s="508">
        <v>20</v>
      </c>
    </row>
    <row r="138" spans="1:10" x14ac:dyDescent="0.25">
      <c r="A138" s="553" t="s">
        <v>86</v>
      </c>
      <c r="B138" s="553" t="s">
        <v>86</v>
      </c>
      <c r="C138" s="553" t="str">
        <f>TRIM(ONS2012Q4[[#This Row],[Edited name]])</f>
        <v>Driving Standards Agency</v>
      </c>
      <c r="D138" s="553" t="str">
        <f>VLOOKUP(ONS2012Q4[[#This Row],[Cleaned name]],ONSCollation[Dept detail / Agency],1,FALSE)</f>
        <v>Driving Standards Agency</v>
      </c>
      <c r="E138" s="508">
        <v>2490</v>
      </c>
      <c r="F138" s="508">
        <v>2310</v>
      </c>
      <c r="G138" s="508">
        <v>2520</v>
      </c>
      <c r="H138" s="508">
        <v>2340</v>
      </c>
      <c r="I138" s="508">
        <v>-30</v>
      </c>
      <c r="J138" s="508">
        <v>-30</v>
      </c>
    </row>
    <row r="139" spans="1:10" x14ac:dyDescent="0.25">
      <c r="A139" s="553" t="s">
        <v>87</v>
      </c>
      <c r="B139" s="553" t="s">
        <v>87</v>
      </c>
      <c r="C139" s="553" t="str">
        <f>TRIM(ONS2012Q4[[#This Row],[Edited name]])</f>
        <v>Government Car and Despatch Agency</v>
      </c>
      <c r="D139" s="553" t="str">
        <f>VLOOKUP(ONS2012Q4[[#This Row],[Cleaned name]],ONSCollation[Dept detail / Agency],1,FALSE)</f>
        <v>Government Car and Despatch Agency</v>
      </c>
      <c r="E139" s="508">
        <v>100</v>
      </c>
      <c r="F139" s="508">
        <v>90</v>
      </c>
      <c r="G139" s="508">
        <v>100</v>
      </c>
      <c r="H139" s="508">
        <v>90</v>
      </c>
      <c r="I139" s="508" t="s">
        <v>8</v>
      </c>
      <c r="J139" s="508">
        <v>-10</v>
      </c>
    </row>
    <row r="140" spans="1:10" x14ac:dyDescent="0.25">
      <c r="A140" s="553" t="s">
        <v>88</v>
      </c>
      <c r="B140" s="553" t="s">
        <v>88</v>
      </c>
      <c r="C140" s="553" t="str">
        <f>TRIM(ONS2012Q4[[#This Row],[Edited name]])</f>
        <v>Highways Agency</v>
      </c>
      <c r="D140" s="553" t="str">
        <f>VLOOKUP(ONS2012Q4[[#This Row],[Cleaned name]],ONSCollation[Dept detail / Agency],1,FALSE)</f>
        <v>Highways Agency</v>
      </c>
      <c r="E140" s="508">
        <v>3360</v>
      </c>
      <c r="F140" s="508">
        <v>3250</v>
      </c>
      <c r="G140" s="508">
        <v>3400</v>
      </c>
      <c r="H140" s="508">
        <v>3300</v>
      </c>
      <c r="I140" s="508">
        <v>-40</v>
      </c>
      <c r="J140" s="508">
        <v>-50</v>
      </c>
    </row>
    <row r="141" spans="1:10" x14ac:dyDescent="0.25">
      <c r="A141" s="553" t="s">
        <v>89</v>
      </c>
      <c r="B141" s="553" t="s">
        <v>89</v>
      </c>
      <c r="C141" s="553" t="str">
        <f>TRIM(ONS2012Q4[[#This Row],[Edited name]])</f>
        <v>Maritime and Coastguard Agency</v>
      </c>
      <c r="D141" s="553" t="str">
        <f>VLOOKUP(ONS2012Q4[[#This Row],[Cleaned name]],ONSCollation[Dept detail / Agency],1,FALSE)</f>
        <v>Maritime and Coastguard Agency</v>
      </c>
      <c r="E141" s="508">
        <v>1120</v>
      </c>
      <c r="F141" s="508">
        <v>1060</v>
      </c>
      <c r="G141" s="508">
        <v>1120</v>
      </c>
      <c r="H141" s="508">
        <v>1060</v>
      </c>
      <c r="I141" s="508">
        <v>0</v>
      </c>
      <c r="J141" s="508" t="s">
        <v>8</v>
      </c>
    </row>
    <row r="142" spans="1:10" x14ac:dyDescent="0.25">
      <c r="A142" s="553" t="s">
        <v>90</v>
      </c>
      <c r="B142" s="553" t="s">
        <v>90</v>
      </c>
      <c r="C142" s="553" t="str">
        <f>TRIM(ONS2012Q4[[#This Row],[Edited name]])</f>
        <v>Office of Rail Regulation</v>
      </c>
      <c r="D142" s="553" t="str">
        <f>VLOOKUP(ONS2012Q4[[#This Row],[Cleaned name]],ONSCollation[Dept detail / Agency],1,FALSE)</f>
        <v>Office of Rail Regulation</v>
      </c>
      <c r="E142" s="508">
        <v>300</v>
      </c>
      <c r="F142" s="508">
        <v>280</v>
      </c>
      <c r="G142" s="508">
        <v>290</v>
      </c>
      <c r="H142" s="508">
        <v>270</v>
      </c>
      <c r="I142" s="508">
        <v>10</v>
      </c>
      <c r="J142" s="508" t="s">
        <v>8</v>
      </c>
    </row>
    <row r="143" spans="1:10" x14ac:dyDescent="0.25">
      <c r="A143" s="553" t="s">
        <v>91</v>
      </c>
      <c r="B143" s="553" t="s">
        <v>91</v>
      </c>
      <c r="C143" s="553" t="str">
        <f>TRIM(ONS2012Q4[[#This Row],[Edited name]])</f>
        <v>Vehicle Certification Agency</v>
      </c>
      <c r="D143" s="553" t="str">
        <f>VLOOKUP(ONS2012Q4[[#This Row],[Cleaned name]],ONSCollation[Dept detail / Agency],1,FALSE)</f>
        <v>Vehicle Certification Agency</v>
      </c>
      <c r="E143" s="508">
        <v>160</v>
      </c>
      <c r="F143" s="508">
        <v>150</v>
      </c>
      <c r="G143" s="508">
        <v>160</v>
      </c>
      <c r="H143" s="508">
        <v>150</v>
      </c>
      <c r="I143" s="508" t="s">
        <v>8</v>
      </c>
      <c r="J143" s="508" t="s">
        <v>8</v>
      </c>
    </row>
    <row r="144" spans="1:10" x14ac:dyDescent="0.25">
      <c r="A144" s="553" t="s">
        <v>92</v>
      </c>
      <c r="B144" s="553" t="s">
        <v>92</v>
      </c>
      <c r="C144" s="553" t="str">
        <f>TRIM(ONS2012Q4[[#This Row],[Edited name]])</f>
        <v>Vehicle and Operator Services Agency</v>
      </c>
      <c r="D144" s="553" t="str">
        <f>VLOOKUP(ONS2012Q4[[#This Row],[Cleaned name]],ONSCollation[Dept detail / Agency],1,FALSE)</f>
        <v>Vehicle and Operator Services Agency</v>
      </c>
      <c r="E144" s="508">
        <v>2250</v>
      </c>
      <c r="F144" s="508">
        <v>2170</v>
      </c>
      <c r="G144" s="508">
        <v>2250</v>
      </c>
      <c r="H144" s="508">
        <v>2160</v>
      </c>
      <c r="I144" s="508">
        <v>10</v>
      </c>
      <c r="J144" s="508">
        <v>10</v>
      </c>
    </row>
    <row r="145" spans="1:10" x14ac:dyDescent="0.25">
      <c r="A145" s="553"/>
      <c r="B145" s="553">
        <v>0</v>
      </c>
      <c r="C145" s="553" t="str">
        <f>TRIM(ONS2012Q4[[#This Row],[Edited name]])</f>
        <v>0</v>
      </c>
      <c r="D145" s="553" t="e">
        <f>VLOOKUP(ONS2012Q4[[#This Row],[Cleaned name]],ONSCollation[Dept detail / Agency],1,FALSE)</f>
        <v>#N/A</v>
      </c>
      <c r="E145" s="508"/>
      <c r="F145" s="508"/>
      <c r="G145" s="508"/>
      <c r="H145" s="508"/>
      <c r="I145" s="508"/>
      <c r="J145" s="508"/>
    </row>
    <row r="146" spans="1:10" x14ac:dyDescent="0.25">
      <c r="A146" s="558" t="s">
        <v>146</v>
      </c>
      <c r="B146" s="558"/>
      <c r="C146" s="558" t="str">
        <f>TRIM(ONS2012Q4[[#This Row],[Edited name]])</f>
        <v/>
      </c>
      <c r="D146" s="558" t="e">
        <f>VLOOKUP(ONS2012Q4[[#This Row],[Cleaned name]],ONSCollation[Dept detail / Agency],1,FALSE)</f>
        <v>#N/A</v>
      </c>
      <c r="E146" s="508"/>
      <c r="F146" s="508"/>
      <c r="G146" s="508"/>
      <c r="H146" s="508"/>
      <c r="I146" s="508"/>
      <c r="J146" s="508"/>
    </row>
    <row r="147" spans="1:10" x14ac:dyDescent="0.25">
      <c r="A147" s="553" t="s">
        <v>146</v>
      </c>
      <c r="B147" s="553" t="s">
        <v>146</v>
      </c>
      <c r="C147" s="553" t="str">
        <f>TRIM(ONS2012Q4[[#This Row],[Edited name]])</f>
        <v>UK Statistics Authority</v>
      </c>
      <c r="D147" s="553" t="str">
        <f>VLOOKUP(ONS2012Q4[[#This Row],[Cleaned name]],ONSCollation[Dept detail / Agency],1,FALSE)</f>
        <v>UK Statistics Authority</v>
      </c>
      <c r="E147" s="508">
        <v>3560</v>
      </c>
      <c r="F147" s="508">
        <v>2920</v>
      </c>
      <c r="G147" s="508">
        <v>3620</v>
      </c>
      <c r="H147" s="508">
        <v>2970</v>
      </c>
      <c r="I147" s="508">
        <v>-60</v>
      </c>
      <c r="J147" s="508">
        <v>-40</v>
      </c>
    </row>
    <row r="148" spans="1:10" x14ac:dyDescent="0.25">
      <c r="A148" s="553"/>
      <c r="B148" s="553">
        <v>0</v>
      </c>
      <c r="C148" s="553" t="str">
        <f>TRIM(ONS2012Q4[[#This Row],[Edited name]])</f>
        <v>0</v>
      </c>
      <c r="D148" s="553" t="e">
        <f>VLOOKUP(ONS2012Q4[[#This Row],[Cleaned name]],ONSCollation[Dept detail / Agency],1,FALSE)</f>
        <v>#N/A</v>
      </c>
      <c r="E148" s="508"/>
      <c r="F148" s="508"/>
      <c r="G148" s="508"/>
      <c r="H148" s="508"/>
      <c r="I148" s="508"/>
      <c r="J148" s="508"/>
    </row>
    <row r="149" spans="1:10" x14ac:dyDescent="0.25">
      <c r="A149" s="560" t="s">
        <v>79</v>
      </c>
      <c r="B149" s="560"/>
      <c r="C149" s="560" t="str">
        <f>TRIM(ONS2012Q4[[#This Row],[Edited name]])</f>
        <v/>
      </c>
      <c r="D149" s="560" t="e">
        <f>VLOOKUP(ONS2012Q4[[#This Row],[Cleaned name]],ONSCollation[Dept detail / Agency],1,FALSE)</f>
        <v>#N/A</v>
      </c>
      <c r="E149" s="508"/>
      <c r="F149" s="508"/>
      <c r="G149" s="508"/>
      <c r="H149" s="508"/>
      <c r="I149" s="508"/>
      <c r="J149" s="508"/>
    </row>
    <row r="150" spans="1:10" x14ac:dyDescent="0.25">
      <c r="A150" s="553" t="s">
        <v>79</v>
      </c>
      <c r="B150" s="553" t="s">
        <v>79</v>
      </c>
      <c r="C150" s="553" t="str">
        <f>TRIM(ONS2012Q4[[#This Row],[Edited name]])</f>
        <v>UK Supreme Court</v>
      </c>
      <c r="D150" s="553" t="str">
        <f>VLOOKUP(ONS2012Q4[[#This Row],[Cleaned name]],ONSCollation[Dept detail / Agency],1,FALSE)</f>
        <v>UK Supreme Court</v>
      </c>
      <c r="E150" s="508">
        <v>50</v>
      </c>
      <c r="F150" s="508">
        <v>50</v>
      </c>
      <c r="G150" s="508">
        <v>50</v>
      </c>
      <c r="H150" s="508">
        <v>40</v>
      </c>
      <c r="I150" s="508" t="s">
        <v>8</v>
      </c>
      <c r="J150" s="508" t="s">
        <v>8</v>
      </c>
    </row>
    <row r="151" spans="1:10" x14ac:dyDescent="0.25">
      <c r="A151" s="553"/>
      <c r="B151" s="553">
        <v>0</v>
      </c>
      <c r="C151" s="553" t="str">
        <f>TRIM(ONS2012Q4[[#This Row],[Edited name]])</f>
        <v>0</v>
      </c>
      <c r="D151" s="553" t="e">
        <f>VLOOKUP(ONS2012Q4[[#This Row],[Cleaned name]],ONSCollation[Dept detail / Agency],1,FALSE)</f>
        <v>#N/A</v>
      </c>
      <c r="E151" s="508"/>
      <c r="F151" s="508"/>
      <c r="G151" s="508"/>
      <c r="H151" s="508"/>
      <c r="I151" s="508"/>
      <c r="J151" s="508"/>
    </row>
    <row r="152" spans="1:10" x14ac:dyDescent="0.25">
      <c r="A152" s="558" t="s">
        <v>77</v>
      </c>
      <c r="B152" s="558"/>
      <c r="C152" s="558" t="str">
        <f>TRIM(ONS2012Q4[[#This Row],[Edited name]])</f>
        <v/>
      </c>
      <c r="D152" s="558" t="e">
        <f>VLOOKUP(ONS2012Q4[[#This Row],[Cleaned name]],ONSCollation[Dept detail / Agency],1,FALSE)</f>
        <v>#N/A</v>
      </c>
      <c r="E152" s="508"/>
      <c r="F152" s="508"/>
      <c r="G152" s="508"/>
      <c r="H152" s="508"/>
      <c r="I152" s="508"/>
      <c r="J152" s="508"/>
    </row>
    <row r="153" spans="1:10" x14ac:dyDescent="0.25">
      <c r="A153" s="553" t="s">
        <v>645</v>
      </c>
      <c r="B153" s="553" t="s">
        <v>645</v>
      </c>
      <c r="C153" s="553" t="str">
        <f>TRIM(ONS2012Q4[[#This Row],[Edited name]])</f>
        <v>Wales Office</v>
      </c>
      <c r="D153" s="553" t="str">
        <f>VLOOKUP(ONS2012Q4[[#This Row],[Cleaned name]],ONSCollation[Dept detail / Agency],1,FALSE)</f>
        <v>Wales Office</v>
      </c>
      <c r="E153" s="508">
        <v>50</v>
      </c>
      <c r="F153" s="508">
        <v>50</v>
      </c>
      <c r="G153" s="508">
        <v>50</v>
      </c>
      <c r="H153" s="508">
        <v>50</v>
      </c>
      <c r="I153" s="508" t="s">
        <v>8</v>
      </c>
      <c r="J153" s="508" t="s">
        <v>8</v>
      </c>
    </row>
    <row r="154" spans="1:10" x14ac:dyDescent="0.25">
      <c r="A154" s="553"/>
      <c r="B154" s="553">
        <v>0</v>
      </c>
      <c r="C154" s="553" t="str">
        <f>TRIM(ONS2012Q4[[#This Row],[Edited name]])</f>
        <v>0</v>
      </c>
      <c r="D154" s="553" t="e">
        <f>VLOOKUP(ONS2012Q4[[#This Row],[Cleaned name]],ONSCollation[Dept detail / Agency],1,FALSE)</f>
        <v>#N/A</v>
      </c>
      <c r="E154" s="508"/>
      <c r="F154" s="508"/>
      <c r="G154" s="508"/>
      <c r="H154" s="508"/>
      <c r="I154" s="508"/>
      <c r="J154" s="508"/>
    </row>
    <row r="155" spans="1:10" x14ac:dyDescent="0.25">
      <c r="A155" s="558" t="s">
        <v>148</v>
      </c>
      <c r="B155" s="558"/>
      <c r="C155" s="558" t="str">
        <f>TRIM(ONS2012Q4[[#This Row],[Edited name]])</f>
        <v/>
      </c>
      <c r="D155" s="558" t="e">
        <f>VLOOKUP(ONS2012Q4[[#This Row],[Cleaned name]],ONSCollation[Dept detail / Agency],1,FALSE)</f>
        <v>#N/A</v>
      </c>
      <c r="E155" s="508"/>
      <c r="F155" s="508"/>
      <c r="G155" s="508"/>
      <c r="H155" s="508"/>
      <c r="I155" s="508"/>
      <c r="J155" s="508"/>
    </row>
    <row r="156" spans="1:10" x14ac:dyDescent="0.25">
      <c r="A156" s="553" t="s">
        <v>719</v>
      </c>
      <c r="B156" s="553" t="s">
        <v>719</v>
      </c>
      <c r="C156" s="553" t="str">
        <f>TRIM(ONS2012Q4[[#This Row],[Edited name]])</f>
        <v>Department for Work and Pensions</v>
      </c>
      <c r="D156" s="553" t="str">
        <f>VLOOKUP(ONS2012Q4[[#This Row],[Cleaned name]],ONSCollation[Dept detail / Agency],1,FALSE)</f>
        <v>Department for Work and Pensions</v>
      </c>
      <c r="E156" s="508">
        <v>106490</v>
      </c>
      <c r="F156" s="508">
        <v>94100</v>
      </c>
      <c r="G156" s="508">
        <v>107550</v>
      </c>
      <c r="H156" s="508">
        <v>95220</v>
      </c>
      <c r="I156" s="508">
        <v>-1070</v>
      </c>
      <c r="J156" s="508">
        <v>-1120</v>
      </c>
    </row>
    <row r="157" spans="1:10" x14ac:dyDescent="0.25">
      <c r="A157" s="553" t="s">
        <v>95</v>
      </c>
      <c r="B157" s="553" t="s">
        <v>95</v>
      </c>
      <c r="C157" s="553" t="str">
        <f>TRIM(ONS2012Q4[[#This Row],[Edited name]])</f>
        <v>The Health and Safety Executive</v>
      </c>
      <c r="D157" s="553" t="str">
        <f>VLOOKUP(ONS2012Q4[[#This Row],[Cleaned name]],ONSCollation[Dept detail / Agency],1,FALSE)</f>
        <v>The Health and Safety Executive</v>
      </c>
      <c r="E157" s="508">
        <v>3420</v>
      </c>
      <c r="F157" s="508">
        <v>3190</v>
      </c>
      <c r="G157" s="508">
        <v>3450</v>
      </c>
      <c r="H157" s="508">
        <v>3230</v>
      </c>
      <c r="I157" s="508">
        <v>-30</v>
      </c>
      <c r="J157" s="508">
        <v>-30</v>
      </c>
    </row>
    <row r="158" spans="1:10" x14ac:dyDescent="0.25">
      <c r="A158" s="553"/>
      <c r="B158" s="553">
        <v>0</v>
      </c>
      <c r="C158" s="553" t="str">
        <f>TRIM(ONS2012Q4[[#This Row],[Edited name]])</f>
        <v>0</v>
      </c>
      <c r="D158" s="553" t="e">
        <f>VLOOKUP(ONS2012Q4[[#This Row],[Cleaned name]],ONSCollation[Dept detail / Agency],1,FALSE)</f>
        <v>#N/A</v>
      </c>
      <c r="E158" s="508"/>
      <c r="F158" s="508"/>
      <c r="G158" s="508"/>
      <c r="H158" s="508"/>
      <c r="I158" s="508"/>
      <c r="J158" s="508"/>
    </row>
    <row r="159" spans="1:10" x14ac:dyDescent="0.25">
      <c r="A159" s="558" t="s">
        <v>153</v>
      </c>
      <c r="B159" s="558"/>
      <c r="C159" s="558" t="str">
        <f>TRIM(ONS2012Q4[[#This Row],[Edited name]])</f>
        <v/>
      </c>
      <c r="D159" s="558" t="e">
        <f>VLOOKUP(ONS2012Q4[[#This Row],[Cleaned name]],ONSCollation[Dept detail / Agency],1,FALSE)</f>
        <v>#N/A</v>
      </c>
      <c r="E159" s="508"/>
      <c r="F159" s="508"/>
      <c r="G159" s="508"/>
      <c r="H159" s="508"/>
      <c r="I159" s="508"/>
      <c r="J159" s="508"/>
    </row>
    <row r="160" spans="1:10" x14ac:dyDescent="0.25">
      <c r="A160" s="559" t="s">
        <v>825</v>
      </c>
      <c r="B160" s="559" t="s">
        <v>154</v>
      </c>
      <c r="C160" s="559" t="str">
        <f>TRIM(ONS2012Q4[[#This Row],[Edited name]])</f>
        <v>Scottish Government (excl agencies)</v>
      </c>
      <c r="D160" s="559" t="str">
        <f>VLOOKUP(ONS2012Q4[[#This Row],[Cleaned name]],ONSCollation[Dept detail / Agency],1,FALSE)</f>
        <v>Scottish Government (excl agencies)</v>
      </c>
      <c r="E160" s="508">
        <v>5100</v>
      </c>
      <c r="F160" s="508">
        <v>4890</v>
      </c>
      <c r="G160" s="508">
        <v>5040</v>
      </c>
      <c r="H160" s="508">
        <v>4830</v>
      </c>
      <c r="I160" s="508">
        <v>60</v>
      </c>
      <c r="J160" s="508">
        <v>60</v>
      </c>
    </row>
    <row r="161" spans="1:10" x14ac:dyDescent="0.25">
      <c r="A161" s="559" t="s">
        <v>709</v>
      </c>
      <c r="B161" s="559" t="s">
        <v>709</v>
      </c>
      <c r="C161" s="559" t="str">
        <f>TRIM(ONS2012Q4[[#This Row],[Edited name]])</f>
        <v>Accountant in Bankruptcy</v>
      </c>
      <c r="D161" s="559" t="str">
        <f>VLOOKUP(ONS2012Q4[[#This Row],[Cleaned name]],ONSCollation[Dept detail / Agency],1,FALSE)</f>
        <v>Accountant in Bankruptcy</v>
      </c>
      <c r="E161" s="508">
        <v>150</v>
      </c>
      <c r="F161" s="508">
        <v>140</v>
      </c>
      <c r="G161" s="508">
        <v>150</v>
      </c>
      <c r="H161" s="508">
        <v>140</v>
      </c>
      <c r="I161" s="508">
        <v>0</v>
      </c>
      <c r="J161" s="508" t="s">
        <v>8</v>
      </c>
    </row>
    <row r="162" spans="1:10" x14ac:dyDescent="0.25">
      <c r="A162" s="559" t="s">
        <v>710</v>
      </c>
      <c r="B162" s="559" t="s">
        <v>710</v>
      </c>
      <c r="C162" s="559" t="str">
        <f>TRIM(ONS2012Q4[[#This Row],[Edited name]])</f>
        <v>Crown Office and Procurator Fiscal</v>
      </c>
      <c r="D162" s="559" t="str">
        <f>VLOOKUP(ONS2012Q4[[#This Row],[Cleaned name]],ONSCollation[Dept detail / Agency],1,FALSE)</f>
        <v>Crown Office and Procurator Fiscal</v>
      </c>
      <c r="E162" s="508">
        <v>1670</v>
      </c>
      <c r="F162" s="508">
        <v>1560</v>
      </c>
      <c r="G162" s="508">
        <v>1640</v>
      </c>
      <c r="H162" s="508">
        <v>1530</v>
      </c>
      <c r="I162" s="508">
        <v>30</v>
      </c>
      <c r="J162" s="508">
        <v>30</v>
      </c>
    </row>
    <row r="163" spans="1:10" x14ac:dyDescent="0.25">
      <c r="A163" s="559" t="s">
        <v>108</v>
      </c>
      <c r="B163" s="559" t="s">
        <v>108</v>
      </c>
      <c r="C163" s="559" t="str">
        <f>TRIM(ONS2012Q4[[#This Row],[Edited name]])</f>
        <v>Disclosure Scotland</v>
      </c>
      <c r="D163" s="559" t="str">
        <f>VLOOKUP(ONS2012Q4[[#This Row],[Cleaned name]],ONSCollation[Dept detail / Agency],1,FALSE)</f>
        <v>Disclosure Scotland</v>
      </c>
      <c r="E163" s="508">
        <v>180</v>
      </c>
      <c r="F163" s="508">
        <v>170</v>
      </c>
      <c r="G163" s="508">
        <v>180</v>
      </c>
      <c r="H163" s="508">
        <v>170</v>
      </c>
      <c r="I163" s="508" t="s">
        <v>8</v>
      </c>
      <c r="J163" s="508" t="s">
        <v>8</v>
      </c>
    </row>
    <row r="164" spans="1:10" x14ac:dyDescent="0.25">
      <c r="A164" s="559" t="s">
        <v>650</v>
      </c>
      <c r="B164" s="559" t="s">
        <v>650</v>
      </c>
      <c r="C164" s="559" t="str">
        <f>TRIM(ONS2012Q4[[#This Row],[Edited name]])</f>
        <v>Education Scotland</v>
      </c>
      <c r="D164" s="559" t="str">
        <f>VLOOKUP(ONS2012Q4[[#This Row],[Cleaned name]],ONSCollation[Dept detail / Agency],1,FALSE)</f>
        <v>Education Scotland</v>
      </c>
      <c r="E164" s="508">
        <v>240</v>
      </c>
      <c r="F164" s="508">
        <v>230</v>
      </c>
      <c r="G164" s="508">
        <v>250</v>
      </c>
      <c r="H164" s="508">
        <v>240</v>
      </c>
      <c r="I164" s="508">
        <v>-10</v>
      </c>
      <c r="J164" s="508">
        <v>-10</v>
      </c>
    </row>
    <row r="165" spans="1:10" x14ac:dyDescent="0.25">
      <c r="A165" s="559" t="s">
        <v>98</v>
      </c>
      <c r="B165" s="559" t="s">
        <v>98</v>
      </c>
      <c r="C165" s="559" t="str">
        <f>TRIM(ONS2012Q4[[#This Row],[Edited name]])</f>
        <v>Historic Scotland</v>
      </c>
      <c r="D165" s="559" t="str">
        <f>VLOOKUP(ONS2012Q4[[#This Row],[Cleaned name]],ONSCollation[Dept detail / Agency],1,FALSE)</f>
        <v>Historic Scotland</v>
      </c>
      <c r="E165" s="508">
        <v>1030</v>
      </c>
      <c r="F165" s="508">
        <v>960</v>
      </c>
      <c r="G165" s="508">
        <v>1190</v>
      </c>
      <c r="H165" s="508">
        <v>1100</v>
      </c>
      <c r="I165" s="508">
        <v>-160</v>
      </c>
      <c r="J165" s="508">
        <v>-140</v>
      </c>
    </row>
    <row r="166" spans="1:10" x14ac:dyDescent="0.25">
      <c r="A166" s="559" t="s">
        <v>584</v>
      </c>
      <c r="B166" s="559" t="s">
        <v>584</v>
      </c>
      <c r="C166" s="559" t="str">
        <f>TRIM(ONS2012Q4[[#This Row],[Edited name]])</f>
        <v>National Records of Scotland</v>
      </c>
      <c r="D166" s="559" t="str">
        <f>VLOOKUP(ONS2012Q4[[#This Row],[Cleaned name]],ONSCollation[Dept detail / Agency],1,FALSE)</f>
        <v>National Records of Scotland</v>
      </c>
      <c r="E166" s="508">
        <v>400</v>
      </c>
      <c r="F166" s="508">
        <v>380</v>
      </c>
      <c r="G166" s="508">
        <v>390</v>
      </c>
      <c r="H166" s="508">
        <v>370</v>
      </c>
      <c r="I166" s="508">
        <v>10</v>
      </c>
      <c r="J166" s="508">
        <v>10</v>
      </c>
    </row>
    <row r="167" spans="1:10" x14ac:dyDescent="0.25">
      <c r="A167" s="559" t="s">
        <v>159</v>
      </c>
      <c r="B167" s="559" t="s">
        <v>159</v>
      </c>
      <c r="C167" s="559" t="str">
        <f>TRIM(ONS2012Q4[[#This Row],[Edited name]])</f>
        <v>Office for the Scottish Charity Regulator</v>
      </c>
      <c r="D167" s="559" t="str">
        <f>VLOOKUP(ONS2012Q4[[#This Row],[Cleaned name]],ONSCollation[Dept detail / Agency],1,FALSE)</f>
        <v>Office for the Scottish Charity Regulator</v>
      </c>
      <c r="E167" s="508">
        <v>50</v>
      </c>
      <c r="F167" s="508">
        <v>50</v>
      </c>
      <c r="G167" s="508">
        <v>50</v>
      </c>
      <c r="H167" s="508">
        <v>50</v>
      </c>
      <c r="I167" s="508">
        <v>0</v>
      </c>
      <c r="J167" s="508">
        <v>0</v>
      </c>
    </row>
    <row r="168" spans="1:10" x14ac:dyDescent="0.25">
      <c r="A168" s="559" t="s">
        <v>391</v>
      </c>
      <c r="B168" s="559" t="s">
        <v>391</v>
      </c>
      <c r="C168" s="559" t="str">
        <f>TRIM(ONS2012Q4[[#This Row],[Edited name]])</f>
        <v>Registers of Scotland</v>
      </c>
      <c r="D168" s="559" t="str">
        <f>VLOOKUP(ONS2012Q4[[#This Row],[Cleaned name]],ONSCollation[Dept detail / Agency],1,FALSE)</f>
        <v>Registers of Scotland</v>
      </c>
      <c r="E168" s="508">
        <v>1010</v>
      </c>
      <c r="F168" s="508">
        <v>950</v>
      </c>
      <c r="G168" s="508">
        <v>1050</v>
      </c>
      <c r="H168" s="508">
        <v>980</v>
      </c>
      <c r="I168" s="508">
        <v>-40</v>
      </c>
      <c r="J168" s="508">
        <v>-30</v>
      </c>
    </row>
    <row r="169" spans="1:10" x14ac:dyDescent="0.25">
      <c r="A169" s="559" t="s">
        <v>102</v>
      </c>
      <c r="B169" s="559" t="s">
        <v>102</v>
      </c>
      <c r="C169" s="559" t="str">
        <f>TRIM(ONS2012Q4[[#This Row],[Edited name]])</f>
        <v>Scottish Court Service</v>
      </c>
      <c r="D169" s="559" t="str">
        <f>VLOOKUP(ONS2012Q4[[#This Row],[Cleaned name]],ONSCollation[Dept detail / Agency],1,FALSE)</f>
        <v>Scottish Court Service</v>
      </c>
      <c r="E169" s="508">
        <v>1460</v>
      </c>
      <c r="F169" s="508">
        <v>1340</v>
      </c>
      <c r="G169" s="508">
        <v>1460</v>
      </c>
      <c r="H169" s="508">
        <v>1340</v>
      </c>
      <c r="I169" s="508" t="s">
        <v>8</v>
      </c>
      <c r="J169" s="508" t="s">
        <v>8</v>
      </c>
    </row>
    <row r="170" spans="1:10" x14ac:dyDescent="0.25">
      <c r="A170" s="559" t="s">
        <v>107</v>
      </c>
      <c r="B170" s="559" t="s">
        <v>107</v>
      </c>
      <c r="C170" s="559" t="str">
        <f>TRIM(ONS2012Q4[[#This Row],[Edited name]])</f>
        <v>Scottish Housing Regulator</v>
      </c>
      <c r="D170" s="559" t="str">
        <f>VLOOKUP(ONS2012Q4[[#This Row],[Cleaned name]],ONSCollation[Dept detail / Agency],1,FALSE)</f>
        <v>Scottish Housing Regulator</v>
      </c>
      <c r="E170" s="508">
        <v>50</v>
      </c>
      <c r="F170" s="508">
        <v>50</v>
      </c>
      <c r="G170" s="508">
        <v>50</v>
      </c>
      <c r="H170" s="508">
        <v>50</v>
      </c>
      <c r="I170" s="508">
        <v>0</v>
      </c>
      <c r="J170" s="508">
        <v>0</v>
      </c>
    </row>
    <row r="171" spans="1:10" x14ac:dyDescent="0.25">
      <c r="A171" s="559" t="s">
        <v>158</v>
      </c>
      <c r="B171" s="559" t="s">
        <v>158</v>
      </c>
      <c r="C171" s="559" t="str">
        <f>TRIM(ONS2012Q4[[#This Row],[Edited name]])</f>
        <v>Scottish Prison Service Headquarters</v>
      </c>
      <c r="D171" s="559" t="str">
        <f>VLOOKUP(ONS2012Q4[[#This Row],[Cleaned name]],ONSCollation[Dept detail / Agency],1,FALSE)</f>
        <v>Scottish Prison Service Headquarters</v>
      </c>
      <c r="E171" s="508">
        <v>4310</v>
      </c>
      <c r="F171" s="508">
        <v>4180</v>
      </c>
      <c r="G171" s="508">
        <v>4250</v>
      </c>
      <c r="H171" s="508">
        <v>4130</v>
      </c>
      <c r="I171" s="508">
        <v>60</v>
      </c>
      <c r="J171" s="508">
        <v>50</v>
      </c>
    </row>
    <row r="172" spans="1:10" x14ac:dyDescent="0.25">
      <c r="A172" s="559" t="s">
        <v>103</v>
      </c>
      <c r="B172" s="559" t="s">
        <v>103</v>
      </c>
      <c r="C172" s="559" t="str">
        <f>TRIM(ONS2012Q4[[#This Row],[Edited name]])</f>
        <v>Scottish Public Pensions Agency</v>
      </c>
      <c r="D172" s="559" t="str">
        <f>VLOOKUP(ONS2012Q4[[#This Row],[Cleaned name]],ONSCollation[Dept detail / Agency],1,FALSE)</f>
        <v>Scottish Public Pensions Agency</v>
      </c>
      <c r="E172" s="508">
        <v>260</v>
      </c>
      <c r="F172" s="508">
        <v>240</v>
      </c>
      <c r="G172" s="508">
        <v>240</v>
      </c>
      <c r="H172" s="508">
        <v>230</v>
      </c>
      <c r="I172" s="508">
        <v>10</v>
      </c>
      <c r="J172" s="508">
        <v>10</v>
      </c>
    </row>
    <row r="173" spans="1:10" x14ac:dyDescent="0.25">
      <c r="A173" s="559" t="s">
        <v>105</v>
      </c>
      <c r="B173" s="559" t="s">
        <v>105</v>
      </c>
      <c r="C173" s="559" t="str">
        <f>TRIM(ONS2012Q4[[#This Row],[Edited name]])</f>
        <v>Student Awards Agency</v>
      </c>
      <c r="D173" s="559" t="str">
        <f>VLOOKUP(ONS2012Q4[[#This Row],[Cleaned name]],ONSCollation[Dept detail / Agency],1,FALSE)</f>
        <v>Student Awards Agency</v>
      </c>
      <c r="E173" s="508">
        <v>160</v>
      </c>
      <c r="F173" s="508">
        <v>150</v>
      </c>
      <c r="G173" s="508">
        <v>170</v>
      </c>
      <c r="H173" s="508">
        <v>160</v>
      </c>
      <c r="I173" s="508">
        <v>-10</v>
      </c>
      <c r="J173" s="508">
        <v>-10</v>
      </c>
    </row>
    <row r="174" spans="1:10" x14ac:dyDescent="0.25">
      <c r="A174" s="559" t="s">
        <v>106</v>
      </c>
      <c r="B174" s="559" t="s">
        <v>106</v>
      </c>
      <c r="C174" s="559" t="str">
        <f>TRIM(ONS2012Q4[[#This Row],[Edited name]])</f>
        <v>Transport Scotland</v>
      </c>
      <c r="D174" s="559" t="str">
        <f>VLOOKUP(ONS2012Q4[[#This Row],[Cleaned name]],ONSCollation[Dept detail / Agency],1,FALSE)</f>
        <v>Transport Scotland</v>
      </c>
      <c r="E174" s="508">
        <v>380</v>
      </c>
      <c r="F174" s="508">
        <v>370</v>
      </c>
      <c r="G174" s="508">
        <v>380</v>
      </c>
      <c r="H174" s="508">
        <v>370</v>
      </c>
      <c r="I174" s="508" t="s">
        <v>8</v>
      </c>
      <c r="J174" s="508" t="s">
        <v>8</v>
      </c>
    </row>
    <row r="175" spans="1:10" x14ac:dyDescent="0.25">
      <c r="A175" s="553"/>
      <c r="B175" s="553">
        <v>0</v>
      </c>
      <c r="C175" s="553" t="str">
        <f>TRIM(ONS2012Q4[[#This Row],[Edited name]])</f>
        <v>0</v>
      </c>
      <c r="D175" s="553" t="e">
        <f>VLOOKUP(ONS2012Q4[[#This Row],[Cleaned name]],ONSCollation[Dept detail / Agency],1,FALSE)</f>
        <v>#N/A</v>
      </c>
      <c r="E175" s="508"/>
      <c r="F175" s="508"/>
      <c r="G175" s="508"/>
      <c r="H175" s="508"/>
      <c r="I175" s="508"/>
      <c r="J175" s="508"/>
    </row>
    <row r="176" spans="1:10" x14ac:dyDescent="0.25">
      <c r="A176" s="558" t="s">
        <v>536</v>
      </c>
      <c r="B176" s="558"/>
      <c r="C176" s="558" t="str">
        <f>TRIM(ONS2012Q4[[#This Row],[Edited name]])</f>
        <v/>
      </c>
      <c r="D176" s="558" t="e">
        <f>VLOOKUP(ONS2012Q4[[#This Row],[Cleaned name]],ONSCollation[Dept detail / Agency],1,FALSE)</f>
        <v>#N/A</v>
      </c>
      <c r="E176" s="508"/>
      <c r="F176" s="508"/>
      <c r="G176" s="508"/>
      <c r="H176" s="508"/>
      <c r="I176" s="508"/>
      <c r="J176" s="508"/>
    </row>
    <row r="177" spans="1:10" x14ac:dyDescent="0.25">
      <c r="A177" s="559" t="s">
        <v>536</v>
      </c>
      <c r="B177" s="559" t="s">
        <v>536</v>
      </c>
      <c r="C177" s="559" t="str">
        <f>TRIM(ONS2012Q4[[#This Row],[Edited name]])</f>
        <v>Welsh Government</v>
      </c>
      <c r="D177" s="559" t="str">
        <f>VLOOKUP(ONS2012Q4[[#This Row],[Cleaned name]],ONSCollation[Dept detail / Agency],1,FALSE)</f>
        <v>Welsh Government</v>
      </c>
      <c r="E177" s="508">
        <v>5490</v>
      </c>
      <c r="F177" s="508">
        <v>5210</v>
      </c>
      <c r="G177" s="508">
        <v>5490</v>
      </c>
      <c r="H177" s="508">
        <v>5210</v>
      </c>
      <c r="I177" s="508">
        <v>-10</v>
      </c>
      <c r="J177" s="508">
        <v>0</v>
      </c>
    </row>
    <row r="178" spans="1:10" x14ac:dyDescent="0.25">
      <c r="A178" s="553"/>
      <c r="B178" s="553">
        <v>0</v>
      </c>
      <c r="C178" s="553" t="str">
        <f>TRIM(ONS2012Q4[[#This Row],[Edited name]])</f>
        <v>0</v>
      </c>
      <c r="D178" s="553" t="e">
        <f>VLOOKUP(ONS2012Q4[[#This Row],[Cleaned name]],ONSCollation[Dept detail / Agency],1,FALSE)</f>
        <v>#N/A</v>
      </c>
      <c r="E178" s="508"/>
      <c r="F178" s="508"/>
      <c r="G178" s="508"/>
      <c r="H178" s="508"/>
      <c r="I178" s="508"/>
      <c r="J178" s="508"/>
    </row>
    <row r="179" spans="1:10" x14ac:dyDescent="0.25">
      <c r="A179" s="554" t="s">
        <v>162</v>
      </c>
      <c r="B179" s="620" t="str">
        <f>ONS2012Q4[[#This Row],[Name]]</f>
        <v>Total employment</v>
      </c>
      <c r="C179" s="620" t="str">
        <f>TRIM(ONS2012Q4[[#This Row],[Edited name]])</f>
        <v>Total employment</v>
      </c>
      <c r="D179" s="554" t="str">
        <f>VLOOKUP(ONS2012Q4[[#This Row],[Cleaned name]],ONSCollation[Dept detail / Agency],1,FALSE)</f>
        <v>Total Employment</v>
      </c>
      <c r="E179" s="510">
        <v>451440</v>
      </c>
      <c r="F179" s="510">
        <v>416670</v>
      </c>
      <c r="G179" s="510">
        <v>455110</v>
      </c>
      <c r="H179" s="510">
        <v>420030</v>
      </c>
      <c r="I179" s="510">
        <v>-3670</v>
      </c>
      <c r="J179" s="510">
        <v>-3350</v>
      </c>
    </row>
  </sheetData>
  <mergeCells count="3">
    <mergeCell ref="E1:F1"/>
    <mergeCell ref="G1:H1"/>
    <mergeCell ref="I1:J1"/>
  </mergeCells>
  <pageMargins left="0.7" right="0.7" top="0.75" bottom="0.75" header="0.3" footer="0.3"/>
  <pageSetup paperSize="9"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zoomScaleNormal="100" workbookViewId="0">
      <pane ySplit="1" topLeftCell="A2" activePane="bottomLeft" state="frozen"/>
      <selection activeCell="R46" sqref="R46"/>
      <selection pane="bottomLeft" activeCell="J8" sqref="J8"/>
    </sheetView>
  </sheetViews>
  <sheetFormatPr defaultRowHeight="12.75" customHeight="1" x14ac:dyDescent="0.25"/>
  <cols>
    <col min="1" max="1" width="35.85546875" style="682" customWidth="1"/>
    <col min="2" max="2" width="39" style="682" customWidth="1"/>
    <col min="3" max="4" width="54.7109375" style="682" customWidth="1"/>
    <col min="5" max="10" width="11" style="693" customWidth="1"/>
    <col min="11" max="258" width="9.140625" style="682"/>
    <col min="259" max="259" width="5" style="682" customWidth="1"/>
    <col min="260" max="260" width="54.7109375" style="682" customWidth="1"/>
    <col min="261" max="266" width="11" style="682" customWidth="1"/>
    <col min="267" max="514" width="9.140625" style="682"/>
    <col min="515" max="515" width="5" style="682" customWidth="1"/>
    <col min="516" max="516" width="54.7109375" style="682" customWidth="1"/>
    <col min="517" max="522" width="11" style="682" customWidth="1"/>
    <col min="523" max="770" width="9.140625" style="682"/>
    <col min="771" max="771" width="5" style="682" customWidth="1"/>
    <col min="772" max="772" width="54.7109375" style="682" customWidth="1"/>
    <col min="773" max="778" width="11" style="682" customWidth="1"/>
    <col min="779" max="1026" width="9.140625" style="682"/>
    <col min="1027" max="1027" width="5" style="682" customWidth="1"/>
    <col min="1028" max="1028" width="54.7109375" style="682" customWidth="1"/>
    <col min="1029" max="1034" width="11" style="682" customWidth="1"/>
    <col min="1035" max="1282" width="9.140625" style="682"/>
    <col min="1283" max="1283" width="5" style="682" customWidth="1"/>
    <col min="1284" max="1284" width="54.7109375" style="682" customWidth="1"/>
    <col min="1285" max="1290" width="11" style="682" customWidth="1"/>
    <col min="1291" max="1538" width="9.140625" style="682"/>
    <col min="1539" max="1539" width="5" style="682" customWidth="1"/>
    <col min="1540" max="1540" width="54.7109375" style="682" customWidth="1"/>
    <col min="1541" max="1546" width="11" style="682" customWidth="1"/>
    <col min="1547" max="1794" width="9.140625" style="682"/>
    <col min="1795" max="1795" width="5" style="682" customWidth="1"/>
    <col min="1796" max="1796" width="54.7109375" style="682" customWidth="1"/>
    <col min="1797" max="1802" width="11" style="682" customWidth="1"/>
    <col min="1803" max="2050" width="9.140625" style="682"/>
    <col min="2051" max="2051" width="5" style="682" customWidth="1"/>
    <col min="2052" max="2052" width="54.7109375" style="682" customWidth="1"/>
    <col min="2053" max="2058" width="11" style="682" customWidth="1"/>
    <col min="2059" max="2306" width="9.140625" style="682"/>
    <col min="2307" max="2307" width="5" style="682" customWidth="1"/>
    <col min="2308" max="2308" width="54.7109375" style="682" customWidth="1"/>
    <col min="2309" max="2314" width="11" style="682" customWidth="1"/>
    <col min="2315" max="2562" width="9.140625" style="682"/>
    <col min="2563" max="2563" width="5" style="682" customWidth="1"/>
    <col min="2564" max="2564" width="54.7109375" style="682" customWidth="1"/>
    <col min="2565" max="2570" width="11" style="682" customWidth="1"/>
    <col min="2571" max="2818" width="9.140625" style="682"/>
    <col min="2819" max="2819" width="5" style="682" customWidth="1"/>
    <col min="2820" max="2820" width="54.7109375" style="682" customWidth="1"/>
    <col min="2821" max="2826" width="11" style="682" customWidth="1"/>
    <col min="2827" max="3074" width="9.140625" style="682"/>
    <col min="3075" max="3075" width="5" style="682" customWidth="1"/>
    <col min="3076" max="3076" width="54.7109375" style="682" customWidth="1"/>
    <col min="3077" max="3082" width="11" style="682" customWidth="1"/>
    <col min="3083" max="3330" width="9.140625" style="682"/>
    <col min="3331" max="3331" width="5" style="682" customWidth="1"/>
    <col min="3332" max="3332" width="54.7109375" style="682" customWidth="1"/>
    <col min="3333" max="3338" width="11" style="682" customWidth="1"/>
    <col min="3339" max="3586" width="9.140625" style="682"/>
    <col min="3587" max="3587" width="5" style="682" customWidth="1"/>
    <col min="3588" max="3588" width="54.7109375" style="682" customWidth="1"/>
    <col min="3589" max="3594" width="11" style="682" customWidth="1"/>
    <col min="3595" max="3842" width="9.140625" style="682"/>
    <col min="3843" max="3843" width="5" style="682" customWidth="1"/>
    <col min="3844" max="3844" width="54.7109375" style="682" customWidth="1"/>
    <col min="3845" max="3850" width="11" style="682" customWidth="1"/>
    <col min="3851" max="4098" width="9.140625" style="682"/>
    <col min="4099" max="4099" width="5" style="682" customWidth="1"/>
    <col min="4100" max="4100" width="54.7109375" style="682" customWidth="1"/>
    <col min="4101" max="4106" width="11" style="682" customWidth="1"/>
    <col min="4107" max="4354" width="9.140625" style="682"/>
    <col min="4355" max="4355" width="5" style="682" customWidth="1"/>
    <col min="4356" max="4356" width="54.7109375" style="682" customWidth="1"/>
    <col min="4357" max="4362" width="11" style="682" customWidth="1"/>
    <col min="4363" max="4610" width="9.140625" style="682"/>
    <col min="4611" max="4611" width="5" style="682" customWidth="1"/>
    <col min="4612" max="4612" width="54.7109375" style="682" customWidth="1"/>
    <col min="4613" max="4618" width="11" style="682" customWidth="1"/>
    <col min="4619" max="4866" width="9.140625" style="682"/>
    <col min="4867" max="4867" width="5" style="682" customWidth="1"/>
    <col min="4868" max="4868" width="54.7109375" style="682" customWidth="1"/>
    <col min="4869" max="4874" width="11" style="682" customWidth="1"/>
    <col min="4875" max="5122" width="9.140625" style="682"/>
    <col min="5123" max="5123" width="5" style="682" customWidth="1"/>
    <col min="5124" max="5124" width="54.7109375" style="682" customWidth="1"/>
    <col min="5125" max="5130" width="11" style="682" customWidth="1"/>
    <col min="5131" max="5378" width="9.140625" style="682"/>
    <col min="5379" max="5379" width="5" style="682" customWidth="1"/>
    <col min="5380" max="5380" width="54.7109375" style="682" customWidth="1"/>
    <col min="5381" max="5386" width="11" style="682" customWidth="1"/>
    <col min="5387" max="5634" width="9.140625" style="682"/>
    <col min="5635" max="5635" width="5" style="682" customWidth="1"/>
    <col min="5636" max="5636" width="54.7109375" style="682" customWidth="1"/>
    <col min="5637" max="5642" width="11" style="682" customWidth="1"/>
    <col min="5643" max="5890" width="9.140625" style="682"/>
    <col min="5891" max="5891" width="5" style="682" customWidth="1"/>
    <col min="5892" max="5892" width="54.7109375" style="682" customWidth="1"/>
    <col min="5893" max="5898" width="11" style="682" customWidth="1"/>
    <col min="5899" max="6146" width="9.140625" style="682"/>
    <col min="6147" max="6147" width="5" style="682" customWidth="1"/>
    <col min="6148" max="6148" width="54.7109375" style="682" customWidth="1"/>
    <col min="6149" max="6154" width="11" style="682" customWidth="1"/>
    <col min="6155" max="6402" width="9.140625" style="682"/>
    <col min="6403" max="6403" width="5" style="682" customWidth="1"/>
    <col min="6404" max="6404" width="54.7109375" style="682" customWidth="1"/>
    <col min="6405" max="6410" width="11" style="682" customWidth="1"/>
    <col min="6411" max="6658" width="9.140625" style="682"/>
    <col min="6659" max="6659" width="5" style="682" customWidth="1"/>
    <col min="6660" max="6660" width="54.7109375" style="682" customWidth="1"/>
    <col min="6661" max="6666" width="11" style="682" customWidth="1"/>
    <col min="6667" max="6914" width="9.140625" style="682"/>
    <col min="6915" max="6915" width="5" style="682" customWidth="1"/>
    <col min="6916" max="6916" width="54.7109375" style="682" customWidth="1"/>
    <col min="6917" max="6922" width="11" style="682" customWidth="1"/>
    <col min="6923" max="7170" width="9.140625" style="682"/>
    <col min="7171" max="7171" width="5" style="682" customWidth="1"/>
    <col min="7172" max="7172" width="54.7109375" style="682" customWidth="1"/>
    <col min="7173" max="7178" width="11" style="682" customWidth="1"/>
    <col min="7179" max="7426" width="9.140625" style="682"/>
    <col min="7427" max="7427" width="5" style="682" customWidth="1"/>
    <col min="7428" max="7428" width="54.7109375" style="682" customWidth="1"/>
    <col min="7429" max="7434" width="11" style="682" customWidth="1"/>
    <col min="7435" max="7682" width="9.140625" style="682"/>
    <col min="7683" max="7683" width="5" style="682" customWidth="1"/>
    <col min="7684" max="7684" width="54.7109375" style="682" customWidth="1"/>
    <col min="7685" max="7690" width="11" style="682" customWidth="1"/>
    <col min="7691" max="7938" width="9.140625" style="682"/>
    <col min="7939" max="7939" width="5" style="682" customWidth="1"/>
    <col min="7940" max="7940" width="54.7109375" style="682" customWidth="1"/>
    <col min="7941" max="7946" width="11" style="682" customWidth="1"/>
    <col min="7947" max="8194" width="9.140625" style="682"/>
    <col min="8195" max="8195" width="5" style="682" customWidth="1"/>
    <col min="8196" max="8196" width="54.7109375" style="682" customWidth="1"/>
    <col min="8197" max="8202" width="11" style="682" customWidth="1"/>
    <col min="8203" max="8450" width="9.140625" style="682"/>
    <col min="8451" max="8451" width="5" style="682" customWidth="1"/>
    <col min="8452" max="8452" width="54.7109375" style="682" customWidth="1"/>
    <col min="8453" max="8458" width="11" style="682" customWidth="1"/>
    <col min="8459" max="8706" width="9.140625" style="682"/>
    <col min="8707" max="8707" width="5" style="682" customWidth="1"/>
    <col min="8708" max="8708" width="54.7109375" style="682" customWidth="1"/>
    <col min="8709" max="8714" width="11" style="682" customWidth="1"/>
    <col min="8715" max="8962" width="9.140625" style="682"/>
    <col min="8963" max="8963" width="5" style="682" customWidth="1"/>
    <col min="8964" max="8964" width="54.7109375" style="682" customWidth="1"/>
    <col min="8965" max="8970" width="11" style="682" customWidth="1"/>
    <col min="8971" max="9218" width="9.140625" style="682"/>
    <col min="9219" max="9219" width="5" style="682" customWidth="1"/>
    <col min="9220" max="9220" width="54.7109375" style="682" customWidth="1"/>
    <col min="9221" max="9226" width="11" style="682" customWidth="1"/>
    <col min="9227" max="9474" width="9.140625" style="682"/>
    <col min="9475" max="9475" width="5" style="682" customWidth="1"/>
    <col min="9476" max="9476" width="54.7109375" style="682" customWidth="1"/>
    <col min="9477" max="9482" width="11" style="682" customWidth="1"/>
    <col min="9483" max="9730" width="9.140625" style="682"/>
    <col min="9731" max="9731" width="5" style="682" customWidth="1"/>
    <col min="9732" max="9732" width="54.7109375" style="682" customWidth="1"/>
    <col min="9733" max="9738" width="11" style="682" customWidth="1"/>
    <col min="9739" max="9986" width="9.140625" style="682"/>
    <col min="9987" max="9987" width="5" style="682" customWidth="1"/>
    <col min="9988" max="9988" width="54.7109375" style="682" customWidth="1"/>
    <col min="9989" max="9994" width="11" style="682" customWidth="1"/>
    <col min="9995" max="10242" width="9.140625" style="682"/>
    <col min="10243" max="10243" width="5" style="682" customWidth="1"/>
    <col min="10244" max="10244" width="54.7109375" style="682" customWidth="1"/>
    <col min="10245" max="10250" width="11" style="682" customWidth="1"/>
    <col min="10251" max="10498" width="9.140625" style="682"/>
    <col min="10499" max="10499" width="5" style="682" customWidth="1"/>
    <col min="10500" max="10500" width="54.7109375" style="682" customWidth="1"/>
    <col min="10501" max="10506" width="11" style="682" customWidth="1"/>
    <col min="10507" max="10754" width="9.140625" style="682"/>
    <col min="10755" max="10755" width="5" style="682" customWidth="1"/>
    <col min="10756" max="10756" width="54.7109375" style="682" customWidth="1"/>
    <col min="10757" max="10762" width="11" style="682" customWidth="1"/>
    <col min="10763" max="11010" width="9.140625" style="682"/>
    <col min="11011" max="11011" width="5" style="682" customWidth="1"/>
    <col min="11012" max="11012" width="54.7109375" style="682" customWidth="1"/>
    <col min="11013" max="11018" width="11" style="682" customWidth="1"/>
    <col min="11019" max="11266" width="9.140625" style="682"/>
    <col min="11267" max="11267" width="5" style="682" customWidth="1"/>
    <col min="11268" max="11268" width="54.7109375" style="682" customWidth="1"/>
    <col min="11269" max="11274" width="11" style="682" customWidth="1"/>
    <col min="11275" max="11522" width="9.140625" style="682"/>
    <col min="11523" max="11523" width="5" style="682" customWidth="1"/>
    <col min="11524" max="11524" width="54.7109375" style="682" customWidth="1"/>
    <col min="11525" max="11530" width="11" style="682" customWidth="1"/>
    <col min="11531" max="11778" width="9.140625" style="682"/>
    <col min="11779" max="11779" width="5" style="682" customWidth="1"/>
    <col min="11780" max="11780" width="54.7109375" style="682" customWidth="1"/>
    <col min="11781" max="11786" width="11" style="682" customWidth="1"/>
    <col min="11787" max="12034" width="9.140625" style="682"/>
    <col min="12035" max="12035" width="5" style="682" customWidth="1"/>
    <col min="12036" max="12036" width="54.7109375" style="682" customWidth="1"/>
    <col min="12037" max="12042" width="11" style="682" customWidth="1"/>
    <col min="12043" max="12290" width="9.140625" style="682"/>
    <col min="12291" max="12291" width="5" style="682" customWidth="1"/>
    <col min="12292" max="12292" width="54.7109375" style="682" customWidth="1"/>
    <col min="12293" max="12298" width="11" style="682" customWidth="1"/>
    <col min="12299" max="12546" width="9.140625" style="682"/>
    <col min="12547" max="12547" width="5" style="682" customWidth="1"/>
    <col min="12548" max="12548" width="54.7109375" style="682" customWidth="1"/>
    <col min="12549" max="12554" width="11" style="682" customWidth="1"/>
    <col min="12555" max="12802" width="9.140625" style="682"/>
    <col min="12803" max="12803" width="5" style="682" customWidth="1"/>
    <col min="12804" max="12804" width="54.7109375" style="682" customWidth="1"/>
    <col min="12805" max="12810" width="11" style="682" customWidth="1"/>
    <col min="12811" max="13058" width="9.140625" style="682"/>
    <col min="13059" max="13059" width="5" style="682" customWidth="1"/>
    <col min="13060" max="13060" width="54.7109375" style="682" customWidth="1"/>
    <col min="13061" max="13066" width="11" style="682" customWidth="1"/>
    <col min="13067" max="13314" width="9.140625" style="682"/>
    <col min="13315" max="13315" width="5" style="682" customWidth="1"/>
    <col min="13316" max="13316" width="54.7109375" style="682" customWidth="1"/>
    <col min="13317" max="13322" width="11" style="682" customWidth="1"/>
    <col min="13323" max="13570" width="9.140625" style="682"/>
    <col min="13571" max="13571" width="5" style="682" customWidth="1"/>
    <col min="13572" max="13572" width="54.7109375" style="682" customWidth="1"/>
    <col min="13573" max="13578" width="11" style="682" customWidth="1"/>
    <col min="13579" max="13826" width="9.140625" style="682"/>
    <col min="13827" max="13827" width="5" style="682" customWidth="1"/>
    <col min="13828" max="13828" width="54.7109375" style="682" customWidth="1"/>
    <col min="13829" max="13834" width="11" style="682" customWidth="1"/>
    <col min="13835" max="14082" width="9.140625" style="682"/>
    <col min="14083" max="14083" width="5" style="682" customWidth="1"/>
    <col min="14084" max="14084" width="54.7109375" style="682" customWidth="1"/>
    <col min="14085" max="14090" width="11" style="682" customWidth="1"/>
    <col min="14091" max="14338" width="9.140625" style="682"/>
    <col min="14339" max="14339" width="5" style="682" customWidth="1"/>
    <col min="14340" max="14340" width="54.7109375" style="682" customWidth="1"/>
    <col min="14341" max="14346" width="11" style="682" customWidth="1"/>
    <col min="14347" max="14594" width="9.140625" style="682"/>
    <col min="14595" max="14595" width="5" style="682" customWidth="1"/>
    <col min="14596" max="14596" width="54.7109375" style="682" customWidth="1"/>
    <col min="14597" max="14602" width="11" style="682" customWidth="1"/>
    <col min="14603" max="14850" width="9.140625" style="682"/>
    <col min="14851" max="14851" width="5" style="682" customWidth="1"/>
    <col min="14852" max="14852" width="54.7109375" style="682" customWidth="1"/>
    <col min="14853" max="14858" width="11" style="682" customWidth="1"/>
    <col min="14859" max="15106" width="9.140625" style="682"/>
    <col min="15107" max="15107" width="5" style="682" customWidth="1"/>
    <col min="15108" max="15108" width="54.7109375" style="682" customWidth="1"/>
    <col min="15109" max="15114" width="11" style="682" customWidth="1"/>
    <col min="15115" max="15362" width="9.140625" style="682"/>
    <col min="15363" max="15363" width="5" style="682" customWidth="1"/>
    <col min="15364" max="15364" width="54.7109375" style="682" customWidth="1"/>
    <col min="15365" max="15370" width="11" style="682" customWidth="1"/>
    <col min="15371" max="15618" width="9.140625" style="682"/>
    <col min="15619" max="15619" width="5" style="682" customWidth="1"/>
    <col min="15620" max="15620" width="54.7109375" style="682" customWidth="1"/>
    <col min="15621" max="15626" width="11" style="682" customWidth="1"/>
    <col min="15627" max="15874" width="9.140625" style="682"/>
    <col min="15875" max="15875" width="5" style="682" customWidth="1"/>
    <col min="15876" max="15876" width="54.7109375" style="682" customWidth="1"/>
    <col min="15877" max="15882" width="11" style="682" customWidth="1"/>
    <col min="15883" max="16130" width="9.140625" style="682"/>
    <col min="16131" max="16131" width="5" style="682" customWidth="1"/>
    <col min="16132" max="16132" width="54.7109375" style="682" customWidth="1"/>
    <col min="16133" max="16138" width="11" style="682" customWidth="1"/>
    <col min="16139" max="16384" width="9.140625" style="682"/>
  </cols>
  <sheetData>
    <row r="1" spans="1:12" s="681" customFormat="1" ht="30" customHeight="1" x14ac:dyDescent="0.35">
      <c r="A1" s="755" t="s">
        <v>878</v>
      </c>
      <c r="B1" s="755"/>
      <c r="C1" s="755"/>
      <c r="D1" s="755"/>
      <c r="E1" s="755"/>
      <c r="F1" s="755"/>
      <c r="G1" s="755"/>
      <c r="H1" s="755"/>
      <c r="I1" s="755"/>
      <c r="J1" s="755"/>
      <c r="K1" s="679"/>
    </row>
    <row r="2" spans="1:12" s="648" customFormat="1" ht="12.75" customHeight="1" x14ac:dyDescent="0.2">
      <c r="E2" s="651"/>
      <c r="F2" s="651"/>
      <c r="G2" s="651"/>
      <c r="H2" s="651"/>
      <c r="I2" s="651"/>
      <c r="J2" s="651"/>
    </row>
    <row r="3" spans="1:12" ht="12.75" customHeight="1" x14ac:dyDescent="0.25">
      <c r="A3" s="756"/>
      <c r="B3" s="756"/>
      <c r="C3" s="756"/>
      <c r="D3" s="712"/>
      <c r="E3" s="757" t="s">
        <v>955</v>
      </c>
      <c r="F3" s="757"/>
      <c r="G3" s="757" t="s">
        <v>916</v>
      </c>
      <c r="H3" s="757"/>
      <c r="I3" s="757" t="s">
        <v>534</v>
      </c>
      <c r="J3" s="757"/>
    </row>
    <row r="4" spans="1:12" s="650" customFormat="1" ht="25.5" customHeight="1" x14ac:dyDescent="0.2">
      <c r="A4" s="784"/>
      <c r="B4" s="784"/>
      <c r="C4" s="784"/>
      <c r="D4" s="676"/>
      <c r="E4" s="711" t="s">
        <v>0</v>
      </c>
      <c r="F4" s="711" t="s">
        <v>1</v>
      </c>
      <c r="G4" s="711" t="s">
        <v>0</v>
      </c>
      <c r="H4" s="711" t="s">
        <v>1</v>
      </c>
      <c r="I4" s="711" t="s">
        <v>0</v>
      </c>
      <c r="J4" s="711" t="s">
        <v>1</v>
      </c>
    </row>
    <row r="5" spans="1:12" s="648" customFormat="1" ht="12.75" customHeight="1" x14ac:dyDescent="0.2">
      <c r="A5" s="680" t="s">
        <v>750</v>
      </c>
      <c r="B5" s="680" t="s">
        <v>751</v>
      </c>
      <c r="C5" s="673" t="s">
        <v>752</v>
      </c>
      <c r="D5" s="673" t="s">
        <v>716</v>
      </c>
      <c r="E5" s="661" t="s">
        <v>960</v>
      </c>
      <c r="F5" s="661" t="s">
        <v>961</v>
      </c>
      <c r="G5" s="661" t="s">
        <v>936</v>
      </c>
      <c r="H5" s="661" t="s">
        <v>937</v>
      </c>
      <c r="I5" s="661" t="s">
        <v>717</v>
      </c>
      <c r="J5" s="661" t="s">
        <v>718</v>
      </c>
    </row>
    <row r="6" spans="1:12" s="648" customFormat="1" ht="12.75" customHeight="1" x14ac:dyDescent="0.2">
      <c r="A6" s="677" t="s">
        <v>4</v>
      </c>
      <c r="B6" s="677" t="s">
        <v>4</v>
      </c>
      <c r="C6" s="677" t="str">
        <f>TRIM(ONS2013Q3[[#This Row],[Edited name]])</f>
        <v>Attorney General's Office</v>
      </c>
      <c r="D6" s="677" t="str">
        <f>VLOOKUP(ONS2013Q3[[#This Row],[Cleaned name]],ONSCollation[Dept detail / Agency],1,FALSE)</f>
        <v>Attorney General's Office</v>
      </c>
      <c r="E6" s="661">
        <v>40</v>
      </c>
      <c r="F6" s="661">
        <v>40</v>
      </c>
      <c r="G6" s="661">
        <v>40</v>
      </c>
      <c r="H6" s="661">
        <v>40</v>
      </c>
      <c r="I6" s="651" t="s">
        <v>8</v>
      </c>
      <c r="J6" s="651" t="s">
        <v>8</v>
      </c>
    </row>
    <row r="7" spans="1:12" s="648" customFormat="1" ht="12.75" customHeight="1" x14ac:dyDescent="0.2">
      <c r="A7" s="677" t="s">
        <v>2</v>
      </c>
      <c r="B7" s="677" t="s">
        <v>2</v>
      </c>
      <c r="C7" s="677" t="str">
        <f>TRIM(ONS2013Q3[[#This Row],[Edited name]])</f>
        <v>Crown Prosecution Service</v>
      </c>
      <c r="D7" s="677" t="str">
        <f>VLOOKUP(ONS2013Q3[[#This Row],[Cleaned name]],ONSCollation[Dept detail / Agency],1,FALSE)</f>
        <v>Crown Prosecution Service</v>
      </c>
      <c r="E7" s="661">
        <v>6910</v>
      </c>
      <c r="F7" s="661">
        <v>6390</v>
      </c>
      <c r="G7" s="661">
        <v>7000</v>
      </c>
      <c r="H7" s="661">
        <v>6470</v>
      </c>
      <c r="I7" s="651">
        <v>-90</v>
      </c>
      <c r="J7" s="651">
        <v>-90</v>
      </c>
    </row>
    <row r="8" spans="1:12" s="648" customFormat="1" ht="12.75" customHeight="1" x14ac:dyDescent="0.2">
      <c r="A8" s="677" t="s">
        <v>3</v>
      </c>
      <c r="B8" s="677" t="s">
        <v>3</v>
      </c>
      <c r="C8" s="677" t="str">
        <f>TRIM(ONS2013Q3[[#This Row],[Edited name]])</f>
        <v>Crown Prosecution Service Inspectorate</v>
      </c>
      <c r="D8" s="677" t="str">
        <f>VLOOKUP(ONS2013Q3[[#This Row],[Cleaned name]],ONSCollation[Dept detail / Agency],1,FALSE)</f>
        <v>Crown Prosecution Service Inspectorate</v>
      </c>
      <c r="E8" s="661">
        <v>30</v>
      </c>
      <c r="F8" s="661">
        <v>30</v>
      </c>
      <c r="G8" s="661">
        <v>30</v>
      </c>
      <c r="H8" s="661">
        <v>30</v>
      </c>
      <c r="I8" s="651" t="s">
        <v>8</v>
      </c>
      <c r="J8" s="651" t="s">
        <v>8</v>
      </c>
    </row>
    <row r="9" spans="1:12" s="648" customFormat="1" ht="12.75" customHeight="1" x14ac:dyDescent="0.2">
      <c r="A9" s="677" t="s">
        <v>6</v>
      </c>
      <c r="B9" s="677" t="s">
        <v>6</v>
      </c>
      <c r="C9" s="677" t="str">
        <f>TRIM(ONS2013Q3[[#This Row],[Edited name]])</f>
        <v>Serious Fraud Office</v>
      </c>
      <c r="D9" s="677" t="str">
        <f>VLOOKUP(ONS2013Q3[[#This Row],[Cleaned name]],ONSCollation[Dept detail / Agency],1,FALSE)</f>
        <v>Serious Fraud Office</v>
      </c>
      <c r="E9" s="661">
        <v>300</v>
      </c>
      <c r="F9" s="661">
        <v>290</v>
      </c>
      <c r="G9" s="661">
        <v>290</v>
      </c>
      <c r="H9" s="661">
        <v>280</v>
      </c>
      <c r="I9" s="651">
        <v>10</v>
      </c>
      <c r="J9" s="651">
        <v>10</v>
      </c>
    </row>
    <row r="10" spans="1:12" s="648" customFormat="1" ht="12.75" customHeight="1" x14ac:dyDescent="0.2">
      <c r="A10" s="677" t="s">
        <v>917</v>
      </c>
      <c r="B10" s="677" t="s">
        <v>7</v>
      </c>
      <c r="C10" s="677" t="str">
        <f>TRIM(ONS2013Q3[[#This Row],[Edited name]])</f>
        <v>Treasury Solicitor</v>
      </c>
      <c r="D10" s="677" t="str">
        <f>VLOOKUP(ONS2013Q3[[#This Row],[Cleaned name]],ONSCollation[Dept detail / Agency],1,FALSE)</f>
        <v>Treasury Solicitor</v>
      </c>
      <c r="E10" s="661">
        <v>1160</v>
      </c>
      <c r="F10" s="661">
        <v>1080</v>
      </c>
      <c r="G10" s="661">
        <v>1070</v>
      </c>
      <c r="H10" s="661">
        <v>990</v>
      </c>
      <c r="I10" s="651">
        <v>90</v>
      </c>
      <c r="J10" s="651">
        <v>80</v>
      </c>
    </row>
    <row r="11" spans="1:12" s="648" customFormat="1" ht="12.75" customHeight="1" x14ac:dyDescent="0.2">
      <c r="A11" s="677" t="s">
        <v>836</v>
      </c>
      <c r="B11" s="677" t="s">
        <v>408</v>
      </c>
      <c r="C11" s="677" t="str">
        <f>TRIM(ONS2013Q3[[#This Row],[Edited name]])</f>
        <v>Business, Innovation and Skills</v>
      </c>
      <c r="D11" s="677" t="str">
        <f>VLOOKUP(ONS2013Q3[[#This Row],[Cleaned name]],ONSCollation[Dept detail / Agency],1,FALSE)</f>
        <v>Business, Innovation and Skills</v>
      </c>
      <c r="E11" s="661">
        <v>3100</v>
      </c>
      <c r="F11" s="661">
        <v>3000</v>
      </c>
      <c r="G11" s="661">
        <v>3100</v>
      </c>
      <c r="H11" s="661">
        <v>3000</v>
      </c>
      <c r="I11" s="651">
        <v>0</v>
      </c>
      <c r="J11" s="651">
        <v>0</v>
      </c>
      <c r="L11" s="650"/>
    </row>
    <row r="12" spans="1:12" s="648" customFormat="1" ht="12.75" customHeight="1" x14ac:dyDescent="0.2">
      <c r="A12" s="677" t="s">
        <v>9</v>
      </c>
      <c r="B12" s="677" t="s">
        <v>9</v>
      </c>
      <c r="C12" s="677" t="str">
        <f>TRIM(ONS2013Q3[[#This Row],[Edited name]])</f>
        <v>Advisory Conciliation and Arbitration Service</v>
      </c>
      <c r="D12" s="677" t="str">
        <f>VLOOKUP(ONS2013Q3[[#This Row],[Cleaned name]],ONSCollation[Dept detail / Agency],1,FALSE)</f>
        <v>Advisory Conciliation and Arbitration Service</v>
      </c>
      <c r="E12" s="661">
        <v>850</v>
      </c>
      <c r="F12" s="661">
        <v>720</v>
      </c>
      <c r="G12" s="661">
        <v>870</v>
      </c>
      <c r="H12" s="661">
        <v>800</v>
      </c>
      <c r="I12" s="651">
        <v>-20</v>
      </c>
      <c r="J12" s="651">
        <v>-80</v>
      </c>
      <c r="L12" s="650"/>
    </row>
    <row r="13" spans="1:12" s="648" customFormat="1" ht="12.75" customHeight="1" x14ac:dyDescent="0.2">
      <c r="A13" s="677" t="s">
        <v>10</v>
      </c>
      <c r="B13" s="677" t="s">
        <v>10</v>
      </c>
      <c r="C13" s="677" t="str">
        <f>TRIM(ONS2013Q3[[#This Row],[Edited name]])</f>
        <v>Companies House</v>
      </c>
      <c r="D13" s="677" t="str">
        <f>VLOOKUP(ONS2013Q3[[#This Row],[Cleaned name]],ONSCollation[Dept detail / Agency],1,FALSE)</f>
        <v>Companies House</v>
      </c>
      <c r="E13" s="661">
        <v>970</v>
      </c>
      <c r="F13" s="661">
        <v>880</v>
      </c>
      <c r="G13" s="661">
        <v>970</v>
      </c>
      <c r="H13" s="661">
        <v>880</v>
      </c>
      <c r="I13" s="651" t="s">
        <v>8</v>
      </c>
      <c r="J13" s="651" t="s">
        <v>8</v>
      </c>
      <c r="L13" s="650"/>
    </row>
    <row r="14" spans="1:12" s="648" customFormat="1" ht="12.75" customHeight="1" x14ac:dyDescent="0.2">
      <c r="A14" s="677" t="s">
        <v>11</v>
      </c>
      <c r="B14" s="677" t="s">
        <v>11</v>
      </c>
      <c r="C14" s="677" t="str">
        <f>TRIM(ONS2013Q3[[#This Row],[Edited name]])</f>
        <v>Insolvency Service</v>
      </c>
      <c r="D14" s="677" t="str">
        <f>VLOOKUP(ONS2013Q3[[#This Row],[Cleaned name]],ONSCollation[Dept detail / Agency],1,FALSE)</f>
        <v>Insolvency Service</v>
      </c>
      <c r="E14" s="661">
        <v>1890</v>
      </c>
      <c r="F14" s="661">
        <v>1780</v>
      </c>
      <c r="G14" s="661">
        <v>1950</v>
      </c>
      <c r="H14" s="661">
        <v>1840</v>
      </c>
      <c r="I14" s="651">
        <v>-60</v>
      </c>
      <c r="J14" s="651">
        <v>-60</v>
      </c>
      <c r="L14" s="650"/>
    </row>
    <row r="15" spans="1:12" s="648" customFormat="1" ht="12.75" customHeight="1" x14ac:dyDescent="0.2">
      <c r="A15" s="677" t="s">
        <v>73</v>
      </c>
      <c r="B15" s="677" t="s">
        <v>619</v>
      </c>
      <c r="C15" s="677" t="str">
        <f>TRIM(ONS2013Q3[[#This Row],[Edited name]])</f>
        <v>HM Land Registry</v>
      </c>
      <c r="D15" s="677" t="str">
        <f>VLOOKUP(ONS2013Q3[[#This Row],[Cleaned name]],ONSCollation[Dept detail / Agency],1,FALSE)</f>
        <v>HM Land Registry</v>
      </c>
      <c r="E15" s="661">
        <v>4470</v>
      </c>
      <c r="F15" s="661">
        <v>3950</v>
      </c>
      <c r="G15" s="661">
        <v>4480</v>
      </c>
      <c r="H15" s="661">
        <v>3970</v>
      </c>
      <c r="I15" s="651">
        <v>-10</v>
      </c>
      <c r="J15" s="651">
        <v>-20</v>
      </c>
      <c r="L15" s="650"/>
    </row>
    <row r="16" spans="1:12" s="648" customFormat="1" ht="12.75" customHeight="1" x14ac:dyDescent="0.2">
      <c r="A16" s="677" t="s">
        <v>620</v>
      </c>
      <c r="B16" s="677" t="s">
        <v>620</v>
      </c>
      <c r="C16" s="677" t="str">
        <f>TRIM(ONS2013Q3[[#This Row],[Edited name]])</f>
        <v>Met Office</v>
      </c>
      <c r="D16" s="677" t="str">
        <f>VLOOKUP(ONS2013Q3[[#This Row],[Cleaned name]],ONSCollation[Dept detail / Agency],1,FALSE)</f>
        <v>Met Office</v>
      </c>
      <c r="E16" s="661">
        <v>2010</v>
      </c>
      <c r="F16" s="661">
        <v>1940</v>
      </c>
      <c r="G16" s="661">
        <v>1990</v>
      </c>
      <c r="H16" s="661">
        <v>1910</v>
      </c>
      <c r="I16" s="651">
        <v>30</v>
      </c>
      <c r="J16" s="651">
        <v>30</v>
      </c>
      <c r="L16" s="650"/>
    </row>
    <row r="17" spans="1:12" s="648" customFormat="1" ht="12.75" customHeight="1" x14ac:dyDescent="0.2">
      <c r="A17" s="677" t="s">
        <v>15</v>
      </c>
      <c r="B17" s="677" t="s">
        <v>15</v>
      </c>
      <c r="C17" s="677" t="str">
        <f>TRIM(ONS2013Q3[[#This Row],[Edited name]])</f>
        <v>National Measurement Office</v>
      </c>
      <c r="D17" s="677" t="str">
        <f>VLOOKUP(ONS2013Q3[[#This Row],[Cleaned name]],ONSCollation[Dept detail / Agency],1,FALSE)</f>
        <v>National Measurement Office</v>
      </c>
      <c r="E17" s="661">
        <v>80</v>
      </c>
      <c r="F17" s="661">
        <v>70</v>
      </c>
      <c r="G17" s="661">
        <v>70</v>
      </c>
      <c r="H17" s="661">
        <v>70</v>
      </c>
      <c r="I17" s="651" t="s">
        <v>8</v>
      </c>
      <c r="J17" s="651" t="s">
        <v>8</v>
      </c>
      <c r="L17" s="650"/>
    </row>
    <row r="18" spans="1:12" s="648" customFormat="1" ht="12.75" customHeight="1" x14ac:dyDescent="0.2">
      <c r="A18" s="677" t="s">
        <v>12</v>
      </c>
      <c r="B18" s="677" t="s">
        <v>12</v>
      </c>
      <c r="C18" s="677" t="str">
        <f>TRIM(ONS2013Q3[[#This Row],[Edited name]])</f>
        <v>Office of Fair Trading</v>
      </c>
      <c r="D18" s="677" t="str">
        <f>VLOOKUP(ONS2013Q3[[#This Row],[Cleaned name]],ONSCollation[Dept detail / Agency],1,FALSE)</f>
        <v>Office of Fair Trading</v>
      </c>
      <c r="E18" s="661">
        <v>560</v>
      </c>
      <c r="F18" s="661">
        <v>530</v>
      </c>
      <c r="G18" s="661">
        <v>540</v>
      </c>
      <c r="H18" s="661">
        <v>520</v>
      </c>
      <c r="I18" s="651">
        <v>20</v>
      </c>
      <c r="J18" s="651">
        <v>20</v>
      </c>
      <c r="L18" s="650"/>
    </row>
    <row r="19" spans="1:12" s="648" customFormat="1" ht="12.75" customHeight="1" x14ac:dyDescent="0.2">
      <c r="A19" s="677" t="s">
        <v>13</v>
      </c>
      <c r="B19" s="677" t="s">
        <v>13</v>
      </c>
      <c r="C19" s="677" t="str">
        <f>TRIM(ONS2013Q3[[#This Row],[Edited name]])</f>
        <v>Office of Gas and Electricity Market</v>
      </c>
      <c r="D19" s="677" t="str">
        <f>VLOOKUP(ONS2013Q3[[#This Row],[Cleaned name]],ONSCollation[Dept detail / Agency],1,FALSE)</f>
        <v>Office of Gas and Electricity Market</v>
      </c>
      <c r="E19" s="661">
        <v>770</v>
      </c>
      <c r="F19" s="661">
        <v>760</v>
      </c>
      <c r="G19" s="661">
        <v>740</v>
      </c>
      <c r="H19" s="661">
        <v>730</v>
      </c>
      <c r="I19" s="651">
        <v>30</v>
      </c>
      <c r="J19" s="651">
        <v>30</v>
      </c>
      <c r="L19" s="650"/>
    </row>
    <row r="20" spans="1:12" s="648" customFormat="1" ht="12.75" customHeight="1" x14ac:dyDescent="0.2">
      <c r="A20" s="677" t="s">
        <v>386</v>
      </c>
      <c r="B20" s="677" t="s">
        <v>386</v>
      </c>
      <c r="C20" s="677" t="str">
        <f>TRIM(ONS2013Q3[[#This Row],[Edited name]])</f>
        <v>Ordnance Survey</v>
      </c>
      <c r="D20" s="677" t="str">
        <f>VLOOKUP(ONS2013Q3[[#This Row],[Cleaned name]],ONSCollation[Dept detail / Agency],1,FALSE)</f>
        <v>Ordnance Survey</v>
      </c>
      <c r="E20" s="661">
        <v>1180</v>
      </c>
      <c r="F20" s="661">
        <v>1150</v>
      </c>
      <c r="G20" s="661">
        <v>1130</v>
      </c>
      <c r="H20" s="661">
        <v>1100</v>
      </c>
      <c r="I20" s="651">
        <v>50</v>
      </c>
      <c r="J20" s="651">
        <v>50</v>
      </c>
      <c r="L20" s="650"/>
    </row>
    <row r="21" spans="1:12" s="648" customFormat="1" ht="12.75" customHeight="1" x14ac:dyDescent="0.2">
      <c r="A21" s="677" t="s">
        <v>423</v>
      </c>
      <c r="B21" s="677" t="s">
        <v>423</v>
      </c>
      <c r="C21" s="677" t="str">
        <f>TRIM(ONS2013Q3[[#This Row],[Edited name]])</f>
        <v>Skills Funding Agency</v>
      </c>
      <c r="D21" s="677" t="str">
        <f>VLOOKUP(ONS2013Q3[[#This Row],[Cleaned name]],ONSCollation[Dept detail / Agency],1,FALSE)</f>
        <v>Skills Funding Agency</v>
      </c>
      <c r="E21" s="661">
        <v>1300</v>
      </c>
      <c r="F21" s="661">
        <v>1260</v>
      </c>
      <c r="G21" s="661">
        <v>1310</v>
      </c>
      <c r="H21" s="661">
        <v>1280</v>
      </c>
      <c r="I21" s="651">
        <v>-20</v>
      </c>
      <c r="J21" s="651">
        <v>-20</v>
      </c>
      <c r="L21" s="650"/>
    </row>
    <row r="22" spans="1:12" s="648" customFormat="1" ht="12.75" customHeight="1" x14ac:dyDescent="0.2">
      <c r="A22" s="677" t="s">
        <v>16</v>
      </c>
      <c r="B22" s="677" t="s">
        <v>16</v>
      </c>
      <c r="C22" s="677" t="str">
        <f>TRIM(ONS2013Q3[[#This Row],[Edited name]])</f>
        <v>UK Intellectual Property Office</v>
      </c>
      <c r="D22" s="677" t="str">
        <f>VLOOKUP(ONS2013Q3[[#This Row],[Cleaned name]],ONSCollation[Dept detail / Agency],1,FALSE)</f>
        <v>UK Intellectual Property Office</v>
      </c>
      <c r="E22" s="661">
        <v>1010</v>
      </c>
      <c r="F22" s="661">
        <v>950</v>
      </c>
      <c r="G22" s="661">
        <v>1000</v>
      </c>
      <c r="H22" s="661">
        <v>940</v>
      </c>
      <c r="I22" s="651">
        <v>10</v>
      </c>
      <c r="J22" s="651">
        <v>10</v>
      </c>
      <c r="L22" s="650"/>
    </row>
    <row r="23" spans="1:12" s="648" customFormat="1" ht="12.75" customHeight="1" x14ac:dyDescent="0.2">
      <c r="A23" s="677" t="s">
        <v>573</v>
      </c>
      <c r="B23" s="677" t="s">
        <v>573</v>
      </c>
      <c r="C23" s="677" t="str">
        <f>TRIM(ONS2013Q3[[#This Row],[Edited name]])</f>
        <v>UK Space Agency</v>
      </c>
      <c r="D23" s="677" t="str">
        <f>VLOOKUP(ONS2013Q3[[#This Row],[Cleaned name]],ONSCollation[Dept detail / Agency],1,FALSE)</f>
        <v>UK Space Agency</v>
      </c>
      <c r="E23" s="661">
        <v>50</v>
      </c>
      <c r="F23" s="661">
        <v>40</v>
      </c>
      <c r="G23" s="661">
        <v>50</v>
      </c>
      <c r="H23" s="661">
        <v>50</v>
      </c>
      <c r="I23" s="651" t="s">
        <v>8</v>
      </c>
      <c r="J23" s="651" t="s">
        <v>8</v>
      </c>
      <c r="L23" s="650"/>
    </row>
    <row r="24" spans="1:12" s="648" customFormat="1" ht="12.75" customHeight="1" x14ac:dyDescent="0.2">
      <c r="A24" s="677" t="s">
        <v>808</v>
      </c>
      <c r="B24" s="677" t="s">
        <v>124</v>
      </c>
      <c r="C24" s="677" t="str">
        <f>TRIM(ONS2013Q3[[#This Row],[Edited name]])</f>
        <v>Cabinet Office excl agencies</v>
      </c>
      <c r="D24" s="677" t="str">
        <f>VLOOKUP(ONS2013Q3[[#This Row],[Cleaned name]],ONSCollation[Dept detail / Agency],1,FALSE)</f>
        <v>Cabinet Office excl agencies</v>
      </c>
      <c r="E24" s="661">
        <v>1970</v>
      </c>
      <c r="F24" s="661">
        <v>1920</v>
      </c>
      <c r="G24" s="661">
        <v>1920</v>
      </c>
      <c r="H24" s="661">
        <v>1880</v>
      </c>
      <c r="I24" s="651">
        <v>50</v>
      </c>
      <c r="J24" s="651">
        <v>40</v>
      </c>
    </row>
    <row r="25" spans="1:12" s="648" customFormat="1" ht="12.75" customHeight="1" x14ac:dyDescent="0.2">
      <c r="A25" s="677" t="s">
        <v>541</v>
      </c>
      <c r="B25" s="677" t="s">
        <v>541</v>
      </c>
      <c r="C25" s="677" t="str">
        <f>TRIM(ONS2013Q3[[#This Row],[Edited name]])</f>
        <v>Government Procurement Service</v>
      </c>
      <c r="D25" s="677" t="str">
        <f>VLOOKUP(ONS2013Q3[[#This Row],[Cleaned name]],ONSCollation[Dept detail / Agency],1,FALSE)</f>
        <v>Government Procurement Service</v>
      </c>
      <c r="E25" s="661">
        <v>410</v>
      </c>
      <c r="F25" s="661">
        <v>410</v>
      </c>
      <c r="G25" s="661">
        <v>400</v>
      </c>
      <c r="H25" s="661">
        <v>390</v>
      </c>
      <c r="I25" s="651">
        <v>10</v>
      </c>
      <c r="J25" s="651">
        <v>20</v>
      </c>
    </row>
    <row r="26" spans="1:12" s="648" customFormat="1" ht="12.75" customHeight="1" x14ac:dyDescent="0.2">
      <c r="A26" s="677" t="s">
        <v>882</v>
      </c>
      <c r="B26" s="677" t="s">
        <v>21</v>
      </c>
      <c r="C26" s="677" t="str">
        <f>TRIM(ONS2013Q3[[#This Row],[Edited name]])</f>
        <v>Office of the Parliamentary Counsel</v>
      </c>
      <c r="D26" s="677" t="str">
        <f>VLOOKUP(ONS2013Q3[[#This Row],[Cleaned name]],ONSCollation[Dept detail / Agency],1,FALSE)</f>
        <v>Office of the Parliamentary Counsel</v>
      </c>
      <c r="E26" s="661">
        <v>110</v>
      </c>
      <c r="F26" s="661">
        <v>100</v>
      </c>
      <c r="G26" s="661">
        <v>100</v>
      </c>
      <c r="H26" s="661">
        <v>100</v>
      </c>
      <c r="I26" s="651" t="s">
        <v>8</v>
      </c>
      <c r="J26" s="651" t="s">
        <v>8</v>
      </c>
    </row>
    <row r="27" spans="1:12" s="648" customFormat="1" ht="12.75" customHeight="1" x14ac:dyDescent="0.2">
      <c r="A27" s="677" t="s">
        <v>32</v>
      </c>
      <c r="B27" s="677" t="s">
        <v>32</v>
      </c>
      <c r="C27" s="677" t="str">
        <f>TRIM(ONS2013Q3[[#This Row],[Edited name]])</f>
        <v>Charity Commission</v>
      </c>
      <c r="D27" s="677" t="str">
        <f>VLOOKUP(ONS2013Q3[[#This Row],[Cleaned name]],ONSCollation[Dept detail / Agency],1,FALSE)</f>
        <v>Charity Commission</v>
      </c>
      <c r="E27" s="661">
        <v>330</v>
      </c>
      <c r="F27" s="661">
        <v>300</v>
      </c>
      <c r="G27" s="661">
        <v>320</v>
      </c>
      <c r="H27" s="661">
        <v>300</v>
      </c>
      <c r="I27" s="651" t="s">
        <v>8</v>
      </c>
      <c r="J27" s="651" t="s">
        <v>8</v>
      </c>
    </row>
    <row r="28" spans="1:12" s="648" customFormat="1" ht="12.75" customHeight="1" x14ac:dyDescent="0.2">
      <c r="A28" s="677" t="s">
        <v>883</v>
      </c>
      <c r="B28" s="677" t="s">
        <v>396</v>
      </c>
      <c r="C28" s="677" t="str">
        <f>TRIM(ONS2013Q3[[#This Row],[Edited name]])</f>
        <v>Department for Communities and Local Government</v>
      </c>
      <c r="D28" s="677" t="str">
        <f>VLOOKUP(ONS2013Q3[[#This Row],[Cleaned name]],ONSCollation[Dept detail / Agency],1,FALSE)</f>
        <v>Department for Communities and Local Government</v>
      </c>
      <c r="E28" s="661">
        <v>1700</v>
      </c>
      <c r="F28" s="661">
        <v>1650</v>
      </c>
      <c r="G28" s="661">
        <v>1650</v>
      </c>
      <c r="H28" s="661">
        <v>1600</v>
      </c>
      <c r="I28" s="651">
        <v>50</v>
      </c>
      <c r="J28" s="651">
        <v>50</v>
      </c>
    </row>
    <row r="29" spans="1:12" s="648" customFormat="1" ht="12.75" customHeight="1" x14ac:dyDescent="0.2">
      <c r="A29" s="677" t="s">
        <v>38</v>
      </c>
      <c r="B29" s="677" t="s">
        <v>38</v>
      </c>
      <c r="C29" s="677" t="str">
        <f>TRIM(ONS2013Q3[[#This Row],[Edited name]])</f>
        <v>Planning Inspectorate</v>
      </c>
      <c r="D29" s="677" t="str">
        <f>VLOOKUP(ONS2013Q3[[#This Row],[Cleaned name]],ONSCollation[Dept detail / Agency],1,FALSE)</f>
        <v>Planning Inspectorate</v>
      </c>
      <c r="E29" s="661">
        <v>790</v>
      </c>
      <c r="F29" s="661">
        <v>700</v>
      </c>
      <c r="G29" s="661">
        <v>740</v>
      </c>
      <c r="H29" s="661">
        <v>660</v>
      </c>
      <c r="I29" s="651">
        <v>50</v>
      </c>
      <c r="J29" s="651">
        <v>50</v>
      </c>
    </row>
    <row r="30" spans="1:12" s="648" customFormat="1" ht="12.75" customHeight="1" x14ac:dyDescent="0.2">
      <c r="A30" s="677" t="s">
        <v>39</v>
      </c>
      <c r="B30" s="677" t="s">
        <v>39</v>
      </c>
      <c r="C30" s="677" t="str">
        <f>TRIM(ONS2013Q3[[#This Row],[Edited name]])</f>
        <v>Queen Elizabeth II Conference Centre</v>
      </c>
      <c r="D30" s="677" t="str">
        <f>VLOOKUP(ONS2013Q3[[#This Row],[Cleaned name]],ONSCollation[Dept detail / Agency],1,FALSE)</f>
        <v>Queen Elizabeth II Conference Centre</v>
      </c>
      <c r="E30" s="661">
        <v>40</v>
      </c>
      <c r="F30" s="661">
        <v>40</v>
      </c>
      <c r="G30" s="661">
        <v>50</v>
      </c>
      <c r="H30" s="661">
        <v>50</v>
      </c>
      <c r="I30" s="651" t="s">
        <v>8</v>
      </c>
      <c r="J30" s="651" t="s">
        <v>8</v>
      </c>
    </row>
    <row r="31" spans="1:12" s="648" customFormat="1" ht="12.75" customHeight="1" x14ac:dyDescent="0.2">
      <c r="A31" s="677" t="s">
        <v>810</v>
      </c>
      <c r="B31" s="677" t="s">
        <v>397</v>
      </c>
      <c r="C31" s="677" t="str">
        <f>TRIM(ONS2013Q3[[#This Row],[Edited name]])</f>
        <v>Department for Culture Media and Sport</v>
      </c>
      <c r="D31" s="677" t="str">
        <f>VLOOKUP(ONS2013Q3[[#This Row],[Cleaned name]],ONSCollation[Dept detail / Agency],1,FALSE)</f>
        <v>Department for Culture Media and Sport</v>
      </c>
      <c r="E31" s="661">
        <v>500</v>
      </c>
      <c r="F31" s="661">
        <v>480</v>
      </c>
      <c r="G31" s="661">
        <v>480</v>
      </c>
      <c r="H31" s="661">
        <v>470</v>
      </c>
      <c r="I31" s="651">
        <v>20</v>
      </c>
      <c r="J31" s="651">
        <v>20</v>
      </c>
    </row>
    <row r="32" spans="1:12" s="648" customFormat="1" ht="12.75" customHeight="1" x14ac:dyDescent="0.2">
      <c r="A32" s="677" t="s">
        <v>42</v>
      </c>
      <c r="B32" s="677" t="s">
        <v>42</v>
      </c>
      <c r="C32" s="677" t="str">
        <f>TRIM(ONS2013Q3[[#This Row],[Edited name]])</f>
        <v>Royal Parks</v>
      </c>
      <c r="D32" s="677" t="str">
        <f>VLOOKUP(ONS2013Q3[[#This Row],[Cleaned name]],ONSCollation[Dept detail / Agency],1,FALSE)</f>
        <v>Royal Parks</v>
      </c>
      <c r="E32" s="661">
        <v>110</v>
      </c>
      <c r="F32" s="661">
        <v>110</v>
      </c>
      <c r="G32" s="661">
        <v>110</v>
      </c>
      <c r="H32" s="661">
        <v>110</v>
      </c>
      <c r="I32" s="651">
        <v>-10</v>
      </c>
      <c r="J32" s="651">
        <v>-10</v>
      </c>
    </row>
    <row r="33" spans="1:10" s="648" customFormat="1" ht="12.75" customHeight="1" x14ac:dyDescent="0.2">
      <c r="A33" s="677" t="s">
        <v>811</v>
      </c>
      <c r="B33" s="677" t="s">
        <v>387</v>
      </c>
      <c r="C33" s="677" t="str">
        <f>TRIM(ONS2013Q3[[#This Row],[Edited name]])</f>
        <v>Ministry of Defence</v>
      </c>
      <c r="D33" s="677" t="str">
        <f>VLOOKUP(ONS2013Q3[[#This Row],[Cleaned name]],ONSCollation[Dept detail / Agency],1,FALSE)</f>
        <v>Ministry of Defence</v>
      </c>
      <c r="E33" s="661">
        <v>50380</v>
      </c>
      <c r="F33" s="661">
        <v>49010</v>
      </c>
      <c r="G33" s="661">
        <v>50630</v>
      </c>
      <c r="H33" s="661">
        <v>49250</v>
      </c>
      <c r="I33" s="651">
        <v>-250</v>
      </c>
      <c r="J33" s="651">
        <v>-240</v>
      </c>
    </row>
    <row r="34" spans="1:10" s="648" customFormat="1" ht="12.75" customHeight="1" x14ac:dyDescent="0.2">
      <c r="A34" s="677" t="s">
        <v>45</v>
      </c>
      <c r="B34" s="677" t="s">
        <v>45</v>
      </c>
      <c r="C34" s="677" t="str">
        <f>TRIM(ONS2013Q3[[#This Row],[Edited name]])</f>
        <v>Defence Science and Technology Laboratory</v>
      </c>
      <c r="D34" s="677" t="str">
        <f>VLOOKUP(ONS2013Q3[[#This Row],[Cleaned name]],ONSCollation[Dept detail / Agency],1,FALSE)</f>
        <v>Defence Science and Technology Laboratory</v>
      </c>
      <c r="E34" s="661">
        <v>3840</v>
      </c>
      <c r="F34" s="661">
        <v>3840</v>
      </c>
      <c r="G34" s="661">
        <v>3850</v>
      </c>
      <c r="H34" s="661">
        <v>3710</v>
      </c>
      <c r="I34" s="651">
        <v>-10</v>
      </c>
      <c r="J34" s="651">
        <v>130</v>
      </c>
    </row>
    <row r="35" spans="1:10" s="648" customFormat="1" ht="12.75" customHeight="1" x14ac:dyDescent="0.2">
      <c r="A35" s="677" t="s">
        <v>129</v>
      </c>
      <c r="B35" s="677" t="s">
        <v>129</v>
      </c>
      <c r="C35" s="677" t="str">
        <f>TRIM(ONS2013Q3[[#This Row],[Edited name]])</f>
        <v>Defence Support Group</v>
      </c>
      <c r="D35" s="677" t="str">
        <f>VLOOKUP(ONS2013Q3[[#This Row],[Cleaned name]],ONSCollation[Dept detail / Agency],1,FALSE)</f>
        <v>Defence Support Group</v>
      </c>
      <c r="E35" s="661">
        <v>2430</v>
      </c>
      <c r="F35" s="661">
        <v>2390</v>
      </c>
      <c r="G35" s="661">
        <v>2440</v>
      </c>
      <c r="H35" s="661">
        <v>2410</v>
      </c>
      <c r="I35" s="651">
        <v>-10</v>
      </c>
      <c r="J35" s="651">
        <v>-20</v>
      </c>
    </row>
    <row r="36" spans="1:10" s="648" customFormat="1" ht="12.75" customHeight="1" x14ac:dyDescent="0.2">
      <c r="A36" s="677" t="s">
        <v>46</v>
      </c>
      <c r="B36" s="677" t="s">
        <v>46</v>
      </c>
      <c r="C36" s="677" t="str">
        <f>TRIM(ONS2013Q3[[#This Row],[Edited name]])</f>
        <v>UK Hydrographic Office</v>
      </c>
      <c r="D36" s="677" t="str">
        <f>VLOOKUP(ONS2013Q3[[#This Row],[Cleaned name]],ONSCollation[Dept detail / Agency],1,FALSE)</f>
        <v>UK Hydrographic Office</v>
      </c>
      <c r="E36" s="661">
        <v>1050</v>
      </c>
      <c r="F36" s="661">
        <v>990</v>
      </c>
      <c r="G36" s="661">
        <v>1080</v>
      </c>
      <c r="H36" s="661">
        <v>1020</v>
      </c>
      <c r="I36" s="651">
        <v>-30</v>
      </c>
      <c r="J36" s="651">
        <v>-30</v>
      </c>
    </row>
    <row r="37" spans="1:10" s="648" customFormat="1" ht="12.75" customHeight="1" x14ac:dyDescent="0.2">
      <c r="A37" s="677" t="s">
        <v>812</v>
      </c>
      <c r="B37" s="677" t="s">
        <v>224</v>
      </c>
      <c r="C37" s="677" t="str">
        <f>TRIM(ONS2013Q3[[#This Row],[Edited name]])</f>
        <v>Department for Education</v>
      </c>
      <c r="D37" s="677" t="str">
        <f>VLOOKUP(ONS2013Q3[[#This Row],[Cleaned name]],ONSCollation[Dept detail / Agency],1,FALSE)</f>
        <v>Department for Education</v>
      </c>
      <c r="E37" s="661">
        <v>2280</v>
      </c>
      <c r="F37" s="661">
        <v>2180</v>
      </c>
      <c r="G37" s="661">
        <v>2470</v>
      </c>
      <c r="H37" s="661">
        <v>2360</v>
      </c>
      <c r="I37" s="651">
        <v>-190</v>
      </c>
      <c r="J37" s="651">
        <v>-180</v>
      </c>
    </row>
    <row r="38" spans="1:10" s="648" customFormat="1" ht="12.75" customHeight="1" x14ac:dyDescent="0.2">
      <c r="A38" s="677" t="s">
        <v>753</v>
      </c>
      <c r="B38" s="677" t="s">
        <v>753</v>
      </c>
      <c r="C38" s="677" t="str">
        <f>TRIM(ONS2013Q3[[#This Row],[Edited name]])</f>
        <v>Education Funding Agency</v>
      </c>
      <c r="D38" s="677" t="str">
        <f>VLOOKUP(ONS2013Q3[[#This Row],[Cleaned name]],ONSCollation[Dept detail / Agency],1,FALSE)</f>
        <v>Education Funding Agency</v>
      </c>
      <c r="E38" s="661">
        <v>690</v>
      </c>
      <c r="F38" s="661">
        <v>680</v>
      </c>
      <c r="G38" s="661">
        <v>720</v>
      </c>
      <c r="H38" s="661">
        <v>700</v>
      </c>
      <c r="I38" s="651">
        <v>-30</v>
      </c>
      <c r="J38" s="651">
        <v>-30</v>
      </c>
    </row>
    <row r="39" spans="1:10" s="648" customFormat="1" ht="12.75" customHeight="1" x14ac:dyDescent="0.2">
      <c r="A39" s="677" t="s">
        <v>720</v>
      </c>
      <c r="B39" s="677" t="s">
        <v>720</v>
      </c>
      <c r="C39" s="677" t="str">
        <f>TRIM(ONS2013Q3[[#This Row],[Edited name]])</f>
        <v>Standards and Testing Agency</v>
      </c>
      <c r="D39" s="677" t="str">
        <f>VLOOKUP(ONS2013Q3[[#This Row],[Cleaned name]],ONSCollation[Dept detail / Agency],1,FALSE)</f>
        <v>Standards and Testing Agency</v>
      </c>
      <c r="E39" s="661">
        <v>100</v>
      </c>
      <c r="F39" s="661">
        <v>100</v>
      </c>
      <c r="G39" s="661">
        <v>100</v>
      </c>
      <c r="H39" s="661">
        <v>90</v>
      </c>
      <c r="I39" s="651" t="s">
        <v>8</v>
      </c>
      <c r="J39" s="651" t="s">
        <v>8</v>
      </c>
    </row>
    <row r="40" spans="1:10" s="648" customFormat="1" ht="12.75" customHeight="1" x14ac:dyDescent="0.2">
      <c r="A40" s="677" t="s">
        <v>939</v>
      </c>
      <c r="B40" s="677" t="s">
        <v>939</v>
      </c>
      <c r="C40" s="677" t="str">
        <f>TRIM(ONS2013Q3[[#This Row],[Edited name]])</f>
        <v>National College for Teaching and Leadership</v>
      </c>
      <c r="D40" s="677" t="str">
        <f>VLOOKUP(ONS2013Q3[[#This Row],[Cleaned name]],ONSCollation[Dept detail / Agency],1,FALSE)</f>
        <v>National College for Teaching and Leadership</v>
      </c>
      <c r="E40" s="661">
        <v>400</v>
      </c>
      <c r="F40" s="661">
        <v>380</v>
      </c>
      <c r="G40" s="661">
        <v>430</v>
      </c>
      <c r="H40" s="661">
        <v>420</v>
      </c>
      <c r="I40" s="651">
        <v>-40</v>
      </c>
      <c r="J40" s="651">
        <v>-30</v>
      </c>
    </row>
    <row r="41" spans="1:10" s="648" customFormat="1" ht="12.75" customHeight="1" x14ac:dyDescent="0.2">
      <c r="A41" s="677" t="s">
        <v>735</v>
      </c>
      <c r="B41" s="677" t="s">
        <v>181</v>
      </c>
      <c r="C41" s="677" t="str">
        <f>TRIM(ONS2013Q3[[#This Row],[Edited name]])</f>
        <v>Department for Energy and Climate Change</v>
      </c>
      <c r="D41" s="677" t="str">
        <f>VLOOKUP(ONS2013Q3[[#This Row],[Cleaned name]],ONSCollation[Dept detail / Agency],1,FALSE)</f>
        <v>Department for Energy and Climate Change</v>
      </c>
      <c r="E41" s="661">
        <v>1530</v>
      </c>
      <c r="F41" s="661">
        <v>1500</v>
      </c>
      <c r="G41" s="661">
        <v>1510</v>
      </c>
      <c r="H41" s="661">
        <v>1480</v>
      </c>
      <c r="I41" s="651">
        <v>20</v>
      </c>
      <c r="J41" s="651">
        <v>20</v>
      </c>
    </row>
    <row r="42" spans="1:10" s="648" customFormat="1" ht="12.75" customHeight="1" x14ac:dyDescent="0.2">
      <c r="A42" s="677" t="s">
        <v>813</v>
      </c>
      <c r="B42" s="677" t="s">
        <v>398</v>
      </c>
      <c r="C42" s="677" t="str">
        <f>TRIM(ONS2013Q3[[#This Row],[Edited name]])</f>
        <v>Department for Environment Food and Rural Affairs</v>
      </c>
      <c r="D42" s="677" t="str">
        <f>VLOOKUP(ONS2013Q3[[#This Row],[Cleaned name]],ONSCollation[Dept detail / Agency],1,FALSE)</f>
        <v>Department for Environment Food and Rural Affairs</v>
      </c>
      <c r="E42" s="661">
        <v>2260</v>
      </c>
      <c r="F42" s="661">
        <v>2180</v>
      </c>
      <c r="G42" s="661">
        <v>2220</v>
      </c>
      <c r="H42" s="661">
        <v>2140</v>
      </c>
      <c r="I42" s="651">
        <v>40</v>
      </c>
      <c r="J42" s="651">
        <v>40</v>
      </c>
    </row>
    <row r="43" spans="1:10" s="648" customFormat="1" ht="12.75" customHeight="1" x14ac:dyDescent="0.2">
      <c r="A43" s="677" t="s">
        <v>639</v>
      </c>
      <c r="B43" s="677" t="s">
        <v>639</v>
      </c>
      <c r="C43" s="677" t="str">
        <f>TRIM(ONS2013Q3[[#This Row],[Edited name]])</f>
        <v>Animal Health and Veterinary Laboratories Agency</v>
      </c>
      <c r="D43" s="677" t="str">
        <f>VLOOKUP(ONS2013Q3[[#This Row],[Cleaned name]],ONSCollation[Dept detail / Agency],1,FALSE)</f>
        <v>Animal Health and Veterinary Laboratories Agency</v>
      </c>
      <c r="E43" s="661">
        <v>2180</v>
      </c>
      <c r="F43" s="661">
        <v>2030</v>
      </c>
      <c r="G43" s="661">
        <v>2230</v>
      </c>
      <c r="H43" s="661">
        <v>2080</v>
      </c>
      <c r="I43" s="651">
        <v>-60</v>
      </c>
      <c r="J43" s="651">
        <v>-50</v>
      </c>
    </row>
    <row r="44" spans="1:10" s="648" customFormat="1" ht="12.75" customHeight="1" x14ac:dyDescent="0.2">
      <c r="A44" s="677" t="s">
        <v>50</v>
      </c>
      <c r="B44" s="677" t="s">
        <v>50</v>
      </c>
      <c r="C44" s="677" t="str">
        <f>TRIM(ONS2013Q3[[#This Row],[Edited name]])</f>
        <v>Centre for Environment Fisheries and Aquaculture Science</v>
      </c>
      <c r="D44" s="677" t="str">
        <f>VLOOKUP(ONS2013Q3[[#This Row],[Cleaned name]],ONSCollation[Dept detail / Agency],1,FALSE)</f>
        <v>Centre for Environment Fisheries and Aquaculture Science</v>
      </c>
      <c r="E44" s="661">
        <v>570</v>
      </c>
      <c r="F44" s="661">
        <v>540</v>
      </c>
      <c r="G44" s="661">
        <v>570</v>
      </c>
      <c r="H44" s="661">
        <v>540</v>
      </c>
      <c r="I44" s="651" t="s">
        <v>8</v>
      </c>
      <c r="J44" s="651">
        <v>0</v>
      </c>
    </row>
    <row r="45" spans="1:10" s="648" customFormat="1" ht="12.75" customHeight="1" x14ac:dyDescent="0.2">
      <c r="A45" s="677" t="s">
        <v>51</v>
      </c>
      <c r="B45" s="677" t="s">
        <v>361</v>
      </c>
      <c r="C45" s="677" t="str">
        <f>TRIM(ONS2013Q3[[#This Row],[Edited name]])</f>
        <v>Food &amp; Environment Research Agency</v>
      </c>
      <c r="D45" s="677" t="str">
        <f>VLOOKUP(ONS2013Q3[[#This Row],[Cleaned name]],ONSCollation[Dept detail / Agency],1,FALSE)</f>
        <v>Food &amp; Environment Research Agency</v>
      </c>
      <c r="E45" s="661">
        <v>820</v>
      </c>
      <c r="F45" s="661">
        <v>760</v>
      </c>
      <c r="G45" s="661">
        <v>860</v>
      </c>
      <c r="H45" s="661">
        <v>790</v>
      </c>
      <c r="I45" s="651">
        <v>-40</v>
      </c>
      <c r="J45" s="651">
        <v>-20</v>
      </c>
    </row>
    <row r="46" spans="1:10" s="648" customFormat="1" ht="12.75" customHeight="1" x14ac:dyDescent="0.2">
      <c r="A46" s="677" t="s">
        <v>135</v>
      </c>
      <c r="B46" s="677" t="s">
        <v>135</v>
      </c>
      <c r="C46" s="677" t="str">
        <f>TRIM(ONS2013Q3[[#This Row],[Edited name]])</f>
        <v>OFWAT</v>
      </c>
      <c r="D46" s="677" t="str">
        <f>VLOOKUP(ONS2013Q3[[#This Row],[Cleaned name]],ONSCollation[Dept detail / Agency],1,FALSE)</f>
        <v>OFWAT</v>
      </c>
      <c r="E46" s="661">
        <v>200</v>
      </c>
      <c r="F46" s="661">
        <v>190</v>
      </c>
      <c r="G46" s="661">
        <v>200</v>
      </c>
      <c r="H46" s="661">
        <v>190</v>
      </c>
      <c r="I46" s="651">
        <v>0</v>
      </c>
      <c r="J46" s="651" t="s">
        <v>8</v>
      </c>
    </row>
    <row r="47" spans="1:10" s="648" customFormat="1" ht="12.75" customHeight="1" x14ac:dyDescent="0.2">
      <c r="A47" s="677" t="s">
        <v>52</v>
      </c>
      <c r="B47" s="677" t="s">
        <v>52</v>
      </c>
      <c r="C47" s="677" t="str">
        <f>TRIM(ONS2013Q3[[#This Row],[Edited name]])</f>
        <v>Rural Payments Agency</v>
      </c>
      <c r="D47" s="677" t="str">
        <f>VLOOKUP(ONS2013Q3[[#This Row],[Cleaned name]],ONSCollation[Dept detail / Agency],1,FALSE)</f>
        <v>Rural Payments Agency</v>
      </c>
      <c r="E47" s="661">
        <v>2240</v>
      </c>
      <c r="F47" s="661">
        <v>2070</v>
      </c>
      <c r="G47" s="661">
        <v>2250</v>
      </c>
      <c r="H47" s="661">
        <v>2080</v>
      </c>
      <c r="I47" s="651">
        <v>-10</v>
      </c>
      <c r="J47" s="651">
        <v>-10</v>
      </c>
    </row>
    <row r="48" spans="1:10" s="648" customFormat="1" ht="12.75" customHeight="1" x14ac:dyDescent="0.2">
      <c r="A48" s="677" t="s">
        <v>55</v>
      </c>
      <c r="B48" s="677" t="s">
        <v>55</v>
      </c>
      <c r="C48" s="677" t="str">
        <f>TRIM(ONS2013Q3[[#This Row],[Edited name]])</f>
        <v>Veterinary Medicines Directorate</v>
      </c>
      <c r="D48" s="677" t="str">
        <f>VLOOKUP(ONS2013Q3[[#This Row],[Cleaned name]],ONSCollation[Dept detail / Agency],1,FALSE)</f>
        <v>Veterinary Medicines Directorate</v>
      </c>
      <c r="E48" s="661">
        <v>160</v>
      </c>
      <c r="F48" s="661">
        <v>160</v>
      </c>
      <c r="G48" s="661">
        <v>160</v>
      </c>
      <c r="H48" s="661">
        <v>160</v>
      </c>
      <c r="I48" s="651" t="s">
        <v>8</v>
      </c>
      <c r="J48" s="651" t="s">
        <v>8</v>
      </c>
    </row>
    <row r="49" spans="1:10" s="648" customFormat="1" ht="12.75" customHeight="1" x14ac:dyDescent="0.2">
      <c r="A49" s="677" t="s">
        <v>111</v>
      </c>
      <c r="B49" s="677" t="s">
        <v>111</v>
      </c>
      <c r="C49" s="677" t="str">
        <f>TRIM(ONS2013Q3[[#This Row],[Edited name]])</f>
        <v>ESTYN</v>
      </c>
      <c r="D49" s="677" t="str">
        <f>VLOOKUP(ONS2013Q3[[#This Row],[Cleaned name]],ONSCollation[Dept detail / Agency],1,FALSE)</f>
        <v>ESTYN</v>
      </c>
      <c r="E49" s="661">
        <v>110</v>
      </c>
      <c r="F49" s="661">
        <v>100</v>
      </c>
      <c r="G49" s="661">
        <v>110</v>
      </c>
      <c r="H49" s="661">
        <v>100</v>
      </c>
      <c r="I49" s="651">
        <v>10</v>
      </c>
      <c r="J49" s="651" t="s">
        <v>8</v>
      </c>
    </row>
    <row r="50" spans="1:10" s="648" customFormat="1" ht="12.75" customHeight="1" x14ac:dyDescent="0.2">
      <c r="A50" s="677" t="s">
        <v>57</v>
      </c>
      <c r="B50" s="677" t="s">
        <v>57</v>
      </c>
      <c r="C50" s="677" t="str">
        <f>TRIM(ONS2013Q3[[#This Row],[Edited name]])</f>
        <v>Export Credit Guarantee Department</v>
      </c>
      <c r="D50" s="677" t="str">
        <f>VLOOKUP(ONS2013Q3[[#This Row],[Cleaned name]],ONSCollation[Dept detail / Agency],1,FALSE)</f>
        <v>Export Credit Guarantee Department</v>
      </c>
      <c r="E50" s="661">
        <v>200</v>
      </c>
      <c r="F50" s="661">
        <v>190</v>
      </c>
      <c r="G50" s="661">
        <v>200</v>
      </c>
      <c r="H50" s="661">
        <v>190</v>
      </c>
      <c r="I50" s="651" t="s">
        <v>8</v>
      </c>
      <c r="J50" s="651" t="s">
        <v>8</v>
      </c>
    </row>
    <row r="51" spans="1:10" s="648" customFormat="1" ht="12.75" customHeight="1" x14ac:dyDescent="0.2">
      <c r="A51" s="677" t="s">
        <v>63</v>
      </c>
      <c r="B51" s="677" t="s">
        <v>63</v>
      </c>
      <c r="C51" s="677" t="str">
        <f>TRIM(ONS2013Q3[[#This Row],[Edited name]])</f>
        <v>Food Standards Agency</v>
      </c>
      <c r="D51" s="677" t="str">
        <f>VLOOKUP(ONS2013Q3[[#This Row],[Cleaned name]],ONSCollation[Dept detail / Agency],1,FALSE)</f>
        <v>Food Standards Agency</v>
      </c>
      <c r="E51" s="661">
        <v>1300</v>
      </c>
      <c r="F51" s="661">
        <v>1270</v>
      </c>
      <c r="G51" s="661">
        <v>1310</v>
      </c>
      <c r="H51" s="661">
        <v>1280</v>
      </c>
      <c r="I51" s="651">
        <v>-10</v>
      </c>
      <c r="J51" s="651">
        <v>-10</v>
      </c>
    </row>
    <row r="52" spans="1:10" s="648" customFormat="1" ht="12.75" customHeight="1" x14ac:dyDescent="0.2">
      <c r="A52" s="677" t="s">
        <v>814</v>
      </c>
      <c r="B52" s="677" t="s">
        <v>59</v>
      </c>
      <c r="C52" s="677" t="str">
        <f>TRIM(ONS2013Q3[[#This Row],[Edited name]])</f>
        <v>Foreign and Commonwealth Office (excl agencies)</v>
      </c>
      <c r="D52" s="677" t="str">
        <f>VLOOKUP(ONS2013Q3[[#This Row],[Cleaned name]],ONSCollation[Dept detail / Agency],1,FALSE)</f>
        <v>Foreign and Commonwealth Office (excl agencies)</v>
      </c>
      <c r="E52" s="661">
        <v>4750</v>
      </c>
      <c r="F52" s="661">
        <v>4690</v>
      </c>
      <c r="G52" s="661">
        <v>4810</v>
      </c>
      <c r="H52" s="661">
        <v>4740</v>
      </c>
      <c r="I52" s="651">
        <v>-60</v>
      </c>
      <c r="J52" s="651">
        <v>-60</v>
      </c>
    </row>
    <row r="53" spans="1:10" s="648" customFormat="1" ht="12.75" customHeight="1" x14ac:dyDescent="0.2">
      <c r="A53" s="677" t="s">
        <v>885</v>
      </c>
      <c r="B53" s="677" t="s">
        <v>848</v>
      </c>
      <c r="C53" s="677" t="str">
        <f>TRIM(ONS2013Q3[[#This Row],[Edited name]])</f>
        <v>Foreign and Commonwealth Office Services</v>
      </c>
      <c r="D53" s="677" t="str">
        <f>VLOOKUP(ONS2013Q3[[#This Row],[Cleaned name]],ONSCollation[Dept detail / Agency],1,FALSE)</f>
        <v>Foreign and Commonwealth Office Services</v>
      </c>
      <c r="E53" s="661">
        <v>920</v>
      </c>
      <c r="F53" s="661">
        <v>900</v>
      </c>
      <c r="G53" s="661">
        <v>890</v>
      </c>
      <c r="H53" s="661">
        <v>870</v>
      </c>
      <c r="I53" s="651">
        <v>40</v>
      </c>
      <c r="J53" s="651">
        <v>30</v>
      </c>
    </row>
    <row r="54" spans="1:10" s="648" customFormat="1" ht="12.75" customHeight="1" x14ac:dyDescent="0.2">
      <c r="A54" s="677" t="s">
        <v>60</v>
      </c>
      <c r="B54" s="677" t="s">
        <v>60</v>
      </c>
      <c r="C54" s="677" t="str">
        <f>TRIM(ONS2013Q3[[#This Row],[Edited name]])</f>
        <v>Wilton Park Executive Agency</v>
      </c>
      <c r="D54" s="677" t="str">
        <f>VLOOKUP(ONS2013Q3[[#This Row],[Cleaned name]],ONSCollation[Dept detail / Agency],1,FALSE)</f>
        <v>Wilton Park Executive Agency</v>
      </c>
      <c r="E54" s="661">
        <v>80</v>
      </c>
      <c r="F54" s="661">
        <v>80</v>
      </c>
      <c r="G54" s="661">
        <v>80</v>
      </c>
      <c r="H54" s="661">
        <v>80</v>
      </c>
      <c r="I54" s="651">
        <v>0</v>
      </c>
      <c r="J54" s="651" t="s">
        <v>8</v>
      </c>
    </row>
    <row r="55" spans="1:10" s="648" customFormat="1" ht="12.75" customHeight="1" x14ac:dyDescent="0.2">
      <c r="A55" s="677" t="s">
        <v>816</v>
      </c>
      <c r="B55" s="677" t="s">
        <v>62</v>
      </c>
      <c r="C55" s="677" t="str">
        <f>TRIM(ONS2013Q3[[#This Row],[Edited name]])</f>
        <v>Department of Health (excl agencies)</v>
      </c>
      <c r="D55" s="677" t="str">
        <f>VLOOKUP(ONS2013Q3[[#This Row],[Cleaned name]],ONSCollation[Dept detail / Agency],1,FALSE)</f>
        <v>Department of Health (excl agencies)</v>
      </c>
      <c r="E55" s="661">
        <v>1930</v>
      </c>
      <c r="F55" s="661">
        <v>1850</v>
      </c>
      <c r="G55" s="661">
        <v>1940</v>
      </c>
      <c r="H55" s="661">
        <v>1870</v>
      </c>
      <c r="I55" s="651">
        <v>-10</v>
      </c>
      <c r="J55" s="651">
        <v>-20</v>
      </c>
    </row>
    <row r="56" spans="1:10" s="648" customFormat="1" ht="12.75" customHeight="1" x14ac:dyDescent="0.2">
      <c r="A56" s="677" t="s">
        <v>362</v>
      </c>
      <c r="B56" s="677" t="s">
        <v>362</v>
      </c>
      <c r="C56" s="677" t="str">
        <f>TRIM(ONS2013Q3[[#This Row],[Edited name]])</f>
        <v>Medicines and Healthcare Products Regulatory Agency</v>
      </c>
      <c r="D56" s="677" t="str">
        <f>VLOOKUP(ONS2013Q3[[#This Row],[Cleaned name]],ONSCollation[Dept detail / Agency],1,FALSE)</f>
        <v>Medicines and Healthcare Products Regulatory Agency</v>
      </c>
      <c r="E56" s="661">
        <v>1240</v>
      </c>
      <c r="F56" s="661">
        <v>1180</v>
      </c>
      <c r="G56" s="661">
        <v>1230</v>
      </c>
      <c r="H56" s="661">
        <v>1180</v>
      </c>
      <c r="I56" s="651">
        <v>10</v>
      </c>
      <c r="J56" s="651" t="s">
        <v>8</v>
      </c>
    </row>
    <row r="57" spans="1:10" s="648" customFormat="1" ht="12.75" customHeight="1" x14ac:dyDescent="0.2">
      <c r="A57" s="677" t="s">
        <v>940</v>
      </c>
      <c r="B57" s="677" t="s">
        <v>940</v>
      </c>
      <c r="C57" s="677" t="str">
        <f>TRIM(ONS2013Q3[[#This Row],[Edited name]])</f>
        <v>Public Health England</v>
      </c>
      <c r="D57" s="677" t="str">
        <f>VLOOKUP(ONS2013Q3[[#This Row],[Cleaned name]],ONSCollation[Dept detail / Agency],1,FALSE)</f>
        <v>Public Health England</v>
      </c>
      <c r="E57" s="661">
        <v>5170</v>
      </c>
      <c r="F57" s="661">
        <v>4820</v>
      </c>
      <c r="G57" s="661">
        <v>5120</v>
      </c>
      <c r="H57" s="661">
        <v>4800</v>
      </c>
      <c r="I57" s="651">
        <v>50</v>
      </c>
      <c r="J57" s="651">
        <v>20</v>
      </c>
    </row>
    <row r="58" spans="1:10" s="648" customFormat="1" ht="12.75" customHeight="1" x14ac:dyDescent="0.2">
      <c r="A58" s="677" t="s">
        <v>817</v>
      </c>
      <c r="B58" s="677" t="s">
        <v>23</v>
      </c>
      <c r="C58" s="677" t="str">
        <f>TRIM(ONS2013Q3[[#This Row],[Edited name]])</f>
        <v>HM Revenue and Customs</v>
      </c>
      <c r="D58" s="677" t="str">
        <f>VLOOKUP(ONS2013Q3[[#This Row],[Cleaned name]],ONSCollation[Dept detail / Agency],1,FALSE)</f>
        <v>HM Revenue and Customs</v>
      </c>
      <c r="E58" s="661">
        <v>71200</v>
      </c>
      <c r="F58" s="661">
        <v>63020</v>
      </c>
      <c r="G58" s="661">
        <v>72100</v>
      </c>
      <c r="H58" s="661">
        <v>63850</v>
      </c>
      <c r="I58" s="651">
        <v>-890</v>
      </c>
      <c r="J58" s="651">
        <v>-830</v>
      </c>
    </row>
    <row r="59" spans="1:10" s="648" customFormat="1" ht="12.75" customHeight="1" x14ac:dyDescent="0.2">
      <c r="A59" s="677" t="s">
        <v>24</v>
      </c>
      <c r="B59" s="677" t="s">
        <v>24</v>
      </c>
      <c r="C59" s="677" t="str">
        <f>TRIM(ONS2013Q3[[#This Row],[Edited name]])</f>
        <v>Valuation Office</v>
      </c>
      <c r="D59" s="677" t="str">
        <f>VLOOKUP(ONS2013Q3[[#This Row],[Cleaned name]],ONSCollation[Dept detail / Agency],1,FALSE)</f>
        <v>Valuation Office</v>
      </c>
      <c r="E59" s="661">
        <v>3840</v>
      </c>
      <c r="F59" s="661">
        <v>3550</v>
      </c>
      <c r="G59" s="661">
        <v>3810</v>
      </c>
      <c r="H59" s="661">
        <v>3530</v>
      </c>
      <c r="I59" s="651">
        <v>30</v>
      </c>
      <c r="J59" s="651">
        <v>20</v>
      </c>
    </row>
    <row r="60" spans="1:10" s="648" customFormat="1" ht="12.75" customHeight="1" x14ac:dyDescent="0.2">
      <c r="A60" s="677" t="s">
        <v>818</v>
      </c>
      <c r="B60" s="677" t="s">
        <v>22</v>
      </c>
      <c r="C60" s="677" t="str">
        <f>TRIM(ONS2013Q3[[#This Row],[Edited name]])</f>
        <v>HM Treasury</v>
      </c>
      <c r="D60" s="677" t="str">
        <f>VLOOKUP(ONS2013Q3[[#This Row],[Cleaned name]],ONSCollation[Dept detail / Agency],1,FALSE)</f>
        <v>HM Treasury</v>
      </c>
      <c r="E60" s="661">
        <v>1140</v>
      </c>
      <c r="F60" s="661">
        <v>1110</v>
      </c>
      <c r="G60" s="661">
        <v>1140</v>
      </c>
      <c r="H60" s="661">
        <v>1100</v>
      </c>
      <c r="I60" s="651">
        <v>10</v>
      </c>
      <c r="J60" s="651" t="s">
        <v>8</v>
      </c>
    </row>
    <row r="61" spans="1:10" s="648" customFormat="1" ht="12.75" customHeight="1" x14ac:dyDescent="0.2">
      <c r="A61" s="677" t="s">
        <v>581</v>
      </c>
      <c r="B61" s="677" t="s">
        <v>581</v>
      </c>
      <c r="C61" s="677" t="str">
        <f>TRIM(ONS2013Q3[[#This Row],[Edited name]])</f>
        <v>Office for Budget Responsibility</v>
      </c>
      <c r="D61" s="677" t="str">
        <f>VLOOKUP(ONS2013Q3[[#This Row],[Cleaned name]],ONSCollation[Dept detail / Agency],1,FALSE)</f>
        <v>Office for Budget Responsibility</v>
      </c>
      <c r="E61" s="661">
        <v>20</v>
      </c>
      <c r="F61" s="661">
        <v>20</v>
      </c>
      <c r="G61" s="661">
        <v>20</v>
      </c>
      <c r="H61" s="661">
        <v>20</v>
      </c>
      <c r="I61" s="651">
        <v>0</v>
      </c>
      <c r="J61" s="651" t="s">
        <v>8</v>
      </c>
    </row>
    <row r="62" spans="1:10" s="648" customFormat="1" ht="12.75" customHeight="1" x14ac:dyDescent="0.2">
      <c r="A62" s="677" t="s">
        <v>26</v>
      </c>
      <c r="B62" s="677" t="s">
        <v>26</v>
      </c>
      <c r="C62" s="677" t="str">
        <f>TRIM(ONS2013Q3[[#This Row],[Edited name]])</f>
        <v>Debt Management Office</v>
      </c>
      <c r="D62" s="677" t="str">
        <f>VLOOKUP(ONS2013Q3[[#This Row],[Cleaned name]],ONSCollation[Dept detail / Agency],1,FALSE)</f>
        <v>Debt Management Office</v>
      </c>
      <c r="E62" s="661">
        <v>110</v>
      </c>
      <c r="F62" s="661">
        <v>100</v>
      </c>
      <c r="G62" s="661">
        <v>110</v>
      </c>
      <c r="H62" s="661">
        <v>100</v>
      </c>
      <c r="I62" s="651" t="s">
        <v>8</v>
      </c>
      <c r="J62" s="651" t="s">
        <v>8</v>
      </c>
    </row>
    <row r="63" spans="1:10" s="648" customFormat="1" ht="12.75" customHeight="1" x14ac:dyDescent="0.2">
      <c r="A63" s="677" t="s">
        <v>27</v>
      </c>
      <c r="B63" s="677" t="s">
        <v>27</v>
      </c>
      <c r="C63" s="677" t="str">
        <f>TRIM(ONS2013Q3[[#This Row],[Edited name]])</f>
        <v>Government Actuary's Department</v>
      </c>
      <c r="D63" s="677" t="str">
        <f>VLOOKUP(ONS2013Q3[[#This Row],[Cleaned name]],ONSCollation[Dept detail / Agency],1,FALSE)</f>
        <v>Government Actuary's Department</v>
      </c>
      <c r="E63" s="661">
        <v>150</v>
      </c>
      <c r="F63" s="661">
        <v>150</v>
      </c>
      <c r="G63" s="661">
        <v>150</v>
      </c>
      <c r="H63" s="661">
        <v>140</v>
      </c>
      <c r="I63" s="651">
        <v>10</v>
      </c>
      <c r="J63" s="651">
        <v>10</v>
      </c>
    </row>
    <row r="64" spans="1:10" s="648" customFormat="1" ht="12.75" customHeight="1" x14ac:dyDescent="0.2">
      <c r="A64" s="677" t="s">
        <v>28</v>
      </c>
      <c r="B64" s="677" t="s">
        <v>28</v>
      </c>
      <c r="C64" s="677" t="str">
        <f>TRIM(ONS2013Q3[[#This Row],[Edited name]])</f>
        <v>National Savings and Investments</v>
      </c>
      <c r="D64" s="677" t="str">
        <f>VLOOKUP(ONS2013Q3[[#This Row],[Cleaned name]],ONSCollation[Dept detail / Agency],1,FALSE)</f>
        <v>National Savings and Investments</v>
      </c>
      <c r="E64" s="661">
        <v>180</v>
      </c>
      <c r="F64" s="661">
        <v>180</v>
      </c>
      <c r="G64" s="661">
        <v>170</v>
      </c>
      <c r="H64" s="661">
        <v>170</v>
      </c>
      <c r="I64" s="651">
        <v>10</v>
      </c>
      <c r="J64" s="651">
        <v>10</v>
      </c>
    </row>
    <row r="65" spans="1:10" s="648" customFormat="1" ht="12.75" customHeight="1" x14ac:dyDescent="0.2">
      <c r="A65" s="677" t="s">
        <v>956</v>
      </c>
      <c r="B65" s="677" t="s">
        <v>399</v>
      </c>
      <c r="C65" s="677" t="str">
        <f>TRIM(ONS2013Q3[[#This Row],[Edited name]])</f>
        <v>Home Office (excl agencies)</v>
      </c>
      <c r="D65" s="677" t="str">
        <f>VLOOKUP(ONS2013Q3[[#This Row],[Cleaned name]],ONSCollation[Dept detail / Agency],1,FALSE)</f>
        <v>Home Office (excl agencies)</v>
      </c>
      <c r="E65" s="661">
        <v>23280</v>
      </c>
      <c r="F65" s="661">
        <v>22050</v>
      </c>
      <c r="G65" s="661">
        <v>22800</v>
      </c>
      <c r="H65" s="661">
        <v>21560</v>
      </c>
      <c r="I65" s="651">
        <v>480</v>
      </c>
      <c r="J65" s="651">
        <v>480</v>
      </c>
    </row>
    <row r="66" spans="1:10" s="648" customFormat="1" ht="12.75" customHeight="1" x14ac:dyDescent="0.2">
      <c r="A66" s="677" t="s">
        <v>70</v>
      </c>
      <c r="B66" s="677" t="s">
        <v>70</v>
      </c>
      <c r="C66" s="677" t="str">
        <f>TRIM(ONS2013Q3[[#This Row],[Edited name]])</f>
        <v>Identity and Passport Service</v>
      </c>
      <c r="D66" s="677" t="str">
        <f>VLOOKUP(ONS2013Q3[[#This Row],[Cleaned name]],ONSCollation[Dept detail / Agency],1,FALSE)</f>
        <v>Identity and Passport Service</v>
      </c>
      <c r="E66" s="661">
        <v>3600</v>
      </c>
      <c r="F66" s="661">
        <v>3230</v>
      </c>
      <c r="G66" s="661">
        <v>3630</v>
      </c>
      <c r="H66" s="661">
        <v>3230</v>
      </c>
      <c r="I66" s="651">
        <v>-30</v>
      </c>
      <c r="J66" s="651">
        <v>-10</v>
      </c>
    </row>
    <row r="67" spans="1:10" s="648" customFormat="1" ht="12.75" customHeight="1" x14ac:dyDescent="0.2">
      <c r="A67" s="677" t="s">
        <v>414</v>
      </c>
      <c r="B67" s="677" t="s">
        <v>414</v>
      </c>
      <c r="C67" s="677" t="str">
        <f>TRIM(ONS2013Q3[[#This Row],[Edited name]])</f>
        <v>National Fraud Authority</v>
      </c>
      <c r="D67" s="677" t="str">
        <f>VLOOKUP(ONS2013Q3[[#This Row],[Cleaned name]],ONSCollation[Dept detail / Agency],1,FALSE)</f>
        <v>National Fraud Authority</v>
      </c>
      <c r="E67" s="661">
        <v>40</v>
      </c>
      <c r="F67" s="661">
        <v>40</v>
      </c>
      <c r="G67" s="661">
        <v>50</v>
      </c>
      <c r="H67" s="661">
        <v>50</v>
      </c>
      <c r="I67" s="651">
        <v>-10</v>
      </c>
      <c r="J67" s="651">
        <v>-10</v>
      </c>
    </row>
    <row r="68" spans="1:10" s="648" customFormat="1" ht="12.75" customHeight="1" x14ac:dyDescent="0.2">
      <c r="A68" s="677" t="s">
        <v>81</v>
      </c>
      <c r="B68" s="677" t="s">
        <v>81</v>
      </c>
      <c r="C68" s="677" t="str">
        <f>TRIM(ONS2013Q3[[#This Row],[Edited name]])</f>
        <v>Department for International Development</v>
      </c>
      <c r="D68" s="677" t="str">
        <f>VLOOKUP(ONS2013Q3[[#This Row],[Cleaned name]],ONSCollation[Dept detail / Agency],1,FALSE)</f>
        <v>Department for International Development</v>
      </c>
      <c r="E68" s="661">
        <v>1870</v>
      </c>
      <c r="F68" s="661">
        <v>1830</v>
      </c>
      <c r="G68" s="661">
        <v>1860</v>
      </c>
      <c r="H68" s="661">
        <v>1810</v>
      </c>
      <c r="I68" s="651">
        <v>20</v>
      </c>
      <c r="J68" s="651">
        <v>20</v>
      </c>
    </row>
    <row r="69" spans="1:10" s="648" customFormat="1" ht="12.75" customHeight="1" x14ac:dyDescent="0.2">
      <c r="A69" s="677" t="s">
        <v>888</v>
      </c>
      <c r="B69" s="677" t="s">
        <v>401</v>
      </c>
      <c r="C69" s="677" t="str">
        <f>TRIM(ONS2013Q3[[#This Row],[Edited name]])</f>
        <v>Ministry of Justice (excl agencies)</v>
      </c>
      <c r="D69" s="677" t="str">
        <f>VLOOKUP(ONS2013Q3[[#This Row],[Cleaned name]],ONSCollation[Dept detail / Agency],1,FALSE)</f>
        <v>Ministry of Justice (excl agencies)</v>
      </c>
      <c r="E69" s="661">
        <v>4320</v>
      </c>
      <c r="F69" s="661">
        <v>4160</v>
      </c>
      <c r="G69" s="661">
        <v>4510</v>
      </c>
      <c r="H69" s="661">
        <v>4340</v>
      </c>
      <c r="I69" s="651">
        <v>-190</v>
      </c>
      <c r="J69" s="651">
        <v>-180</v>
      </c>
    </row>
    <row r="70" spans="1:10" s="648" customFormat="1" ht="12.75" customHeight="1" x14ac:dyDescent="0.2">
      <c r="A70" s="677" t="s">
        <v>580</v>
      </c>
      <c r="B70" s="677" t="s">
        <v>580</v>
      </c>
      <c r="C70" s="677" t="str">
        <f>TRIM(ONS2013Q3[[#This Row],[Edited name]])</f>
        <v>Her Majesty's Courts and Tribunals Service</v>
      </c>
      <c r="D70" s="677" t="str">
        <f>VLOOKUP(ONS2013Q3[[#This Row],[Cleaned name]],ONSCollation[Dept detail / Agency],1,FALSE)</f>
        <v>Her Majesty's Courts and Tribunals Service</v>
      </c>
      <c r="E70" s="661">
        <v>19020</v>
      </c>
      <c r="F70" s="661">
        <v>16980</v>
      </c>
      <c r="G70" s="661">
        <v>19220</v>
      </c>
      <c r="H70" s="661">
        <v>17150</v>
      </c>
      <c r="I70" s="651">
        <v>-190</v>
      </c>
      <c r="J70" s="651">
        <v>-170</v>
      </c>
    </row>
    <row r="71" spans="1:10" s="648" customFormat="1" ht="12.75" customHeight="1" x14ac:dyDescent="0.2">
      <c r="A71" s="677" t="s">
        <v>74</v>
      </c>
      <c r="B71" s="677" t="s">
        <v>74</v>
      </c>
      <c r="C71" s="677" t="str">
        <f>TRIM(ONS2013Q3[[#This Row],[Edited name]])</f>
        <v>National Archives</v>
      </c>
      <c r="D71" s="677" t="str">
        <f>VLOOKUP(ONS2013Q3[[#This Row],[Cleaned name]],ONSCollation[Dept detail / Agency],1,FALSE)</f>
        <v>National Archives</v>
      </c>
      <c r="E71" s="661">
        <v>620</v>
      </c>
      <c r="F71" s="661">
        <v>590</v>
      </c>
      <c r="G71" s="661">
        <v>620</v>
      </c>
      <c r="H71" s="661">
        <v>590</v>
      </c>
      <c r="I71" s="651" t="s">
        <v>8</v>
      </c>
      <c r="J71" s="651" t="s">
        <v>8</v>
      </c>
    </row>
    <row r="72" spans="1:10" s="648" customFormat="1" ht="12.75" customHeight="1" x14ac:dyDescent="0.2">
      <c r="A72" s="677" t="s">
        <v>78</v>
      </c>
      <c r="B72" s="677" t="s">
        <v>78</v>
      </c>
      <c r="C72" s="677" t="str">
        <f>TRIM(ONS2013Q3[[#This Row],[Edited name]])</f>
        <v>National Offender Management Service</v>
      </c>
      <c r="D72" s="677" t="str">
        <f>VLOOKUP(ONS2013Q3[[#This Row],[Cleaned name]],ONSCollation[Dept detail / Agency],1,FALSE)</f>
        <v>National Offender Management Service</v>
      </c>
      <c r="E72" s="661">
        <v>40350</v>
      </c>
      <c r="F72" s="661">
        <v>38580</v>
      </c>
      <c r="G72" s="661">
        <v>41350</v>
      </c>
      <c r="H72" s="661">
        <v>39510</v>
      </c>
      <c r="I72" s="651">
        <v>-1000</v>
      </c>
      <c r="J72" s="651">
        <v>-930</v>
      </c>
    </row>
    <row r="73" spans="1:10" s="648" customFormat="1" ht="12.75" customHeight="1" x14ac:dyDescent="0.2">
      <c r="A73" s="677" t="s">
        <v>389</v>
      </c>
      <c r="B73" s="677" t="s">
        <v>389</v>
      </c>
      <c r="C73" s="677" t="str">
        <f>TRIM(ONS2013Q3[[#This Row],[Edited name]])</f>
        <v>The Office of the Public Guardian</v>
      </c>
      <c r="D73" s="677" t="str">
        <f>VLOOKUP(ONS2013Q3[[#This Row],[Cleaned name]],ONSCollation[Dept detail / Agency],1,FALSE)</f>
        <v>The Office of the Public Guardian</v>
      </c>
      <c r="E73" s="661">
        <v>570</v>
      </c>
      <c r="F73" s="661">
        <v>540</v>
      </c>
      <c r="G73" s="661">
        <v>530</v>
      </c>
      <c r="H73" s="661">
        <v>510</v>
      </c>
      <c r="I73" s="651">
        <v>30</v>
      </c>
      <c r="J73" s="651">
        <v>30</v>
      </c>
    </row>
    <row r="74" spans="1:10" s="648" customFormat="1" ht="12.75" customHeight="1" x14ac:dyDescent="0.2">
      <c r="A74" s="677" t="s">
        <v>941</v>
      </c>
      <c r="B74" s="677" t="s">
        <v>941</v>
      </c>
      <c r="C74" s="677" t="str">
        <f>TRIM(ONS2013Q3[[#This Row],[Edited name]])</f>
        <v>Legal Aid Agency</v>
      </c>
      <c r="D74" s="677" t="str">
        <f>VLOOKUP(ONS2013Q3[[#This Row],[Cleaned name]],ONSCollation[Dept detail / Agency],1,FALSE)</f>
        <v>Legal Aid Agency</v>
      </c>
      <c r="E74" s="661">
        <v>1520</v>
      </c>
      <c r="F74" s="661">
        <v>1450</v>
      </c>
      <c r="G74" s="661">
        <v>1560</v>
      </c>
      <c r="H74" s="661">
        <v>1480</v>
      </c>
      <c r="I74" s="651">
        <v>-30</v>
      </c>
      <c r="J74" s="651">
        <v>-40</v>
      </c>
    </row>
    <row r="75" spans="1:10" s="648" customFormat="1" ht="12.75" customHeight="1" x14ac:dyDescent="0.2">
      <c r="A75" s="677" t="s">
        <v>82</v>
      </c>
      <c r="B75" s="677" t="s">
        <v>82</v>
      </c>
      <c r="C75" s="677" t="str">
        <f>TRIM(ONS2013Q3[[#This Row],[Edited name]])</f>
        <v>Northern Ireland Office</v>
      </c>
      <c r="D75" s="677" t="str">
        <f>VLOOKUP(ONS2013Q3[[#This Row],[Cleaned name]],ONSCollation[Dept detail / Agency],1,FALSE)</f>
        <v>Northern Ireland Office</v>
      </c>
      <c r="E75" s="661">
        <v>100</v>
      </c>
      <c r="F75" s="661">
        <v>100</v>
      </c>
      <c r="G75" s="661">
        <v>100</v>
      </c>
      <c r="H75" s="661">
        <v>90</v>
      </c>
      <c r="I75" s="651" t="s">
        <v>8</v>
      </c>
      <c r="J75" s="651" t="s">
        <v>8</v>
      </c>
    </row>
    <row r="76" spans="1:10" s="648" customFormat="1" ht="12.75" customHeight="1" x14ac:dyDescent="0.2">
      <c r="A76" s="677" t="s">
        <v>723</v>
      </c>
      <c r="B76" s="677" t="s">
        <v>144</v>
      </c>
      <c r="C76" s="677" t="str">
        <f>TRIM(ONS2013Q3[[#This Row],[Edited name]])</f>
        <v>Ofsted</v>
      </c>
      <c r="D76" s="677" t="str">
        <f>VLOOKUP(ONS2013Q3[[#This Row],[Cleaned name]],ONSCollation[Dept detail / Agency],1,FALSE)</f>
        <v>Ofsted</v>
      </c>
      <c r="E76" s="661">
        <v>1260</v>
      </c>
      <c r="F76" s="661">
        <v>1210</v>
      </c>
      <c r="G76" s="661">
        <v>1250</v>
      </c>
      <c r="H76" s="661">
        <v>1210</v>
      </c>
      <c r="I76" s="651">
        <v>10</v>
      </c>
      <c r="J76" s="651">
        <v>10</v>
      </c>
    </row>
    <row r="77" spans="1:10" s="648" customFormat="1" ht="12.75" customHeight="1" x14ac:dyDescent="0.2">
      <c r="A77" s="677" t="s">
        <v>296</v>
      </c>
      <c r="B77" s="677" t="s">
        <v>296</v>
      </c>
      <c r="C77" s="677" t="str">
        <f>TRIM(ONS2013Q3[[#This Row],[Edited name]])</f>
        <v>Office of Qualifications and Examinations Regulation</v>
      </c>
      <c r="D77" s="677" t="str">
        <f>VLOOKUP(ONS2013Q3[[#This Row],[Cleaned name]],ONSCollation[Dept detail / Agency],1,FALSE)</f>
        <v>Office of Qualifications and Examinations Regulation</v>
      </c>
      <c r="E77" s="661">
        <v>200</v>
      </c>
      <c r="F77" s="661">
        <v>190</v>
      </c>
      <c r="G77" s="661">
        <v>180</v>
      </c>
      <c r="H77" s="661">
        <v>180</v>
      </c>
      <c r="I77" s="651">
        <v>20</v>
      </c>
      <c r="J77" s="651">
        <v>10</v>
      </c>
    </row>
    <row r="78" spans="1:10" s="648" customFormat="1" ht="12.75" customHeight="1" x14ac:dyDescent="0.2">
      <c r="A78" s="677" t="s">
        <v>706</v>
      </c>
      <c r="B78" s="677" t="s">
        <v>706</v>
      </c>
      <c r="C78" s="677" t="str">
        <f>TRIM(ONS2013Q3[[#This Row],[Edited name]])</f>
        <v>Scotland Office (incl. Office of the Advocate General for Scotland)</v>
      </c>
      <c r="D78" s="677" t="str">
        <f>VLOOKUP(ONS2013Q3[[#This Row],[Cleaned name]],ONSCollation[Dept detail / Agency],1,FALSE)</f>
        <v>Scotland Office (incl. Office of the Advocate General for Scotland)</v>
      </c>
      <c r="E78" s="661">
        <v>90</v>
      </c>
      <c r="F78" s="661">
        <v>90</v>
      </c>
      <c r="G78" s="661">
        <v>90</v>
      </c>
      <c r="H78" s="661">
        <v>90</v>
      </c>
      <c r="I78" s="651" t="s">
        <v>8</v>
      </c>
      <c r="J78" s="651" t="s">
        <v>8</v>
      </c>
    </row>
    <row r="79" spans="1:10" s="648" customFormat="1" ht="12.75" customHeight="1" x14ac:dyDescent="0.2">
      <c r="A79" s="677" t="s">
        <v>83</v>
      </c>
      <c r="B79" s="677" t="s">
        <v>83</v>
      </c>
      <c r="C79" s="677" t="str">
        <f>TRIM(ONS2013Q3[[#This Row],[Edited name]])</f>
        <v>Security and Intelligence Services</v>
      </c>
      <c r="D79" s="677" t="str">
        <f>VLOOKUP(ONS2013Q3[[#This Row],[Cleaned name]],ONSCollation[Dept detail / Agency],1,FALSE)</f>
        <v>Security and Intelligence Services</v>
      </c>
      <c r="E79" s="661">
        <v>5480</v>
      </c>
      <c r="F79" s="661">
        <v>5390</v>
      </c>
      <c r="G79" s="661">
        <v>5480</v>
      </c>
      <c r="H79" s="661">
        <v>5240</v>
      </c>
      <c r="I79" s="651">
        <v>10</v>
      </c>
      <c r="J79" s="651">
        <v>140</v>
      </c>
    </row>
    <row r="80" spans="1:10" s="648" customFormat="1" ht="12.75" customHeight="1" x14ac:dyDescent="0.2">
      <c r="A80" s="677" t="s">
        <v>822</v>
      </c>
      <c r="B80" s="677" t="s">
        <v>402</v>
      </c>
      <c r="C80" s="677" t="str">
        <f>TRIM(ONS2013Q3[[#This Row],[Edited name]])</f>
        <v>Department for Transport</v>
      </c>
      <c r="D80" s="677" t="str">
        <f>VLOOKUP(ONS2013Q3[[#This Row],[Cleaned name]],ONSCollation[Dept detail / Agency],1,FALSE)</f>
        <v>Department for Transport</v>
      </c>
      <c r="E80" s="661">
        <v>1810</v>
      </c>
      <c r="F80" s="661">
        <v>1760</v>
      </c>
      <c r="G80" s="661">
        <v>1830</v>
      </c>
      <c r="H80" s="661">
        <v>1770</v>
      </c>
      <c r="I80" s="651">
        <v>-10</v>
      </c>
      <c r="J80" s="651">
        <v>-10</v>
      </c>
    </row>
    <row r="81" spans="1:12" s="648" customFormat="1" ht="12.75" customHeight="1" x14ac:dyDescent="0.2">
      <c r="A81" s="677" t="s">
        <v>85</v>
      </c>
      <c r="B81" s="677" t="s">
        <v>85</v>
      </c>
      <c r="C81" s="677" t="str">
        <f>TRIM(ONS2013Q3[[#This Row],[Edited name]])</f>
        <v>Driver and Vehicle Licensing Agency</v>
      </c>
      <c r="D81" s="677" t="str">
        <f>VLOOKUP(ONS2013Q3[[#This Row],[Cleaned name]],ONSCollation[Dept detail / Agency],1,FALSE)</f>
        <v>Driver and Vehicle Licensing Agency</v>
      </c>
      <c r="E81" s="661">
        <v>6210</v>
      </c>
      <c r="F81" s="661">
        <v>5620</v>
      </c>
      <c r="G81" s="661">
        <v>6230</v>
      </c>
      <c r="H81" s="661">
        <v>5650</v>
      </c>
      <c r="I81" s="651">
        <v>-10</v>
      </c>
      <c r="J81" s="651">
        <v>-30</v>
      </c>
    </row>
    <row r="82" spans="1:12" s="648" customFormat="1" ht="12.75" customHeight="1" x14ac:dyDescent="0.2">
      <c r="A82" s="677" t="s">
        <v>86</v>
      </c>
      <c r="B82" s="677" t="s">
        <v>86</v>
      </c>
      <c r="C82" s="677" t="str">
        <f>TRIM(ONS2013Q3[[#This Row],[Edited name]])</f>
        <v>Driving Standards Agency</v>
      </c>
      <c r="D82" s="677" t="str">
        <f>VLOOKUP(ONS2013Q3[[#This Row],[Cleaned name]],ONSCollation[Dept detail / Agency],1,FALSE)</f>
        <v>Driving Standards Agency</v>
      </c>
      <c r="E82" s="661">
        <v>2310</v>
      </c>
      <c r="F82" s="661">
        <v>2150</v>
      </c>
      <c r="G82" s="661">
        <v>2380</v>
      </c>
      <c r="H82" s="661">
        <v>2210</v>
      </c>
      <c r="I82" s="651">
        <v>-70</v>
      </c>
      <c r="J82" s="651">
        <v>-70</v>
      </c>
    </row>
    <row r="83" spans="1:12" s="648" customFormat="1" ht="12.75" customHeight="1" x14ac:dyDescent="0.2">
      <c r="A83" s="677" t="s">
        <v>88</v>
      </c>
      <c r="B83" s="677" t="s">
        <v>88</v>
      </c>
      <c r="C83" s="677" t="str">
        <f>TRIM(ONS2013Q3[[#This Row],[Edited name]])</f>
        <v>Highways Agency</v>
      </c>
      <c r="D83" s="677" t="str">
        <f>VLOOKUP(ONS2013Q3[[#This Row],[Cleaned name]],ONSCollation[Dept detail / Agency],1,FALSE)</f>
        <v>Highways Agency</v>
      </c>
      <c r="E83" s="661">
        <v>3420</v>
      </c>
      <c r="F83" s="661">
        <v>3300</v>
      </c>
      <c r="G83" s="661">
        <v>3350</v>
      </c>
      <c r="H83" s="661">
        <v>3230</v>
      </c>
      <c r="I83" s="651">
        <v>70</v>
      </c>
      <c r="J83" s="651">
        <v>70</v>
      </c>
    </row>
    <row r="84" spans="1:12" s="648" customFormat="1" ht="12.75" customHeight="1" x14ac:dyDescent="0.2">
      <c r="A84" s="677" t="s">
        <v>89</v>
      </c>
      <c r="B84" s="677" t="s">
        <v>89</v>
      </c>
      <c r="C84" s="677" t="str">
        <f>TRIM(ONS2013Q3[[#This Row],[Edited name]])</f>
        <v>Maritime and Coastguard Agency</v>
      </c>
      <c r="D84" s="677" t="str">
        <f>VLOOKUP(ONS2013Q3[[#This Row],[Cleaned name]],ONSCollation[Dept detail / Agency],1,FALSE)</f>
        <v>Maritime and Coastguard Agency</v>
      </c>
      <c r="E84" s="661">
        <v>1060</v>
      </c>
      <c r="F84" s="661">
        <v>1010</v>
      </c>
      <c r="G84" s="661">
        <v>1050</v>
      </c>
      <c r="H84" s="661">
        <v>1000</v>
      </c>
      <c r="I84" s="651">
        <v>10</v>
      </c>
      <c r="J84" s="651" t="s">
        <v>8</v>
      </c>
    </row>
    <row r="85" spans="1:12" s="684" customFormat="1" ht="12.75" customHeight="1" x14ac:dyDescent="0.2">
      <c r="A85" s="677" t="s">
        <v>90</v>
      </c>
      <c r="B85" s="677" t="s">
        <v>90</v>
      </c>
      <c r="C85" s="677" t="str">
        <f>TRIM(ONS2013Q3[[#This Row],[Edited name]])</f>
        <v>Office of Rail Regulation</v>
      </c>
      <c r="D85" s="677" t="str">
        <f>VLOOKUP(ONS2013Q3[[#This Row],[Cleaned name]],ONSCollation[Dept detail / Agency],1,FALSE)</f>
        <v>Office of Rail Regulation</v>
      </c>
      <c r="E85" s="661">
        <v>280</v>
      </c>
      <c r="F85" s="661">
        <v>270</v>
      </c>
      <c r="G85" s="661">
        <v>290</v>
      </c>
      <c r="H85" s="661">
        <v>270</v>
      </c>
      <c r="I85" s="651">
        <v>-10</v>
      </c>
      <c r="J85" s="651">
        <v>-10</v>
      </c>
    </row>
    <row r="86" spans="1:12" s="684" customFormat="1" ht="12.75" customHeight="1" x14ac:dyDescent="0.2">
      <c r="A86" s="677" t="s">
        <v>91</v>
      </c>
      <c r="B86" s="677" t="s">
        <v>91</v>
      </c>
      <c r="C86" s="677" t="str">
        <f>TRIM(ONS2013Q3[[#This Row],[Edited name]])</f>
        <v>Vehicle Certification Agency</v>
      </c>
      <c r="D86" s="677" t="str">
        <f>VLOOKUP(ONS2013Q3[[#This Row],[Cleaned name]],ONSCollation[Dept detail / Agency],1,FALSE)</f>
        <v>Vehicle Certification Agency</v>
      </c>
      <c r="E86" s="661">
        <v>160</v>
      </c>
      <c r="F86" s="661">
        <v>150</v>
      </c>
      <c r="G86" s="661">
        <v>160</v>
      </c>
      <c r="H86" s="661">
        <v>150</v>
      </c>
      <c r="I86" s="651" t="s">
        <v>8</v>
      </c>
      <c r="J86" s="651" t="s">
        <v>8</v>
      </c>
    </row>
    <row r="87" spans="1:12" s="684" customFormat="1" ht="12.75" customHeight="1" x14ac:dyDescent="0.2">
      <c r="A87" s="677" t="s">
        <v>92</v>
      </c>
      <c r="B87" s="677" t="s">
        <v>92</v>
      </c>
      <c r="C87" s="677" t="str">
        <f>TRIM(ONS2013Q3[[#This Row],[Edited name]])</f>
        <v>Vehicle and Operator Services Agency</v>
      </c>
      <c r="D87" s="677" t="str">
        <f>VLOOKUP(ONS2013Q3[[#This Row],[Cleaned name]],ONSCollation[Dept detail / Agency],1,FALSE)</f>
        <v>Vehicle and Operator Services Agency</v>
      </c>
      <c r="E87" s="661">
        <v>2290</v>
      </c>
      <c r="F87" s="661">
        <v>2200</v>
      </c>
      <c r="G87" s="661">
        <v>2280</v>
      </c>
      <c r="H87" s="661">
        <v>2190</v>
      </c>
      <c r="I87" s="651">
        <v>10</v>
      </c>
      <c r="J87" s="651">
        <v>10</v>
      </c>
    </row>
    <row r="88" spans="1:12" s="684" customFormat="1" ht="12.75" customHeight="1" x14ac:dyDescent="0.2">
      <c r="A88" s="677" t="s">
        <v>146</v>
      </c>
      <c r="B88" s="677" t="s">
        <v>146</v>
      </c>
      <c r="C88" s="677" t="str">
        <f>TRIM(ONS2013Q3[[#This Row],[Edited name]])</f>
        <v>UK Statistics Authority</v>
      </c>
      <c r="D88" s="677" t="str">
        <f>VLOOKUP(ONS2013Q3[[#This Row],[Cleaned name]],ONSCollation[Dept detail / Agency],1,FALSE)</f>
        <v>UK Statistics Authority</v>
      </c>
      <c r="E88" s="661">
        <v>3590</v>
      </c>
      <c r="F88" s="661">
        <v>2930</v>
      </c>
      <c r="G88" s="661">
        <v>3550</v>
      </c>
      <c r="H88" s="661">
        <v>2900</v>
      </c>
      <c r="I88" s="651">
        <v>40</v>
      </c>
      <c r="J88" s="651">
        <v>30</v>
      </c>
    </row>
    <row r="89" spans="1:12" s="684" customFormat="1" ht="12.75" customHeight="1" x14ac:dyDescent="0.2">
      <c r="A89" s="677" t="s">
        <v>79</v>
      </c>
      <c r="B89" s="677" t="s">
        <v>79</v>
      </c>
      <c r="C89" s="677" t="str">
        <f>TRIM(ONS2013Q3[[#This Row],[Edited name]])</f>
        <v>UK Supreme Court</v>
      </c>
      <c r="D89" s="677" t="str">
        <f>VLOOKUP(ONS2013Q3[[#This Row],[Cleaned name]],ONSCollation[Dept detail / Agency],1,FALSE)</f>
        <v>UK Supreme Court</v>
      </c>
      <c r="E89" s="661">
        <v>50</v>
      </c>
      <c r="F89" s="661">
        <v>50</v>
      </c>
      <c r="G89" s="661">
        <v>50</v>
      </c>
      <c r="H89" s="661">
        <v>50</v>
      </c>
      <c r="I89" s="651" t="s">
        <v>8</v>
      </c>
      <c r="J89" s="651" t="s">
        <v>8</v>
      </c>
    </row>
    <row r="90" spans="1:12" s="684" customFormat="1" ht="12.75" customHeight="1" x14ac:dyDescent="0.2">
      <c r="A90" s="677" t="s">
        <v>645</v>
      </c>
      <c r="B90" s="677" t="s">
        <v>645</v>
      </c>
      <c r="C90" s="677" t="str">
        <f>TRIM(ONS2013Q3[[#This Row],[Edited name]])</f>
        <v>Wales Office</v>
      </c>
      <c r="D90" s="677" t="str">
        <f>VLOOKUP(ONS2013Q3[[#This Row],[Cleaned name]],ONSCollation[Dept detail / Agency],1,FALSE)</f>
        <v>Wales Office</v>
      </c>
      <c r="E90" s="661">
        <v>50</v>
      </c>
      <c r="F90" s="661">
        <v>50</v>
      </c>
      <c r="G90" s="661">
        <v>50</v>
      </c>
      <c r="H90" s="661">
        <v>50</v>
      </c>
      <c r="I90" s="651" t="s">
        <v>8</v>
      </c>
      <c r="J90" s="651" t="s">
        <v>8</v>
      </c>
    </row>
    <row r="91" spans="1:12" s="684" customFormat="1" ht="12.75" customHeight="1" x14ac:dyDescent="0.2">
      <c r="A91" s="677" t="s">
        <v>719</v>
      </c>
      <c r="B91" s="677" t="s">
        <v>719</v>
      </c>
      <c r="C91" s="677" t="str">
        <f>TRIM(ONS2013Q3[[#This Row],[Edited name]])</f>
        <v>Department for Work and Pensions</v>
      </c>
      <c r="D91" s="677" t="str">
        <f>VLOOKUP(ONS2013Q3[[#This Row],[Cleaned name]],ONSCollation[Dept detail / Agency],1,FALSE)</f>
        <v>Department for Work and Pensions</v>
      </c>
      <c r="E91" s="661">
        <v>101480</v>
      </c>
      <c r="F91" s="661">
        <v>89120</v>
      </c>
      <c r="G91" s="661">
        <v>102990</v>
      </c>
      <c r="H91" s="661">
        <v>90640</v>
      </c>
      <c r="I91" s="651">
        <v>-1510</v>
      </c>
      <c r="J91" s="651">
        <v>-1520</v>
      </c>
    </row>
    <row r="92" spans="1:12" s="684" customFormat="1" ht="12.75" customHeight="1" x14ac:dyDescent="0.2">
      <c r="A92" s="677" t="s">
        <v>95</v>
      </c>
      <c r="B92" s="677" t="s">
        <v>95</v>
      </c>
      <c r="C92" s="677" t="str">
        <f>TRIM(ONS2013Q3[[#This Row],[Edited name]])</f>
        <v>The Health and Safety Executive</v>
      </c>
      <c r="D92" s="677" t="str">
        <f>VLOOKUP(ONS2013Q3[[#This Row],[Cleaned name]],ONSCollation[Dept detail / Agency],1,FALSE)</f>
        <v>The Health and Safety Executive</v>
      </c>
      <c r="E92" s="661">
        <v>3330</v>
      </c>
      <c r="F92" s="661">
        <v>3110</v>
      </c>
      <c r="G92" s="661">
        <v>3360</v>
      </c>
      <c r="H92" s="661">
        <v>3140</v>
      </c>
      <c r="I92" s="651">
        <v>-30</v>
      </c>
      <c r="J92" s="651">
        <v>-30</v>
      </c>
    </row>
    <row r="93" spans="1:12" s="684" customFormat="1" ht="12.75" customHeight="1" x14ac:dyDescent="0.2">
      <c r="A93" s="677" t="s">
        <v>825</v>
      </c>
      <c r="B93" s="677" t="s">
        <v>154</v>
      </c>
      <c r="C93" s="677" t="str">
        <f>TRIM(ONS2013Q3[[#This Row],[Edited name]])</f>
        <v>Scottish Government (excl agencies)</v>
      </c>
      <c r="D93" s="677" t="str">
        <f>VLOOKUP(ONS2013Q3[[#This Row],[Cleaned name]],ONSCollation[Dept detail / Agency],1,FALSE)</f>
        <v>Scottish Government (excl agencies)</v>
      </c>
      <c r="E93" s="661">
        <v>5140</v>
      </c>
      <c r="F93" s="661">
        <v>4930</v>
      </c>
      <c r="G93" s="661">
        <v>5070</v>
      </c>
      <c r="H93" s="661">
        <v>4860</v>
      </c>
      <c r="I93" s="651">
        <v>70</v>
      </c>
      <c r="J93" s="651">
        <v>70</v>
      </c>
      <c r="L93" s="685"/>
    </row>
    <row r="94" spans="1:12" s="684" customFormat="1" ht="12.75" customHeight="1" x14ac:dyDescent="0.2">
      <c r="A94" s="677" t="s">
        <v>709</v>
      </c>
      <c r="B94" s="677" t="s">
        <v>709</v>
      </c>
      <c r="C94" s="677" t="str">
        <f>TRIM(ONS2013Q3[[#This Row],[Edited name]])</f>
        <v>Accountant in Bankruptcy</v>
      </c>
      <c r="D94" s="677" t="str">
        <f>VLOOKUP(ONS2013Q3[[#This Row],[Cleaned name]],ONSCollation[Dept detail / Agency],1,FALSE)</f>
        <v>Accountant in Bankruptcy</v>
      </c>
      <c r="E94" s="661">
        <v>140</v>
      </c>
      <c r="F94" s="661">
        <v>130</v>
      </c>
      <c r="G94" s="661">
        <v>140</v>
      </c>
      <c r="H94" s="661">
        <v>130</v>
      </c>
      <c r="I94" s="651" t="s">
        <v>8</v>
      </c>
      <c r="J94" s="651">
        <v>0</v>
      </c>
      <c r="L94" s="685"/>
    </row>
    <row r="95" spans="1:12" s="684" customFormat="1" ht="12.75" customHeight="1" x14ac:dyDescent="0.2">
      <c r="A95" s="677" t="s">
        <v>710</v>
      </c>
      <c r="B95" s="677" t="s">
        <v>710</v>
      </c>
      <c r="C95" s="677" t="str">
        <f>TRIM(ONS2013Q3[[#This Row],[Edited name]])</f>
        <v>Crown Office and Procurator Fiscal</v>
      </c>
      <c r="D95" s="677" t="str">
        <f>VLOOKUP(ONS2013Q3[[#This Row],[Cleaned name]],ONSCollation[Dept detail / Agency],1,FALSE)</f>
        <v>Crown Office and Procurator Fiscal</v>
      </c>
      <c r="E95" s="661">
        <v>1670</v>
      </c>
      <c r="F95" s="661">
        <v>1550</v>
      </c>
      <c r="G95" s="661">
        <v>1680</v>
      </c>
      <c r="H95" s="661">
        <v>1560</v>
      </c>
      <c r="I95" s="651">
        <v>-10</v>
      </c>
      <c r="J95" s="651">
        <v>-10</v>
      </c>
      <c r="L95" s="685"/>
    </row>
    <row r="96" spans="1:12" s="684" customFormat="1" ht="12.75" customHeight="1" x14ac:dyDescent="0.2">
      <c r="A96" s="677" t="s">
        <v>108</v>
      </c>
      <c r="B96" s="677" t="s">
        <v>108</v>
      </c>
      <c r="C96" s="677" t="str">
        <f>TRIM(ONS2013Q3[[#This Row],[Edited name]])</f>
        <v>Disclosure Scotland</v>
      </c>
      <c r="D96" s="677" t="str">
        <f>VLOOKUP(ONS2013Q3[[#This Row],[Cleaned name]],ONSCollation[Dept detail / Agency],1,FALSE)</f>
        <v>Disclosure Scotland</v>
      </c>
      <c r="E96" s="661">
        <v>220</v>
      </c>
      <c r="F96" s="661">
        <v>210</v>
      </c>
      <c r="G96" s="661">
        <v>210</v>
      </c>
      <c r="H96" s="661">
        <v>200</v>
      </c>
      <c r="I96" s="651">
        <v>10</v>
      </c>
      <c r="J96" s="651">
        <v>10</v>
      </c>
      <c r="L96" s="685"/>
    </row>
    <row r="97" spans="1:12" s="684" customFormat="1" ht="12.75" customHeight="1" x14ac:dyDescent="0.2">
      <c r="A97" s="677" t="s">
        <v>650</v>
      </c>
      <c r="B97" s="677" t="s">
        <v>650</v>
      </c>
      <c r="C97" s="677" t="str">
        <f>TRIM(ONS2013Q3[[#This Row],[Edited name]])</f>
        <v>Education Scotland</v>
      </c>
      <c r="D97" s="677" t="str">
        <f>VLOOKUP(ONS2013Q3[[#This Row],[Cleaned name]],ONSCollation[Dept detail / Agency],1,FALSE)</f>
        <v>Education Scotland</v>
      </c>
      <c r="E97" s="661">
        <v>260</v>
      </c>
      <c r="F97" s="661">
        <v>250</v>
      </c>
      <c r="G97" s="661">
        <v>260</v>
      </c>
      <c r="H97" s="661">
        <v>250</v>
      </c>
      <c r="I97" s="651" t="s">
        <v>8</v>
      </c>
      <c r="J97" s="651" t="s">
        <v>8</v>
      </c>
      <c r="L97" s="685"/>
    </row>
    <row r="98" spans="1:12" s="684" customFormat="1" ht="12.75" customHeight="1" x14ac:dyDescent="0.2">
      <c r="A98" s="677" t="s">
        <v>957</v>
      </c>
      <c r="B98" s="677" t="s">
        <v>957</v>
      </c>
      <c r="C98" s="677" t="str">
        <f>TRIM(ONS2013Q3[[#This Row],[Edited name]])</f>
        <v>Historic Scotland</v>
      </c>
      <c r="D98" s="677" t="str">
        <f>VLOOKUP(ONS2013Q3[[#This Row],[Cleaned name]],ONSCollation[Dept detail / Agency],1,FALSE)</f>
        <v>Historic Scotland</v>
      </c>
      <c r="E98" s="661">
        <v>1190</v>
      </c>
      <c r="F98" s="661">
        <v>1100</v>
      </c>
      <c r="G98" s="661">
        <v>1230</v>
      </c>
      <c r="H98" s="661">
        <v>1140</v>
      </c>
      <c r="I98" s="651">
        <v>-40</v>
      </c>
      <c r="J98" s="651">
        <v>-40</v>
      </c>
      <c r="L98" s="685"/>
    </row>
    <row r="99" spans="1:12" s="684" customFormat="1" ht="12.75" customHeight="1" x14ac:dyDescent="0.2">
      <c r="A99" s="677" t="s">
        <v>584</v>
      </c>
      <c r="B99" s="677" t="s">
        <v>584</v>
      </c>
      <c r="C99" s="677" t="str">
        <f>TRIM(ONS2013Q3[[#This Row],[Edited name]])</f>
        <v>National Records of Scotland</v>
      </c>
      <c r="D99" s="677" t="str">
        <f>VLOOKUP(ONS2013Q3[[#This Row],[Cleaned name]],ONSCollation[Dept detail / Agency],1,FALSE)</f>
        <v>National Records of Scotland</v>
      </c>
      <c r="E99" s="661">
        <v>400</v>
      </c>
      <c r="F99" s="661">
        <v>380</v>
      </c>
      <c r="G99" s="661">
        <v>400</v>
      </c>
      <c r="H99" s="661">
        <v>380</v>
      </c>
      <c r="I99" s="651" t="s">
        <v>8</v>
      </c>
      <c r="J99" s="651">
        <v>-10</v>
      </c>
      <c r="L99" s="685"/>
    </row>
    <row r="100" spans="1:12" s="684" customFormat="1" ht="12.75" customHeight="1" x14ac:dyDescent="0.2">
      <c r="A100" s="677" t="s">
        <v>159</v>
      </c>
      <c r="B100" s="677" t="s">
        <v>159</v>
      </c>
      <c r="C100" s="677" t="str">
        <f>TRIM(ONS2013Q3[[#This Row],[Edited name]])</f>
        <v>Office for the Scottish Charity Regulator</v>
      </c>
      <c r="D100" s="677" t="str">
        <f>VLOOKUP(ONS2013Q3[[#This Row],[Cleaned name]],ONSCollation[Dept detail / Agency],1,FALSE)</f>
        <v>Office for the Scottish Charity Regulator</v>
      </c>
      <c r="E100" s="661">
        <v>50</v>
      </c>
      <c r="F100" s="661">
        <v>50</v>
      </c>
      <c r="G100" s="661">
        <v>50</v>
      </c>
      <c r="H100" s="661">
        <v>50</v>
      </c>
      <c r="I100" s="651" t="s">
        <v>8</v>
      </c>
      <c r="J100" s="651" t="s">
        <v>8</v>
      </c>
      <c r="L100" s="685"/>
    </row>
    <row r="101" spans="1:12" s="684" customFormat="1" ht="12.75" customHeight="1" x14ac:dyDescent="0.2">
      <c r="A101" s="677" t="s">
        <v>391</v>
      </c>
      <c r="B101" s="677" t="s">
        <v>391</v>
      </c>
      <c r="C101" s="677" t="str">
        <f>TRIM(ONS2013Q3[[#This Row],[Edited name]])</f>
        <v>Registers of Scotland</v>
      </c>
      <c r="D101" s="677" t="str">
        <f>VLOOKUP(ONS2013Q3[[#This Row],[Cleaned name]],ONSCollation[Dept detail / Agency],1,FALSE)</f>
        <v>Registers of Scotland</v>
      </c>
      <c r="E101" s="661">
        <v>930</v>
      </c>
      <c r="F101" s="661">
        <v>870</v>
      </c>
      <c r="G101" s="661">
        <v>930</v>
      </c>
      <c r="H101" s="661">
        <v>870</v>
      </c>
      <c r="I101" s="651">
        <v>-10</v>
      </c>
      <c r="J101" s="651">
        <v>-10</v>
      </c>
      <c r="L101" s="685"/>
    </row>
    <row r="102" spans="1:12" s="684" customFormat="1" ht="12.75" customHeight="1" x14ac:dyDescent="0.2">
      <c r="A102" s="677" t="s">
        <v>102</v>
      </c>
      <c r="B102" s="677" t="s">
        <v>102</v>
      </c>
      <c r="C102" s="677" t="str">
        <f>TRIM(ONS2013Q3[[#This Row],[Edited name]])</f>
        <v>Scottish Court Service</v>
      </c>
      <c r="D102" s="677" t="str">
        <f>VLOOKUP(ONS2013Q3[[#This Row],[Cleaned name]],ONSCollation[Dept detail / Agency],1,FALSE)</f>
        <v>Scottish Court Service</v>
      </c>
      <c r="E102" s="661">
        <v>1480</v>
      </c>
      <c r="F102" s="661">
        <v>1350</v>
      </c>
      <c r="G102" s="661">
        <v>1470</v>
      </c>
      <c r="H102" s="661">
        <v>1330</v>
      </c>
      <c r="I102" s="651">
        <v>20</v>
      </c>
      <c r="J102" s="651">
        <v>20</v>
      </c>
      <c r="L102" s="685"/>
    </row>
    <row r="103" spans="1:12" s="684" customFormat="1" ht="12.75" customHeight="1" x14ac:dyDescent="0.2">
      <c r="A103" s="677" t="s">
        <v>107</v>
      </c>
      <c r="B103" s="677" t="s">
        <v>107</v>
      </c>
      <c r="C103" s="677" t="str">
        <f>TRIM(ONS2013Q3[[#This Row],[Edited name]])</f>
        <v>Scottish Housing Regulator</v>
      </c>
      <c r="D103" s="677" t="str">
        <f>VLOOKUP(ONS2013Q3[[#This Row],[Cleaned name]],ONSCollation[Dept detail / Agency],1,FALSE)</f>
        <v>Scottish Housing Regulator</v>
      </c>
      <c r="E103" s="661">
        <v>50</v>
      </c>
      <c r="F103" s="661">
        <v>50</v>
      </c>
      <c r="G103" s="661">
        <v>50</v>
      </c>
      <c r="H103" s="661">
        <v>50</v>
      </c>
      <c r="I103" s="651" t="s">
        <v>8</v>
      </c>
      <c r="J103" s="651">
        <v>0</v>
      </c>
      <c r="L103" s="685"/>
    </row>
    <row r="104" spans="1:12" s="684" customFormat="1" ht="12.75" customHeight="1" x14ac:dyDescent="0.2">
      <c r="A104" s="677" t="s">
        <v>158</v>
      </c>
      <c r="B104" s="677" t="s">
        <v>158</v>
      </c>
      <c r="C104" s="677" t="str">
        <f>TRIM(ONS2013Q3[[#This Row],[Edited name]])</f>
        <v>Scottish Prison Service Headquarters</v>
      </c>
      <c r="D104" s="677" t="str">
        <f>VLOOKUP(ONS2013Q3[[#This Row],[Cleaned name]],ONSCollation[Dept detail / Agency],1,FALSE)</f>
        <v>Scottish Prison Service Headquarters</v>
      </c>
      <c r="E104" s="661">
        <v>4410</v>
      </c>
      <c r="F104" s="661">
        <v>4280</v>
      </c>
      <c r="G104" s="661">
        <v>4380</v>
      </c>
      <c r="H104" s="661">
        <v>4250</v>
      </c>
      <c r="I104" s="651">
        <v>30</v>
      </c>
      <c r="J104" s="651">
        <v>30</v>
      </c>
      <c r="L104" s="685"/>
    </row>
    <row r="105" spans="1:12" s="684" customFormat="1" ht="12.75" customHeight="1" x14ac:dyDescent="0.2">
      <c r="A105" s="677" t="s">
        <v>103</v>
      </c>
      <c r="B105" s="677" t="s">
        <v>103</v>
      </c>
      <c r="C105" s="677" t="str">
        <f>TRIM(ONS2013Q3[[#This Row],[Edited name]])</f>
        <v>Scottish Public Pensions Agency</v>
      </c>
      <c r="D105" s="677" t="str">
        <f>VLOOKUP(ONS2013Q3[[#This Row],[Cleaned name]],ONSCollation[Dept detail / Agency],1,FALSE)</f>
        <v>Scottish Public Pensions Agency</v>
      </c>
      <c r="E105" s="661">
        <v>250</v>
      </c>
      <c r="F105" s="661">
        <v>240</v>
      </c>
      <c r="G105" s="661">
        <v>250</v>
      </c>
      <c r="H105" s="661">
        <v>240</v>
      </c>
      <c r="I105" s="651" t="s">
        <v>8</v>
      </c>
      <c r="J105" s="651" t="s">
        <v>8</v>
      </c>
      <c r="L105" s="685"/>
    </row>
    <row r="106" spans="1:12" s="684" customFormat="1" ht="12.75" customHeight="1" x14ac:dyDescent="0.2">
      <c r="A106" s="677" t="s">
        <v>105</v>
      </c>
      <c r="B106" s="677" t="s">
        <v>105</v>
      </c>
      <c r="C106" s="677" t="str">
        <f>TRIM(ONS2013Q3[[#This Row],[Edited name]])</f>
        <v>Student Awards Agency</v>
      </c>
      <c r="D106" s="677" t="str">
        <f>VLOOKUP(ONS2013Q3[[#This Row],[Cleaned name]],ONSCollation[Dept detail / Agency],1,FALSE)</f>
        <v>Student Awards Agency</v>
      </c>
      <c r="E106" s="661">
        <v>190</v>
      </c>
      <c r="F106" s="661">
        <v>180</v>
      </c>
      <c r="G106" s="661">
        <v>200</v>
      </c>
      <c r="H106" s="661">
        <v>190</v>
      </c>
      <c r="I106" s="651">
        <v>-10</v>
      </c>
      <c r="J106" s="651">
        <v>-10</v>
      </c>
      <c r="L106" s="685"/>
    </row>
    <row r="107" spans="1:12" s="684" customFormat="1" ht="12.75" customHeight="1" x14ac:dyDescent="0.2">
      <c r="A107" s="677" t="s">
        <v>106</v>
      </c>
      <c r="B107" s="677" t="s">
        <v>106</v>
      </c>
      <c r="C107" s="677" t="str">
        <f>TRIM(ONS2013Q3[[#This Row],[Edited name]])</f>
        <v>Transport Scotland</v>
      </c>
      <c r="D107" s="677" t="str">
        <f>VLOOKUP(ONS2013Q3[[#This Row],[Cleaned name]],ONSCollation[Dept detail / Agency],1,FALSE)</f>
        <v>Transport Scotland</v>
      </c>
      <c r="E107" s="661">
        <v>390</v>
      </c>
      <c r="F107" s="661">
        <v>380</v>
      </c>
      <c r="G107" s="661">
        <v>390</v>
      </c>
      <c r="H107" s="661">
        <v>380</v>
      </c>
      <c r="I107" s="651" t="s">
        <v>8</v>
      </c>
      <c r="J107" s="651" t="s">
        <v>8</v>
      </c>
      <c r="L107" s="685"/>
    </row>
    <row r="108" spans="1:12" s="684" customFormat="1" ht="12.75" customHeight="1" x14ac:dyDescent="0.2">
      <c r="A108" s="677" t="s">
        <v>929</v>
      </c>
      <c r="B108" s="677" t="s">
        <v>929</v>
      </c>
      <c r="C108" s="677" t="str">
        <f>TRIM(ONS2013Q3[[#This Row],[Edited name]])</f>
        <v>Welsh Government</v>
      </c>
      <c r="D108" s="677" t="str">
        <f>VLOOKUP(ONS2013Q3[[#This Row],[Cleaned name]],ONSCollation[Dept detail / Agency],1,FALSE)</f>
        <v>Welsh Government</v>
      </c>
      <c r="E108" s="661">
        <v>5720</v>
      </c>
      <c r="F108" s="661">
        <v>5430</v>
      </c>
      <c r="G108" s="661">
        <v>5680</v>
      </c>
      <c r="H108" s="661">
        <v>5390</v>
      </c>
      <c r="I108" s="651">
        <v>40</v>
      </c>
      <c r="J108" s="651">
        <v>40</v>
      </c>
    </row>
    <row r="109" spans="1:12" s="689" customFormat="1" ht="12.75" customHeight="1" x14ac:dyDescent="0.2">
      <c r="A109" s="678" t="s">
        <v>162</v>
      </c>
      <c r="B109" s="678" t="s">
        <v>162</v>
      </c>
      <c r="C109" s="678" t="str">
        <f>TRIM(ONS2013Q3[[#This Row],[Edited name]])</f>
        <v>Total employment</v>
      </c>
      <c r="D109" s="678" t="str">
        <f>VLOOKUP(ONS2013Q3[[#This Row],[Cleaned name]],ONSCollation[Dept detail / Agency],1,FALSE)</f>
        <v>Total Employment</v>
      </c>
      <c r="E109" s="688">
        <v>446900</v>
      </c>
      <c r="F109" s="688">
        <v>412200</v>
      </c>
      <c r="G109" s="688">
        <v>450400</v>
      </c>
      <c r="H109" s="688">
        <v>415390</v>
      </c>
      <c r="I109" s="653">
        <v>-3500</v>
      </c>
      <c r="J109" s="653">
        <v>-3190</v>
      </c>
    </row>
    <row r="110" spans="1:12" ht="12.75" customHeight="1" x14ac:dyDescent="0.25">
      <c r="A110" s="690"/>
      <c r="B110" s="690"/>
      <c r="C110" s="690"/>
      <c r="D110" s="690"/>
      <c r="E110" s="691"/>
      <c r="F110" s="691"/>
      <c r="G110" s="691"/>
      <c r="H110" s="691"/>
      <c r="I110" s="691"/>
      <c r="J110" s="691"/>
    </row>
    <row r="111" spans="1:12" ht="12.75" customHeight="1" x14ac:dyDescent="0.2">
      <c r="A111" s="692"/>
      <c r="B111" s="692"/>
      <c r="C111" s="692"/>
      <c r="D111" s="692"/>
      <c r="H111" s="694"/>
      <c r="I111" s="694"/>
      <c r="J111" s="695" t="s">
        <v>163</v>
      </c>
    </row>
    <row r="112" spans="1:12" ht="12.75" customHeight="1" x14ac:dyDescent="0.25">
      <c r="A112" s="696"/>
      <c r="B112" s="696"/>
      <c r="C112" s="696"/>
      <c r="D112" s="696"/>
      <c r="E112" s="697"/>
      <c r="F112" s="697"/>
      <c r="G112" s="697"/>
    </row>
    <row r="113" spans="1:10" ht="12.75" customHeight="1" x14ac:dyDescent="0.25">
      <c r="A113" s="698">
        <v>1</v>
      </c>
      <c r="B113" s="698"/>
      <c r="C113" s="699" t="s">
        <v>958</v>
      </c>
      <c r="D113" s="699"/>
      <c r="E113" s="700"/>
      <c r="F113" s="700"/>
      <c r="G113" s="700"/>
      <c r="H113" s="700"/>
      <c r="I113" s="700"/>
      <c r="J113" s="700"/>
    </row>
    <row r="114" spans="1:10" ht="12.75" customHeight="1" x14ac:dyDescent="0.25">
      <c r="A114" s="698">
        <v>2</v>
      </c>
      <c r="B114" s="698"/>
      <c r="C114" s="699" t="s">
        <v>959</v>
      </c>
      <c r="D114" s="699"/>
      <c r="E114" s="698"/>
      <c r="F114" s="698"/>
      <c r="G114" s="698"/>
      <c r="H114" s="698"/>
      <c r="I114" s="698"/>
    </row>
    <row r="115" spans="1:10" ht="12.75" customHeight="1" x14ac:dyDescent="0.25">
      <c r="A115" s="698"/>
      <c r="B115" s="698"/>
      <c r="C115" s="698"/>
      <c r="D115" s="698"/>
      <c r="E115" s="698"/>
      <c r="F115" s="698"/>
      <c r="G115" s="698"/>
      <c r="H115" s="698"/>
      <c r="I115" s="698"/>
    </row>
    <row r="116" spans="1:10" ht="12.75" customHeight="1" x14ac:dyDescent="0.25">
      <c r="A116" s="698"/>
      <c r="B116" s="698"/>
      <c r="C116" s="698"/>
      <c r="D116" s="698"/>
      <c r="E116" s="698"/>
      <c r="F116" s="698"/>
      <c r="G116" s="698"/>
      <c r="H116" s="698"/>
      <c r="I116" s="698"/>
    </row>
    <row r="117" spans="1:10" s="650" customFormat="1" ht="12.75" customHeight="1" x14ac:dyDescent="0.25">
      <c r="A117" s="701"/>
      <c r="B117" s="701"/>
      <c r="C117" s="701"/>
      <c r="D117" s="701"/>
      <c r="E117" s="701"/>
      <c r="F117" s="701"/>
      <c r="G117" s="701"/>
      <c r="H117" s="701"/>
      <c r="I117" s="701"/>
      <c r="J117" s="702"/>
    </row>
    <row r="118" spans="1:10" ht="12.75" customHeight="1" x14ac:dyDescent="0.25">
      <c r="A118" s="703"/>
      <c r="B118" s="703"/>
      <c r="C118" s="703"/>
      <c r="D118" s="703"/>
      <c r="E118" s="703"/>
      <c r="F118" s="703"/>
      <c r="G118" s="703"/>
      <c r="H118" s="703"/>
      <c r="I118" s="703"/>
    </row>
    <row r="119" spans="1:10" s="703" customFormat="1" ht="12.75" customHeight="1" x14ac:dyDescent="0.25">
      <c r="C119" s="704"/>
      <c r="D119" s="704"/>
      <c r="E119" s="705"/>
      <c r="F119" s="705"/>
      <c r="G119" s="705"/>
      <c r="H119" s="705"/>
      <c r="I119" s="706"/>
      <c r="J119" s="706"/>
    </row>
    <row r="120" spans="1:10" s="703" customFormat="1" ht="12.75" customHeight="1" x14ac:dyDescent="0.25">
      <c r="C120" s="763"/>
      <c r="D120" s="763"/>
      <c r="E120" s="763"/>
      <c r="F120" s="763"/>
      <c r="G120" s="763"/>
      <c r="H120" s="763"/>
      <c r="I120" s="763"/>
      <c r="J120" s="763"/>
    </row>
    <row r="121" spans="1:10" s="703" customFormat="1" ht="12.75" customHeight="1" x14ac:dyDescent="0.25">
      <c r="C121" s="704"/>
      <c r="D121" s="704"/>
      <c r="E121" s="705"/>
      <c r="F121" s="705"/>
      <c r="G121" s="705"/>
      <c r="H121" s="705"/>
      <c r="I121" s="706"/>
      <c r="J121" s="706"/>
    </row>
    <row r="122" spans="1:10" s="703" customFormat="1" ht="12.75" customHeight="1" x14ac:dyDescent="0.25">
      <c r="C122" s="763"/>
      <c r="D122" s="763"/>
      <c r="E122" s="763"/>
      <c r="F122" s="763"/>
      <c r="G122" s="763"/>
      <c r="H122" s="763"/>
      <c r="I122" s="706"/>
      <c r="J122" s="706"/>
    </row>
    <row r="123" spans="1:10" s="703" customFormat="1" ht="12.75" customHeight="1" x14ac:dyDescent="0.25">
      <c r="C123" s="763"/>
      <c r="D123" s="763"/>
      <c r="E123" s="763"/>
      <c r="F123" s="763"/>
      <c r="G123" s="763"/>
      <c r="H123" s="763"/>
      <c r="I123" s="706"/>
      <c r="J123" s="706"/>
    </row>
    <row r="124" spans="1:10" s="703" customFormat="1" ht="12.75" customHeight="1" x14ac:dyDescent="0.25">
      <c r="C124" s="707"/>
      <c r="D124" s="707"/>
      <c r="E124" s="708"/>
      <c r="F124" s="708"/>
      <c r="G124" s="708"/>
      <c r="H124" s="708"/>
      <c r="I124" s="706"/>
      <c r="J124" s="706"/>
    </row>
    <row r="125" spans="1:10" s="703" customFormat="1" ht="12.75" customHeight="1" x14ac:dyDescent="0.25">
      <c r="C125" s="709"/>
      <c r="D125" s="709"/>
      <c r="E125" s="710"/>
      <c r="F125" s="710"/>
      <c r="G125" s="710"/>
      <c r="H125" s="710"/>
      <c r="I125" s="706"/>
      <c r="J125" s="706"/>
    </row>
    <row r="126" spans="1:10" s="703" customFormat="1" ht="12.75" customHeight="1" x14ac:dyDescent="0.25">
      <c r="C126" s="709"/>
      <c r="D126" s="709"/>
      <c r="E126" s="710"/>
      <c r="F126" s="710"/>
      <c r="G126" s="710"/>
      <c r="H126" s="710"/>
      <c r="I126" s="706"/>
      <c r="J126" s="706"/>
    </row>
    <row r="127" spans="1:10" s="703" customFormat="1" ht="12.75" customHeight="1" x14ac:dyDescent="0.25">
      <c r="C127" s="709"/>
      <c r="D127" s="709"/>
      <c r="E127" s="710"/>
      <c r="F127" s="710"/>
      <c r="G127" s="710"/>
      <c r="H127" s="710"/>
      <c r="I127" s="706"/>
      <c r="J127" s="706"/>
    </row>
    <row r="128" spans="1:10" s="703" customFormat="1" ht="12.75" customHeight="1" x14ac:dyDescent="0.25">
      <c r="C128" s="709"/>
      <c r="D128" s="709"/>
      <c r="E128" s="710"/>
      <c r="F128" s="710"/>
      <c r="G128" s="710"/>
      <c r="H128" s="710"/>
      <c r="I128" s="706"/>
      <c r="J128" s="706"/>
    </row>
    <row r="129" spans="5:10" s="703" customFormat="1" ht="12.75" customHeight="1" x14ac:dyDescent="0.25">
      <c r="E129" s="706"/>
      <c r="F129" s="706"/>
      <c r="G129" s="706"/>
      <c r="H129" s="706"/>
      <c r="I129" s="706"/>
      <c r="J129" s="706"/>
    </row>
    <row r="130" spans="5:10" s="703" customFormat="1" ht="12.75" customHeight="1" x14ac:dyDescent="0.25">
      <c r="E130" s="706"/>
      <c r="F130" s="706"/>
      <c r="G130" s="706"/>
      <c r="H130" s="706"/>
      <c r="I130" s="706"/>
      <c r="J130" s="706"/>
    </row>
  </sheetData>
  <mergeCells count="8">
    <mergeCell ref="C120:J120"/>
    <mergeCell ref="C122:H123"/>
    <mergeCell ref="A1:J1"/>
    <mergeCell ref="A3:C3"/>
    <mergeCell ref="E3:F3"/>
    <mergeCell ref="G3:H3"/>
    <mergeCell ref="I3:J3"/>
    <mergeCell ref="A4:C4"/>
  </mergeCells>
  <printOptions horizontalCentered="1"/>
  <pageMargins left="0" right="0" top="0.74803149606299213" bottom="0" header="0.31496062992125984" footer="0.31496062992125984"/>
  <pageSetup paperSize="9" scale="61"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29"/>
  <sheetViews>
    <sheetView topLeftCell="A97" workbookViewId="0">
      <selection activeCell="B114" sqref="B114:J114"/>
    </sheetView>
  </sheetViews>
  <sheetFormatPr defaultRowHeight="12" x14ac:dyDescent="0.25"/>
  <cols>
    <col min="1" max="1" width="50.7109375" style="507" customWidth="1"/>
    <col min="2" max="4" width="54.7109375" style="507" customWidth="1"/>
    <col min="5" max="5" width="12.85546875" style="605" customWidth="1"/>
    <col min="6" max="6" width="13.42578125" style="605" customWidth="1"/>
    <col min="7" max="7" width="12.85546875" style="605" customWidth="1"/>
    <col min="8" max="8" width="13.85546875" style="605" customWidth="1"/>
    <col min="9" max="9" width="12.42578125" style="605" customWidth="1"/>
    <col min="10" max="10" width="13" style="605" customWidth="1"/>
    <col min="11" max="258" width="9.140625" style="507"/>
    <col min="259" max="259" width="5" style="507" customWidth="1"/>
    <col min="260" max="260" width="54.7109375" style="507" customWidth="1"/>
    <col min="261" max="266" width="11" style="507" customWidth="1"/>
    <col min="267" max="514" width="9.140625" style="507"/>
    <col min="515" max="515" width="5" style="507" customWidth="1"/>
    <col min="516" max="516" width="54.7109375" style="507" customWidth="1"/>
    <col min="517" max="522" width="11" style="507" customWidth="1"/>
    <col min="523" max="770" width="9.140625" style="507"/>
    <col min="771" max="771" width="5" style="507" customWidth="1"/>
    <col min="772" max="772" width="54.7109375" style="507" customWidth="1"/>
    <col min="773" max="778" width="11" style="507" customWidth="1"/>
    <col min="779" max="1026" width="9.140625" style="507"/>
    <col min="1027" max="1027" width="5" style="507" customWidth="1"/>
    <col min="1028" max="1028" width="54.7109375" style="507" customWidth="1"/>
    <col min="1029" max="1034" width="11" style="507" customWidth="1"/>
    <col min="1035" max="1282" width="9.140625" style="507"/>
    <col min="1283" max="1283" width="5" style="507" customWidth="1"/>
    <col min="1284" max="1284" width="54.7109375" style="507" customWidth="1"/>
    <col min="1285" max="1290" width="11" style="507" customWidth="1"/>
    <col min="1291" max="1538" width="9.140625" style="507"/>
    <col min="1539" max="1539" width="5" style="507" customWidth="1"/>
    <col min="1540" max="1540" width="54.7109375" style="507" customWidth="1"/>
    <col min="1541" max="1546" width="11" style="507" customWidth="1"/>
    <col min="1547" max="1794" width="9.140625" style="507"/>
    <col min="1795" max="1795" width="5" style="507" customWidth="1"/>
    <col min="1796" max="1796" width="54.7109375" style="507" customWidth="1"/>
    <col min="1797" max="1802" width="11" style="507" customWidth="1"/>
    <col min="1803" max="2050" width="9.140625" style="507"/>
    <col min="2051" max="2051" width="5" style="507" customWidth="1"/>
    <col min="2052" max="2052" width="54.7109375" style="507" customWidth="1"/>
    <col min="2053" max="2058" width="11" style="507" customWidth="1"/>
    <col min="2059" max="2306" width="9.140625" style="507"/>
    <col min="2307" max="2307" width="5" style="507" customWidth="1"/>
    <col min="2308" max="2308" width="54.7109375" style="507" customWidth="1"/>
    <col min="2309" max="2314" width="11" style="507" customWidth="1"/>
    <col min="2315" max="2562" width="9.140625" style="507"/>
    <col min="2563" max="2563" width="5" style="507" customWidth="1"/>
    <col min="2564" max="2564" width="54.7109375" style="507" customWidth="1"/>
    <col min="2565" max="2570" width="11" style="507" customWidth="1"/>
    <col min="2571" max="2818" width="9.140625" style="507"/>
    <col min="2819" max="2819" width="5" style="507" customWidth="1"/>
    <col min="2820" max="2820" width="54.7109375" style="507" customWidth="1"/>
    <col min="2821" max="2826" width="11" style="507" customWidth="1"/>
    <col min="2827" max="3074" width="9.140625" style="507"/>
    <col min="3075" max="3075" width="5" style="507" customWidth="1"/>
    <col min="3076" max="3076" width="54.7109375" style="507" customWidth="1"/>
    <col min="3077" max="3082" width="11" style="507" customWidth="1"/>
    <col min="3083" max="3330" width="9.140625" style="507"/>
    <col min="3331" max="3331" width="5" style="507" customWidth="1"/>
    <col min="3332" max="3332" width="54.7109375" style="507" customWidth="1"/>
    <col min="3333" max="3338" width="11" style="507" customWidth="1"/>
    <col min="3339" max="3586" width="9.140625" style="507"/>
    <col min="3587" max="3587" width="5" style="507" customWidth="1"/>
    <col min="3588" max="3588" width="54.7109375" style="507" customWidth="1"/>
    <col min="3589" max="3594" width="11" style="507" customWidth="1"/>
    <col min="3595" max="3842" width="9.140625" style="507"/>
    <col min="3843" max="3843" width="5" style="507" customWidth="1"/>
    <col min="3844" max="3844" width="54.7109375" style="507" customWidth="1"/>
    <col min="3845" max="3850" width="11" style="507" customWidth="1"/>
    <col min="3851" max="4098" width="9.140625" style="507"/>
    <col min="4099" max="4099" width="5" style="507" customWidth="1"/>
    <col min="4100" max="4100" width="54.7109375" style="507" customWidth="1"/>
    <col min="4101" max="4106" width="11" style="507" customWidth="1"/>
    <col min="4107" max="4354" width="9.140625" style="507"/>
    <col min="4355" max="4355" width="5" style="507" customWidth="1"/>
    <col min="4356" max="4356" width="54.7109375" style="507" customWidth="1"/>
    <col min="4357" max="4362" width="11" style="507" customWidth="1"/>
    <col min="4363" max="4610" width="9.140625" style="507"/>
    <col min="4611" max="4611" width="5" style="507" customWidth="1"/>
    <col min="4612" max="4612" width="54.7109375" style="507" customWidth="1"/>
    <col min="4613" max="4618" width="11" style="507" customWidth="1"/>
    <col min="4619" max="4866" width="9.140625" style="507"/>
    <col min="4867" max="4867" width="5" style="507" customWidth="1"/>
    <col min="4868" max="4868" width="54.7109375" style="507" customWidth="1"/>
    <col min="4869" max="4874" width="11" style="507" customWidth="1"/>
    <col min="4875" max="5122" width="9.140625" style="507"/>
    <col min="5123" max="5123" width="5" style="507" customWidth="1"/>
    <col min="5124" max="5124" width="54.7109375" style="507" customWidth="1"/>
    <col min="5125" max="5130" width="11" style="507" customWidth="1"/>
    <col min="5131" max="5378" width="9.140625" style="507"/>
    <col min="5379" max="5379" width="5" style="507" customWidth="1"/>
    <col min="5380" max="5380" width="54.7109375" style="507" customWidth="1"/>
    <col min="5381" max="5386" width="11" style="507" customWidth="1"/>
    <col min="5387" max="5634" width="9.140625" style="507"/>
    <col min="5635" max="5635" width="5" style="507" customWidth="1"/>
    <col min="5636" max="5636" width="54.7109375" style="507" customWidth="1"/>
    <col min="5637" max="5642" width="11" style="507" customWidth="1"/>
    <col min="5643" max="5890" width="9.140625" style="507"/>
    <col min="5891" max="5891" width="5" style="507" customWidth="1"/>
    <col min="5892" max="5892" width="54.7109375" style="507" customWidth="1"/>
    <col min="5893" max="5898" width="11" style="507" customWidth="1"/>
    <col min="5899" max="6146" width="9.140625" style="507"/>
    <col min="6147" max="6147" width="5" style="507" customWidth="1"/>
    <col min="6148" max="6148" width="54.7109375" style="507" customWidth="1"/>
    <col min="6149" max="6154" width="11" style="507" customWidth="1"/>
    <col min="6155" max="6402" width="9.140625" style="507"/>
    <col min="6403" max="6403" width="5" style="507" customWidth="1"/>
    <col min="6404" max="6404" width="54.7109375" style="507" customWidth="1"/>
    <col min="6405" max="6410" width="11" style="507" customWidth="1"/>
    <col min="6411" max="6658" width="9.140625" style="507"/>
    <col min="6659" max="6659" width="5" style="507" customWidth="1"/>
    <col min="6660" max="6660" width="54.7109375" style="507" customWidth="1"/>
    <col min="6661" max="6666" width="11" style="507" customWidth="1"/>
    <col min="6667" max="6914" width="9.140625" style="507"/>
    <col min="6915" max="6915" width="5" style="507" customWidth="1"/>
    <col min="6916" max="6916" width="54.7109375" style="507" customWidth="1"/>
    <col min="6917" max="6922" width="11" style="507" customWidth="1"/>
    <col min="6923" max="7170" width="9.140625" style="507"/>
    <col min="7171" max="7171" width="5" style="507" customWidth="1"/>
    <col min="7172" max="7172" width="54.7109375" style="507" customWidth="1"/>
    <col min="7173" max="7178" width="11" style="507" customWidth="1"/>
    <col min="7179" max="7426" width="9.140625" style="507"/>
    <col min="7427" max="7427" width="5" style="507" customWidth="1"/>
    <col min="7428" max="7428" width="54.7109375" style="507" customWidth="1"/>
    <col min="7429" max="7434" width="11" style="507" customWidth="1"/>
    <col min="7435" max="7682" width="9.140625" style="507"/>
    <col min="7683" max="7683" width="5" style="507" customWidth="1"/>
    <col min="7684" max="7684" width="54.7109375" style="507" customWidth="1"/>
    <col min="7685" max="7690" width="11" style="507" customWidth="1"/>
    <col min="7691" max="7938" width="9.140625" style="507"/>
    <col min="7939" max="7939" width="5" style="507" customWidth="1"/>
    <col min="7940" max="7940" width="54.7109375" style="507" customWidth="1"/>
    <col min="7941" max="7946" width="11" style="507" customWidth="1"/>
    <col min="7947" max="8194" width="9.140625" style="507"/>
    <col min="8195" max="8195" width="5" style="507" customWidth="1"/>
    <col min="8196" max="8196" width="54.7109375" style="507" customWidth="1"/>
    <col min="8197" max="8202" width="11" style="507" customWidth="1"/>
    <col min="8203" max="8450" width="9.140625" style="507"/>
    <col min="8451" max="8451" width="5" style="507" customWidth="1"/>
    <col min="8452" max="8452" width="54.7109375" style="507" customWidth="1"/>
    <col min="8453" max="8458" width="11" style="507" customWidth="1"/>
    <col min="8459" max="8706" width="9.140625" style="507"/>
    <col min="8707" max="8707" width="5" style="507" customWidth="1"/>
    <col min="8708" max="8708" width="54.7109375" style="507" customWidth="1"/>
    <col min="8709" max="8714" width="11" style="507" customWidth="1"/>
    <col min="8715" max="8962" width="9.140625" style="507"/>
    <col min="8963" max="8963" width="5" style="507" customWidth="1"/>
    <col min="8964" max="8964" width="54.7109375" style="507" customWidth="1"/>
    <col min="8965" max="8970" width="11" style="507" customWidth="1"/>
    <col min="8971" max="9218" width="9.140625" style="507"/>
    <col min="9219" max="9219" width="5" style="507" customWidth="1"/>
    <col min="9220" max="9220" width="54.7109375" style="507" customWidth="1"/>
    <col min="9221" max="9226" width="11" style="507" customWidth="1"/>
    <col min="9227" max="9474" width="9.140625" style="507"/>
    <col min="9475" max="9475" width="5" style="507" customWidth="1"/>
    <col min="9476" max="9476" width="54.7109375" style="507" customWidth="1"/>
    <col min="9477" max="9482" width="11" style="507" customWidth="1"/>
    <col min="9483" max="9730" width="9.140625" style="507"/>
    <col min="9731" max="9731" width="5" style="507" customWidth="1"/>
    <col min="9732" max="9732" width="54.7109375" style="507" customWidth="1"/>
    <col min="9733" max="9738" width="11" style="507" customWidth="1"/>
    <col min="9739" max="9986" width="9.140625" style="507"/>
    <col min="9987" max="9987" width="5" style="507" customWidth="1"/>
    <col min="9988" max="9988" width="54.7109375" style="507" customWidth="1"/>
    <col min="9989" max="9994" width="11" style="507" customWidth="1"/>
    <col min="9995" max="10242" width="9.140625" style="507"/>
    <col min="10243" max="10243" width="5" style="507" customWidth="1"/>
    <col min="10244" max="10244" width="54.7109375" style="507" customWidth="1"/>
    <col min="10245" max="10250" width="11" style="507" customWidth="1"/>
    <col min="10251" max="10498" width="9.140625" style="507"/>
    <col min="10499" max="10499" width="5" style="507" customWidth="1"/>
    <col min="10500" max="10500" width="54.7109375" style="507" customWidth="1"/>
    <col min="10501" max="10506" width="11" style="507" customWidth="1"/>
    <col min="10507" max="10754" width="9.140625" style="507"/>
    <col min="10755" max="10755" width="5" style="507" customWidth="1"/>
    <col min="10756" max="10756" width="54.7109375" style="507" customWidth="1"/>
    <col min="10757" max="10762" width="11" style="507" customWidth="1"/>
    <col min="10763" max="11010" width="9.140625" style="507"/>
    <col min="11011" max="11011" width="5" style="507" customWidth="1"/>
    <col min="11012" max="11012" width="54.7109375" style="507" customWidth="1"/>
    <col min="11013" max="11018" width="11" style="507" customWidth="1"/>
    <col min="11019" max="11266" width="9.140625" style="507"/>
    <col min="11267" max="11267" width="5" style="507" customWidth="1"/>
    <col min="11268" max="11268" width="54.7109375" style="507" customWidth="1"/>
    <col min="11269" max="11274" width="11" style="507" customWidth="1"/>
    <col min="11275" max="11522" width="9.140625" style="507"/>
    <col min="11523" max="11523" width="5" style="507" customWidth="1"/>
    <col min="11524" max="11524" width="54.7109375" style="507" customWidth="1"/>
    <col min="11525" max="11530" width="11" style="507" customWidth="1"/>
    <col min="11531" max="11778" width="9.140625" style="507"/>
    <col min="11779" max="11779" width="5" style="507" customWidth="1"/>
    <col min="11780" max="11780" width="54.7109375" style="507" customWidth="1"/>
    <col min="11781" max="11786" width="11" style="507" customWidth="1"/>
    <col min="11787" max="12034" width="9.140625" style="507"/>
    <col min="12035" max="12035" width="5" style="507" customWidth="1"/>
    <col min="12036" max="12036" width="54.7109375" style="507" customWidth="1"/>
    <col min="12037" max="12042" width="11" style="507" customWidth="1"/>
    <col min="12043" max="12290" width="9.140625" style="507"/>
    <col min="12291" max="12291" width="5" style="507" customWidth="1"/>
    <col min="12292" max="12292" width="54.7109375" style="507" customWidth="1"/>
    <col min="12293" max="12298" width="11" style="507" customWidth="1"/>
    <col min="12299" max="12546" width="9.140625" style="507"/>
    <col min="12547" max="12547" width="5" style="507" customWidth="1"/>
    <col min="12548" max="12548" width="54.7109375" style="507" customWidth="1"/>
    <col min="12549" max="12554" width="11" style="507" customWidth="1"/>
    <col min="12555" max="12802" width="9.140625" style="507"/>
    <col min="12803" max="12803" width="5" style="507" customWidth="1"/>
    <col min="12804" max="12804" width="54.7109375" style="507" customWidth="1"/>
    <col min="12805" max="12810" width="11" style="507" customWidth="1"/>
    <col min="12811" max="13058" width="9.140625" style="507"/>
    <col min="13059" max="13059" width="5" style="507" customWidth="1"/>
    <col min="13060" max="13060" width="54.7109375" style="507" customWidth="1"/>
    <col min="13061" max="13066" width="11" style="507" customWidth="1"/>
    <col min="13067" max="13314" width="9.140625" style="507"/>
    <col min="13315" max="13315" width="5" style="507" customWidth="1"/>
    <col min="13316" max="13316" width="54.7109375" style="507" customWidth="1"/>
    <col min="13317" max="13322" width="11" style="507" customWidth="1"/>
    <col min="13323" max="13570" width="9.140625" style="507"/>
    <col min="13571" max="13571" width="5" style="507" customWidth="1"/>
    <col min="13572" max="13572" width="54.7109375" style="507" customWidth="1"/>
    <col min="13573" max="13578" width="11" style="507" customWidth="1"/>
    <col min="13579" max="13826" width="9.140625" style="507"/>
    <col min="13827" max="13827" width="5" style="507" customWidth="1"/>
    <col min="13828" max="13828" width="54.7109375" style="507" customWidth="1"/>
    <col min="13829" max="13834" width="11" style="507" customWidth="1"/>
    <col min="13835" max="14082" width="9.140625" style="507"/>
    <col min="14083" max="14083" width="5" style="507" customWidth="1"/>
    <col min="14084" max="14084" width="54.7109375" style="507" customWidth="1"/>
    <col min="14085" max="14090" width="11" style="507" customWidth="1"/>
    <col min="14091" max="14338" width="9.140625" style="507"/>
    <col min="14339" max="14339" width="5" style="507" customWidth="1"/>
    <col min="14340" max="14340" width="54.7109375" style="507" customWidth="1"/>
    <col min="14341" max="14346" width="11" style="507" customWidth="1"/>
    <col min="14347" max="14594" width="9.140625" style="507"/>
    <col min="14595" max="14595" width="5" style="507" customWidth="1"/>
    <col min="14596" max="14596" width="54.7109375" style="507" customWidth="1"/>
    <col min="14597" max="14602" width="11" style="507" customWidth="1"/>
    <col min="14603" max="14850" width="9.140625" style="507"/>
    <col min="14851" max="14851" width="5" style="507" customWidth="1"/>
    <col min="14852" max="14852" width="54.7109375" style="507" customWidth="1"/>
    <col min="14853" max="14858" width="11" style="507" customWidth="1"/>
    <col min="14859" max="15106" width="9.140625" style="507"/>
    <col min="15107" max="15107" width="5" style="507" customWidth="1"/>
    <col min="15108" max="15108" width="54.7109375" style="507" customWidth="1"/>
    <col min="15109" max="15114" width="11" style="507" customWidth="1"/>
    <col min="15115" max="15362" width="9.140625" style="507"/>
    <col min="15363" max="15363" width="5" style="507" customWidth="1"/>
    <col min="15364" max="15364" width="54.7109375" style="507" customWidth="1"/>
    <col min="15365" max="15370" width="11" style="507" customWidth="1"/>
    <col min="15371" max="15618" width="9.140625" style="507"/>
    <col min="15619" max="15619" width="5" style="507" customWidth="1"/>
    <col min="15620" max="15620" width="54.7109375" style="507" customWidth="1"/>
    <col min="15621" max="15626" width="11" style="507" customWidth="1"/>
    <col min="15627" max="15874" width="9.140625" style="507"/>
    <col min="15875" max="15875" width="5" style="507" customWidth="1"/>
    <col min="15876" max="15876" width="54.7109375" style="507" customWidth="1"/>
    <col min="15877" max="15882" width="11" style="507" customWidth="1"/>
    <col min="15883" max="16130" width="9.140625" style="507"/>
    <col min="16131" max="16131" width="5" style="507" customWidth="1"/>
    <col min="16132" max="16132" width="54.7109375" style="507" customWidth="1"/>
    <col min="16133" max="16138" width="11" style="507" customWidth="1"/>
    <col min="16139" max="16384" width="9.140625" style="507"/>
  </cols>
  <sheetData>
    <row r="1" spans="1:17" ht="25.5" customHeight="1" x14ac:dyDescent="0.25">
      <c r="A1" s="792" t="s">
        <v>975</v>
      </c>
      <c r="B1" s="792"/>
      <c r="C1" s="792"/>
      <c r="D1" s="792"/>
      <c r="E1" s="792"/>
      <c r="F1" s="792"/>
      <c r="G1" s="792"/>
      <c r="H1" s="792"/>
      <c r="I1" s="792"/>
      <c r="J1" s="792"/>
      <c r="M1" s="800"/>
      <c r="N1" s="800"/>
      <c r="O1" s="800"/>
      <c r="P1" s="800"/>
      <c r="Q1" s="720"/>
    </row>
    <row r="2" spans="1:17" ht="12.75" customHeight="1" x14ac:dyDescent="0.25">
      <c r="M2" s="800"/>
      <c r="N2" s="800"/>
      <c r="O2" s="800"/>
      <c r="P2" s="800"/>
      <c r="Q2" s="720"/>
    </row>
    <row r="3" spans="1:17" ht="12.75" customHeight="1" x14ac:dyDescent="0.25">
      <c r="A3" s="793"/>
      <c r="B3" s="793"/>
      <c r="C3" s="713"/>
      <c r="D3" s="713"/>
      <c r="E3" s="794" t="s">
        <v>976</v>
      </c>
      <c r="F3" s="801"/>
      <c r="G3" s="794" t="s">
        <v>955</v>
      </c>
      <c r="H3" s="801"/>
      <c r="I3" s="794" t="s">
        <v>534</v>
      </c>
      <c r="J3" s="801"/>
      <c r="M3" s="720"/>
      <c r="N3" s="720"/>
      <c r="O3" s="720"/>
      <c r="P3" s="720"/>
      <c r="Q3" s="720"/>
    </row>
    <row r="4" spans="1:17" s="720" customFormat="1" ht="25.5" customHeight="1" x14ac:dyDescent="0.2">
      <c r="A4" s="799"/>
      <c r="B4" s="799"/>
      <c r="C4" s="747"/>
      <c r="D4" s="747"/>
      <c r="E4" s="746" t="s">
        <v>0</v>
      </c>
      <c r="F4" s="746" t="s">
        <v>1</v>
      </c>
      <c r="G4" s="746" t="s">
        <v>0</v>
      </c>
      <c r="H4" s="746" t="s">
        <v>1</v>
      </c>
      <c r="I4" s="746" t="s">
        <v>0</v>
      </c>
      <c r="J4" s="746" t="s">
        <v>1</v>
      </c>
    </row>
    <row r="5" spans="1:17" s="723" customFormat="1" ht="12.75" customHeight="1" x14ac:dyDescent="0.2">
      <c r="A5" s="745" t="s">
        <v>750</v>
      </c>
      <c r="B5" s="745" t="s">
        <v>751</v>
      </c>
      <c r="C5" s="748" t="s">
        <v>752</v>
      </c>
      <c r="D5" s="748" t="s">
        <v>716</v>
      </c>
      <c r="E5" s="722" t="s">
        <v>983</v>
      </c>
      <c r="F5" s="722" t="s">
        <v>984</v>
      </c>
      <c r="G5" s="722" t="s">
        <v>960</v>
      </c>
      <c r="H5" s="722" t="s">
        <v>985</v>
      </c>
      <c r="I5" s="722" t="s">
        <v>717</v>
      </c>
      <c r="J5" s="722" t="s">
        <v>718</v>
      </c>
    </row>
    <row r="6" spans="1:17" s="723" customFormat="1" ht="12.75" customHeight="1" x14ac:dyDescent="0.2">
      <c r="A6" s="716" t="s">
        <v>4</v>
      </c>
      <c r="B6" s="716" t="s">
        <v>4</v>
      </c>
      <c r="C6" s="716" t="str">
        <f>TRIM(ONS2013Q4[[#This Row],[Edited name]])</f>
        <v>Attorney General's Office</v>
      </c>
      <c r="D6" s="716" t="str">
        <f>VLOOKUP(ONS2013Q4[[#This Row],[Cleaned name]], ONSCollation[Dept detail / Agency],1, FALSE)</f>
        <v>Attorney General's Office</v>
      </c>
      <c r="E6" s="722">
        <v>40</v>
      </c>
      <c r="F6" s="722">
        <v>40</v>
      </c>
      <c r="G6" s="722">
        <v>40</v>
      </c>
      <c r="H6" s="722">
        <v>40</v>
      </c>
      <c r="I6" s="725">
        <v>0</v>
      </c>
      <c r="J6" s="725">
        <v>0</v>
      </c>
    </row>
    <row r="7" spans="1:17" s="723" customFormat="1" ht="12.75" customHeight="1" x14ac:dyDescent="0.2">
      <c r="A7" s="716" t="s">
        <v>2</v>
      </c>
      <c r="B7" s="716" t="s">
        <v>2</v>
      </c>
      <c r="C7" s="716" t="str">
        <f>TRIM(ONS2013Q4[[#This Row],[Edited name]])</f>
        <v>Crown Prosecution Service</v>
      </c>
      <c r="D7" s="716" t="str">
        <f>VLOOKUP(ONS2013Q4[[#This Row],[Cleaned name]], ONSCollation[Dept detail / Agency],1, FALSE)</f>
        <v>Crown Prosecution Service</v>
      </c>
      <c r="E7" s="722">
        <v>6630</v>
      </c>
      <c r="F7" s="722">
        <v>6140</v>
      </c>
      <c r="G7" s="722">
        <v>6910</v>
      </c>
      <c r="H7" s="722">
        <v>6390</v>
      </c>
      <c r="I7" s="725">
        <v>-280</v>
      </c>
      <c r="J7" s="725">
        <v>-240</v>
      </c>
    </row>
    <row r="8" spans="1:17" s="723" customFormat="1" ht="12.75" customHeight="1" x14ac:dyDescent="0.2">
      <c r="A8" s="716" t="s">
        <v>3</v>
      </c>
      <c r="B8" s="716" t="s">
        <v>3</v>
      </c>
      <c r="C8" s="716" t="str">
        <f>TRIM(ONS2013Q4[[#This Row],[Edited name]])</f>
        <v>Crown Prosecution Service Inspectorate</v>
      </c>
      <c r="D8" s="716" t="str">
        <f>VLOOKUP(ONS2013Q4[[#This Row],[Cleaned name]], ONSCollation[Dept detail / Agency],1, FALSE)</f>
        <v>Crown Prosecution Service Inspectorate</v>
      </c>
      <c r="E8" s="722">
        <v>30</v>
      </c>
      <c r="F8" s="722">
        <v>30</v>
      </c>
      <c r="G8" s="722">
        <v>30</v>
      </c>
      <c r="H8" s="722">
        <v>30</v>
      </c>
      <c r="I8" s="725" t="s">
        <v>8</v>
      </c>
      <c r="J8" s="725" t="s">
        <v>8</v>
      </c>
    </row>
    <row r="9" spans="1:17" s="723" customFormat="1" ht="12.75" customHeight="1" x14ac:dyDescent="0.2">
      <c r="A9" s="716" t="s">
        <v>6</v>
      </c>
      <c r="B9" s="716" t="s">
        <v>6</v>
      </c>
      <c r="C9" s="716" t="str">
        <f>TRIM(ONS2013Q4[[#This Row],[Edited name]])</f>
        <v>Serious Fraud Office</v>
      </c>
      <c r="D9" s="716" t="str">
        <f>VLOOKUP(ONS2013Q4[[#This Row],[Cleaned name]], ONSCollation[Dept detail / Agency],1, FALSE)</f>
        <v>Serious Fraud Office</v>
      </c>
      <c r="E9" s="722">
        <v>310</v>
      </c>
      <c r="F9" s="722">
        <v>300</v>
      </c>
      <c r="G9" s="722">
        <v>300</v>
      </c>
      <c r="H9" s="722">
        <v>290</v>
      </c>
      <c r="I9" s="725">
        <v>10</v>
      </c>
      <c r="J9" s="725">
        <v>10</v>
      </c>
    </row>
    <row r="10" spans="1:17" s="723" customFormat="1" ht="12.75" customHeight="1" x14ac:dyDescent="0.2">
      <c r="A10" s="716" t="s">
        <v>917</v>
      </c>
      <c r="B10" s="716" t="s">
        <v>938</v>
      </c>
      <c r="C10" s="716" t="str">
        <f>TRIM(ONS2013Q4[[#This Row],[Edited name]])</f>
        <v>Treasury Solicitor</v>
      </c>
      <c r="D10" s="716" t="str">
        <f>VLOOKUP(ONS2013Q4[[#This Row],[Cleaned name]], ONSCollation[Dept detail / Agency],1, FALSE)</f>
        <v>Treasury Solicitor</v>
      </c>
      <c r="E10" s="722">
        <v>1230</v>
      </c>
      <c r="F10" s="722">
        <v>1150</v>
      </c>
      <c r="G10" s="722">
        <v>1160</v>
      </c>
      <c r="H10" s="722">
        <v>1080</v>
      </c>
      <c r="I10" s="725">
        <v>70</v>
      </c>
      <c r="J10" s="725">
        <v>70</v>
      </c>
    </row>
    <row r="11" spans="1:17" s="723" customFormat="1" ht="12.75" customHeight="1" x14ac:dyDescent="0.2">
      <c r="A11" s="716" t="s">
        <v>836</v>
      </c>
      <c r="B11" s="716" t="s">
        <v>408</v>
      </c>
      <c r="C11" s="716" t="str">
        <f>TRIM(ONS2013Q4[[#This Row],[Edited name]])</f>
        <v>Business, Innovation and Skills</v>
      </c>
      <c r="D11" s="716" t="str">
        <f>VLOOKUP(ONS2013Q4[[#This Row],[Cleaned name]], ONSCollation[Dept detail / Agency],1, FALSE)</f>
        <v>Business, Innovation and Skills</v>
      </c>
      <c r="E11" s="722">
        <v>3110</v>
      </c>
      <c r="F11" s="722">
        <v>3000</v>
      </c>
      <c r="G11" s="722">
        <v>3100</v>
      </c>
      <c r="H11" s="722">
        <v>3000</v>
      </c>
      <c r="I11" s="725">
        <v>10</v>
      </c>
      <c r="J11" s="725" t="s">
        <v>8</v>
      </c>
      <c r="L11" s="720"/>
    </row>
    <row r="12" spans="1:17" s="723" customFormat="1" ht="12.75" customHeight="1" x14ac:dyDescent="0.2">
      <c r="A12" s="716" t="s">
        <v>9</v>
      </c>
      <c r="B12" s="716" t="s">
        <v>9</v>
      </c>
      <c r="C12" s="716" t="str">
        <f>TRIM(ONS2013Q4[[#This Row],[Edited name]])</f>
        <v>Advisory Conciliation and Arbitration Service</v>
      </c>
      <c r="D12" s="716" t="str">
        <f>VLOOKUP(ONS2013Q4[[#This Row],[Cleaned name]], ONSCollation[Dept detail / Agency],1, FALSE)</f>
        <v>Advisory Conciliation and Arbitration Service</v>
      </c>
      <c r="E12" s="722">
        <v>860</v>
      </c>
      <c r="F12" s="722">
        <v>800</v>
      </c>
      <c r="G12" s="722">
        <v>850</v>
      </c>
      <c r="H12" s="722">
        <v>720</v>
      </c>
      <c r="I12" s="725">
        <v>10</v>
      </c>
      <c r="J12" s="725">
        <v>80</v>
      </c>
      <c r="L12" s="720"/>
    </row>
    <row r="13" spans="1:17" s="723" customFormat="1" ht="12.75" customHeight="1" x14ac:dyDescent="0.2">
      <c r="A13" s="716" t="s">
        <v>10</v>
      </c>
      <c r="B13" s="716" t="s">
        <v>10</v>
      </c>
      <c r="C13" s="716" t="str">
        <f>TRIM(ONS2013Q4[[#This Row],[Edited name]])</f>
        <v>Companies House</v>
      </c>
      <c r="D13" s="716" t="str">
        <f>VLOOKUP(ONS2013Q4[[#This Row],[Cleaned name]], ONSCollation[Dept detail / Agency],1, FALSE)</f>
        <v>Companies House</v>
      </c>
      <c r="E13" s="722">
        <v>970</v>
      </c>
      <c r="F13" s="722">
        <v>880</v>
      </c>
      <c r="G13" s="722">
        <v>970</v>
      </c>
      <c r="H13" s="722">
        <v>880</v>
      </c>
      <c r="I13" s="725" t="s">
        <v>8</v>
      </c>
      <c r="J13" s="725">
        <v>0</v>
      </c>
      <c r="L13" s="720"/>
    </row>
    <row r="14" spans="1:17" s="723" customFormat="1" ht="12.75" customHeight="1" x14ac:dyDescent="0.2">
      <c r="A14" s="716" t="s">
        <v>11</v>
      </c>
      <c r="B14" s="716" t="s">
        <v>11</v>
      </c>
      <c r="C14" s="716" t="str">
        <f>TRIM(ONS2013Q4[[#This Row],[Edited name]])</f>
        <v>Insolvency Service</v>
      </c>
      <c r="D14" s="716" t="str">
        <f>VLOOKUP(ONS2013Q4[[#This Row],[Cleaned name]], ONSCollation[Dept detail / Agency],1, FALSE)</f>
        <v>Insolvency Service</v>
      </c>
      <c r="E14" s="722">
        <v>1880</v>
      </c>
      <c r="F14" s="722">
        <v>1770</v>
      </c>
      <c r="G14" s="722">
        <v>1890</v>
      </c>
      <c r="H14" s="722">
        <v>1780</v>
      </c>
      <c r="I14" s="725">
        <v>-10</v>
      </c>
      <c r="J14" s="725">
        <v>-10</v>
      </c>
      <c r="L14" s="720"/>
    </row>
    <row r="15" spans="1:17" s="723" customFormat="1" ht="12.75" customHeight="1" x14ac:dyDescent="0.2">
      <c r="A15" s="716" t="s">
        <v>73</v>
      </c>
      <c r="B15" s="716" t="s">
        <v>619</v>
      </c>
      <c r="C15" s="716" t="str">
        <f>TRIM(ONS2013Q4[[#This Row],[Edited name]])</f>
        <v>HM Land Registry</v>
      </c>
      <c r="D15" s="716" t="str">
        <f>VLOOKUP(ONS2013Q4[[#This Row],[Cleaned name]], ONSCollation[Dept detail / Agency],1, FALSE)</f>
        <v>HM Land Registry</v>
      </c>
      <c r="E15" s="722">
        <v>4430</v>
      </c>
      <c r="F15" s="722">
        <v>3980</v>
      </c>
      <c r="G15" s="722">
        <v>4470</v>
      </c>
      <c r="H15" s="722">
        <v>3950</v>
      </c>
      <c r="I15" s="725">
        <v>-40</v>
      </c>
      <c r="J15" s="725">
        <v>30</v>
      </c>
      <c r="L15" s="720"/>
    </row>
    <row r="16" spans="1:17" s="723" customFormat="1" ht="12.75" customHeight="1" x14ac:dyDescent="0.2">
      <c r="A16" s="716" t="s">
        <v>620</v>
      </c>
      <c r="B16" s="716" t="s">
        <v>620</v>
      </c>
      <c r="C16" s="716" t="str">
        <f>TRIM(ONS2013Q4[[#This Row],[Edited name]])</f>
        <v>Met Office</v>
      </c>
      <c r="D16" s="716" t="str">
        <f>VLOOKUP(ONS2013Q4[[#This Row],[Cleaned name]], ONSCollation[Dept detail / Agency],1, FALSE)</f>
        <v>Met Office</v>
      </c>
      <c r="E16" s="722">
        <v>2030</v>
      </c>
      <c r="F16" s="722">
        <v>1960</v>
      </c>
      <c r="G16" s="722">
        <v>2010</v>
      </c>
      <c r="H16" s="722">
        <v>1940</v>
      </c>
      <c r="I16" s="725">
        <v>20</v>
      </c>
      <c r="J16" s="725">
        <v>20</v>
      </c>
      <c r="L16" s="720"/>
    </row>
    <row r="17" spans="1:12" s="723" customFormat="1" ht="12.75" customHeight="1" x14ac:dyDescent="0.2">
      <c r="A17" s="716" t="s">
        <v>15</v>
      </c>
      <c r="B17" s="716" t="s">
        <v>15</v>
      </c>
      <c r="C17" s="716" t="str">
        <f>TRIM(ONS2013Q4[[#This Row],[Edited name]])</f>
        <v>National Measurement Office</v>
      </c>
      <c r="D17" s="716" t="str">
        <f>VLOOKUP(ONS2013Q4[[#This Row],[Cleaned name]], ONSCollation[Dept detail / Agency],1, FALSE)</f>
        <v>National Measurement Office</v>
      </c>
      <c r="E17" s="722">
        <v>80</v>
      </c>
      <c r="F17" s="722">
        <v>80</v>
      </c>
      <c r="G17" s="722">
        <v>80</v>
      </c>
      <c r="H17" s="722">
        <v>70</v>
      </c>
      <c r="I17" s="725" t="s">
        <v>8</v>
      </c>
      <c r="J17" s="725" t="s">
        <v>8</v>
      </c>
      <c r="L17" s="720"/>
    </row>
    <row r="18" spans="1:12" s="723" customFormat="1" ht="12.75" customHeight="1" x14ac:dyDescent="0.2">
      <c r="A18" s="716" t="s">
        <v>12</v>
      </c>
      <c r="B18" s="716" t="s">
        <v>12</v>
      </c>
      <c r="C18" s="716" t="str">
        <f>TRIM(ONS2013Q4[[#This Row],[Edited name]])</f>
        <v>Office of Fair Trading</v>
      </c>
      <c r="D18" s="716" t="str">
        <f>VLOOKUP(ONS2013Q4[[#This Row],[Cleaned name]], ONSCollation[Dept detail / Agency],1, FALSE)</f>
        <v>Office of Fair Trading</v>
      </c>
      <c r="E18" s="722">
        <v>540</v>
      </c>
      <c r="F18" s="722">
        <v>520</v>
      </c>
      <c r="G18" s="722">
        <v>560</v>
      </c>
      <c r="H18" s="722">
        <v>530</v>
      </c>
      <c r="I18" s="725">
        <v>-10</v>
      </c>
      <c r="J18" s="725">
        <v>-10</v>
      </c>
      <c r="L18" s="720"/>
    </row>
    <row r="19" spans="1:12" s="723" customFormat="1" ht="12.75" customHeight="1" x14ac:dyDescent="0.2">
      <c r="A19" s="716" t="s">
        <v>13</v>
      </c>
      <c r="B19" s="716" t="s">
        <v>13</v>
      </c>
      <c r="C19" s="716" t="str">
        <f>TRIM(ONS2013Q4[[#This Row],[Edited name]])</f>
        <v>Office of Gas and Electricity Market</v>
      </c>
      <c r="D19" s="716" t="str">
        <f>VLOOKUP(ONS2013Q4[[#This Row],[Cleaned name]], ONSCollation[Dept detail / Agency],1, FALSE)</f>
        <v>Office of Gas and Electricity Market</v>
      </c>
      <c r="E19" s="722">
        <v>790</v>
      </c>
      <c r="F19" s="722">
        <v>780</v>
      </c>
      <c r="G19" s="722">
        <v>770</v>
      </c>
      <c r="H19" s="722">
        <v>760</v>
      </c>
      <c r="I19" s="725">
        <v>20</v>
      </c>
      <c r="J19" s="725">
        <v>20</v>
      </c>
      <c r="L19" s="720"/>
    </row>
    <row r="20" spans="1:12" s="723" customFormat="1" ht="12.75" customHeight="1" x14ac:dyDescent="0.2">
      <c r="A20" s="716" t="s">
        <v>386</v>
      </c>
      <c r="B20" s="716" t="s">
        <v>386</v>
      </c>
      <c r="C20" s="716" t="str">
        <f>TRIM(ONS2013Q4[[#This Row],[Edited name]])</f>
        <v>Ordnance Survey</v>
      </c>
      <c r="D20" s="716" t="str">
        <f>VLOOKUP(ONS2013Q4[[#This Row],[Cleaned name]], ONSCollation[Dept detail / Agency],1, FALSE)</f>
        <v>Ordnance Survey</v>
      </c>
      <c r="E20" s="722">
        <v>1190</v>
      </c>
      <c r="F20" s="722">
        <v>1160</v>
      </c>
      <c r="G20" s="722">
        <v>1180</v>
      </c>
      <c r="H20" s="722">
        <v>1150</v>
      </c>
      <c r="I20" s="725">
        <v>10</v>
      </c>
      <c r="J20" s="725">
        <v>10</v>
      </c>
      <c r="L20" s="720"/>
    </row>
    <row r="21" spans="1:12" s="723" customFormat="1" ht="12.75" customHeight="1" x14ac:dyDescent="0.2">
      <c r="A21" s="716" t="s">
        <v>423</v>
      </c>
      <c r="B21" s="716" t="s">
        <v>423</v>
      </c>
      <c r="C21" s="716" t="str">
        <f>TRIM(ONS2013Q4[[#This Row],[Edited name]])</f>
        <v>Skills Funding Agency</v>
      </c>
      <c r="D21" s="716" t="str">
        <f>VLOOKUP(ONS2013Q4[[#This Row],[Cleaned name]], ONSCollation[Dept detail / Agency],1, FALSE)</f>
        <v>Skills Funding Agency</v>
      </c>
      <c r="E21" s="722">
        <v>1290</v>
      </c>
      <c r="F21" s="722">
        <v>1250</v>
      </c>
      <c r="G21" s="722">
        <v>1300</v>
      </c>
      <c r="H21" s="722">
        <v>1260</v>
      </c>
      <c r="I21" s="725">
        <v>-10</v>
      </c>
      <c r="J21" s="725">
        <v>-10</v>
      </c>
      <c r="L21" s="720"/>
    </row>
    <row r="22" spans="1:12" s="723" customFormat="1" ht="12.75" customHeight="1" x14ac:dyDescent="0.2">
      <c r="A22" s="716" t="s">
        <v>16</v>
      </c>
      <c r="B22" s="716" t="s">
        <v>16</v>
      </c>
      <c r="C22" s="716" t="str">
        <f>TRIM(ONS2013Q4[[#This Row],[Edited name]])</f>
        <v>UK Intellectual Property Office</v>
      </c>
      <c r="D22" s="716" t="str">
        <f>VLOOKUP(ONS2013Q4[[#This Row],[Cleaned name]], ONSCollation[Dept detail / Agency],1, FALSE)</f>
        <v>UK Intellectual Property Office</v>
      </c>
      <c r="E22" s="722">
        <v>1020</v>
      </c>
      <c r="F22" s="722">
        <v>960</v>
      </c>
      <c r="G22" s="722">
        <v>1010</v>
      </c>
      <c r="H22" s="722">
        <v>950</v>
      </c>
      <c r="I22" s="725">
        <v>10</v>
      </c>
      <c r="J22" s="725">
        <v>10</v>
      </c>
      <c r="L22" s="720"/>
    </row>
    <row r="23" spans="1:12" s="723" customFormat="1" ht="12.75" customHeight="1" x14ac:dyDescent="0.2">
      <c r="A23" s="716" t="s">
        <v>573</v>
      </c>
      <c r="B23" s="716" t="s">
        <v>573</v>
      </c>
      <c r="C23" s="716" t="str">
        <f>TRIM(ONS2013Q4[[#This Row],[Edited name]])</f>
        <v>UK Space Agency</v>
      </c>
      <c r="D23" s="716" t="str">
        <f>VLOOKUP(ONS2013Q4[[#This Row],[Cleaned name]], ONSCollation[Dept detail / Agency],1, FALSE)</f>
        <v>UK Space Agency</v>
      </c>
      <c r="E23" s="722">
        <v>50</v>
      </c>
      <c r="F23" s="722">
        <v>50</v>
      </c>
      <c r="G23" s="722">
        <v>50</v>
      </c>
      <c r="H23" s="722">
        <v>40</v>
      </c>
      <c r="I23" s="725" t="s">
        <v>8</v>
      </c>
      <c r="J23" s="725" t="s">
        <v>8</v>
      </c>
      <c r="L23" s="720"/>
    </row>
    <row r="24" spans="1:12" s="723" customFormat="1" ht="12.75" customHeight="1" x14ac:dyDescent="0.2">
      <c r="A24" s="716" t="s">
        <v>808</v>
      </c>
      <c r="B24" s="716" t="s">
        <v>124</v>
      </c>
      <c r="C24" s="716" t="str">
        <f>TRIM(ONS2013Q4[[#This Row],[Edited name]])</f>
        <v>Cabinet Office excl agencies</v>
      </c>
      <c r="D24" s="716" t="str">
        <f>VLOOKUP(ONS2013Q4[[#This Row],[Cleaned name]], ONSCollation[Dept detail / Agency],1, FALSE)</f>
        <v>Cabinet Office excl agencies</v>
      </c>
      <c r="E24" s="722">
        <v>2020</v>
      </c>
      <c r="F24" s="722">
        <v>1980</v>
      </c>
      <c r="G24" s="722">
        <v>1970</v>
      </c>
      <c r="H24" s="722">
        <v>1920</v>
      </c>
      <c r="I24" s="725">
        <v>50</v>
      </c>
      <c r="J24" s="725">
        <v>50</v>
      </c>
    </row>
    <row r="25" spans="1:12" s="723" customFormat="1" ht="12.75" customHeight="1" x14ac:dyDescent="0.2">
      <c r="A25" s="716" t="s">
        <v>541</v>
      </c>
      <c r="B25" s="716" t="s">
        <v>541</v>
      </c>
      <c r="C25" s="716" t="str">
        <f>TRIM(ONS2013Q4[[#This Row],[Edited name]])</f>
        <v>Government Procurement Service</v>
      </c>
      <c r="D25" s="716" t="str">
        <f>VLOOKUP(ONS2013Q4[[#This Row],[Cleaned name]], ONSCollation[Dept detail / Agency],1, FALSE)</f>
        <v>Government Procurement Service</v>
      </c>
      <c r="E25" s="722">
        <v>430</v>
      </c>
      <c r="F25" s="722">
        <v>420</v>
      </c>
      <c r="G25" s="722">
        <v>410</v>
      </c>
      <c r="H25" s="722">
        <v>410</v>
      </c>
      <c r="I25" s="725">
        <v>20</v>
      </c>
      <c r="J25" s="725">
        <v>10</v>
      </c>
    </row>
    <row r="26" spans="1:12" s="723" customFormat="1" ht="12.75" customHeight="1" x14ac:dyDescent="0.2">
      <c r="A26" s="716" t="s">
        <v>882</v>
      </c>
      <c r="B26" s="536" t="s">
        <v>21</v>
      </c>
      <c r="C26" s="716" t="str">
        <f>TRIM(ONS2013Q4[[#This Row],[Edited name]])</f>
        <v>Office of the Parliamentary Counsel</v>
      </c>
      <c r="D26" s="716" t="str">
        <f>VLOOKUP(ONS2013Q4[[#This Row],[Cleaned name]], ONSCollation[Dept detail / Agency],1, FALSE)</f>
        <v>Office of the Parliamentary Counsel</v>
      </c>
      <c r="E26" s="722">
        <v>100</v>
      </c>
      <c r="F26" s="722">
        <v>100</v>
      </c>
      <c r="G26" s="722">
        <v>110</v>
      </c>
      <c r="H26" s="722">
        <v>100</v>
      </c>
      <c r="I26" s="725" t="s">
        <v>8</v>
      </c>
      <c r="J26" s="725" t="s">
        <v>8</v>
      </c>
    </row>
    <row r="27" spans="1:12" s="723" customFormat="1" ht="12.75" customHeight="1" x14ac:dyDescent="0.2">
      <c r="A27" s="716" t="s">
        <v>32</v>
      </c>
      <c r="B27" s="716" t="s">
        <v>32</v>
      </c>
      <c r="C27" s="716" t="str">
        <f>TRIM(ONS2013Q4[[#This Row],[Edited name]])</f>
        <v>Charity Commission</v>
      </c>
      <c r="D27" s="716" t="str">
        <f>VLOOKUP(ONS2013Q4[[#This Row],[Cleaned name]], ONSCollation[Dept detail / Agency],1, FALSE)</f>
        <v>Charity Commission</v>
      </c>
      <c r="E27" s="722">
        <v>330</v>
      </c>
      <c r="F27" s="722">
        <v>300</v>
      </c>
      <c r="G27" s="722">
        <v>330</v>
      </c>
      <c r="H27" s="722">
        <v>300</v>
      </c>
      <c r="I27" s="725">
        <v>0</v>
      </c>
      <c r="J27" s="725" t="s">
        <v>8</v>
      </c>
    </row>
    <row r="28" spans="1:12" s="723" customFormat="1" ht="12.75" customHeight="1" x14ac:dyDescent="0.2">
      <c r="A28" s="716" t="s">
        <v>883</v>
      </c>
      <c r="B28" s="716" t="s">
        <v>396</v>
      </c>
      <c r="C28" s="716" t="str">
        <f>TRIM(ONS2013Q4[[#This Row],[Edited name]])</f>
        <v>Department for Communities and Local Government</v>
      </c>
      <c r="D28" s="716" t="str">
        <f>VLOOKUP(ONS2013Q4[[#This Row],[Cleaned name]], ONSCollation[Dept detail / Agency],1, FALSE)</f>
        <v>Department for Communities and Local Government</v>
      </c>
      <c r="E28" s="722">
        <v>1710</v>
      </c>
      <c r="F28" s="722">
        <v>1660</v>
      </c>
      <c r="G28" s="722">
        <v>1700</v>
      </c>
      <c r="H28" s="722">
        <v>1650</v>
      </c>
      <c r="I28" s="725">
        <v>20</v>
      </c>
      <c r="J28" s="725">
        <v>10</v>
      </c>
    </row>
    <row r="29" spans="1:12" s="723" customFormat="1" ht="12.75" customHeight="1" x14ac:dyDescent="0.2">
      <c r="A29" s="716" t="s">
        <v>38</v>
      </c>
      <c r="B29" s="716" t="s">
        <v>38</v>
      </c>
      <c r="C29" s="716" t="str">
        <f>TRIM(ONS2013Q4[[#This Row],[Edited name]])</f>
        <v>Planning Inspectorate</v>
      </c>
      <c r="D29" s="716" t="str">
        <f>VLOOKUP(ONS2013Q4[[#This Row],[Cleaned name]], ONSCollation[Dept detail / Agency],1, FALSE)</f>
        <v>Planning Inspectorate</v>
      </c>
      <c r="E29" s="722">
        <v>810</v>
      </c>
      <c r="F29" s="722">
        <v>720</v>
      </c>
      <c r="G29" s="722">
        <v>790</v>
      </c>
      <c r="H29" s="722">
        <v>700</v>
      </c>
      <c r="I29" s="725">
        <v>20</v>
      </c>
      <c r="J29" s="725">
        <v>10</v>
      </c>
    </row>
    <row r="30" spans="1:12" s="723" customFormat="1" ht="12.75" customHeight="1" x14ac:dyDescent="0.2">
      <c r="A30" s="716" t="s">
        <v>39</v>
      </c>
      <c r="B30" s="716" t="s">
        <v>39</v>
      </c>
      <c r="C30" s="716" t="str">
        <f>TRIM(ONS2013Q4[[#This Row],[Edited name]])</f>
        <v>Queen Elizabeth II Conference Centre</v>
      </c>
      <c r="D30" s="716" t="str">
        <f>VLOOKUP(ONS2013Q4[[#This Row],[Cleaned name]], ONSCollation[Dept detail / Agency],1, FALSE)</f>
        <v>Queen Elizabeth II Conference Centre</v>
      </c>
      <c r="E30" s="722">
        <v>40</v>
      </c>
      <c r="F30" s="722">
        <v>40</v>
      </c>
      <c r="G30" s="722">
        <v>40</v>
      </c>
      <c r="H30" s="722">
        <v>40</v>
      </c>
      <c r="I30" s="725" t="s">
        <v>8</v>
      </c>
      <c r="J30" s="725" t="s">
        <v>8</v>
      </c>
    </row>
    <row r="31" spans="1:12" s="723" customFormat="1" ht="12.75" customHeight="1" x14ac:dyDescent="0.2">
      <c r="A31" s="716" t="s">
        <v>810</v>
      </c>
      <c r="B31" s="716" t="s">
        <v>397</v>
      </c>
      <c r="C31" s="716" t="str">
        <f>TRIM(ONS2013Q4[[#This Row],[Edited name]])</f>
        <v>Department for Culture Media and Sport</v>
      </c>
      <c r="D31" s="716" t="str">
        <f>VLOOKUP(ONS2013Q4[[#This Row],[Cleaned name]], ONSCollation[Dept detail / Agency],1, FALSE)</f>
        <v>Department for Culture Media and Sport</v>
      </c>
      <c r="E31" s="722">
        <v>400</v>
      </c>
      <c r="F31" s="722">
        <v>380</v>
      </c>
      <c r="G31" s="722">
        <v>410</v>
      </c>
      <c r="H31" s="722">
        <v>390</v>
      </c>
      <c r="I31" s="725">
        <v>-10</v>
      </c>
      <c r="J31" s="725">
        <v>-10</v>
      </c>
    </row>
    <row r="32" spans="1:12" s="723" customFormat="1" ht="12.75" customHeight="1" x14ac:dyDescent="0.2">
      <c r="A32" s="716" t="s">
        <v>42</v>
      </c>
      <c r="B32" s="716" t="s">
        <v>42</v>
      </c>
      <c r="C32" s="716" t="str">
        <f>TRIM(ONS2013Q4[[#This Row],[Edited name]])</f>
        <v>Royal Parks</v>
      </c>
      <c r="D32" s="716" t="str">
        <f>VLOOKUP(ONS2013Q4[[#This Row],[Cleaned name]], ONSCollation[Dept detail / Agency],1, FALSE)</f>
        <v>Royal Parks</v>
      </c>
      <c r="E32" s="722">
        <v>110</v>
      </c>
      <c r="F32" s="722">
        <v>110</v>
      </c>
      <c r="G32" s="722">
        <v>110</v>
      </c>
      <c r="H32" s="722">
        <v>110</v>
      </c>
      <c r="I32" s="725" t="s">
        <v>8</v>
      </c>
      <c r="J32" s="725" t="s">
        <v>8</v>
      </c>
    </row>
    <row r="33" spans="1:10" s="723" customFormat="1" ht="12.75" customHeight="1" x14ac:dyDescent="0.2">
      <c r="A33" s="716" t="s">
        <v>811</v>
      </c>
      <c r="B33" s="716" t="s">
        <v>387</v>
      </c>
      <c r="C33" s="716" t="str">
        <f>TRIM(ONS2013Q4[[#This Row],[Edited name]])</f>
        <v>Ministry of Defence</v>
      </c>
      <c r="D33" s="716" t="str">
        <f>VLOOKUP(ONS2013Q4[[#This Row],[Cleaned name]], ONSCollation[Dept detail / Agency],1, FALSE)</f>
        <v>Ministry of Defence</v>
      </c>
      <c r="E33" s="722">
        <v>50050</v>
      </c>
      <c r="F33" s="722">
        <v>48680</v>
      </c>
      <c r="G33" s="722">
        <v>50380</v>
      </c>
      <c r="H33" s="722">
        <v>49010</v>
      </c>
      <c r="I33" s="725">
        <v>-330</v>
      </c>
      <c r="J33" s="725">
        <v>-330</v>
      </c>
    </row>
    <row r="34" spans="1:10" s="723" customFormat="1" ht="12.75" customHeight="1" x14ac:dyDescent="0.2">
      <c r="A34" s="716" t="s">
        <v>45</v>
      </c>
      <c r="B34" s="716" t="s">
        <v>45</v>
      </c>
      <c r="C34" s="716" t="str">
        <f>TRIM(ONS2013Q4[[#This Row],[Edited name]])</f>
        <v>Defence Science and Technology Laboratory</v>
      </c>
      <c r="D34" s="716" t="str">
        <f>VLOOKUP(ONS2013Q4[[#This Row],[Cleaned name]], ONSCollation[Dept detail / Agency],1, FALSE)</f>
        <v>Defence Science and Technology Laboratory</v>
      </c>
      <c r="E34" s="722">
        <v>3830</v>
      </c>
      <c r="F34" s="722">
        <v>3680</v>
      </c>
      <c r="G34" s="722">
        <v>3840</v>
      </c>
      <c r="H34" s="722">
        <v>3690</v>
      </c>
      <c r="I34" s="725">
        <v>-10</v>
      </c>
      <c r="J34" s="725">
        <v>-10</v>
      </c>
    </row>
    <row r="35" spans="1:10" s="723" customFormat="1" ht="12.75" customHeight="1" x14ac:dyDescent="0.2">
      <c r="A35" s="716" t="s">
        <v>129</v>
      </c>
      <c r="B35" s="716" t="s">
        <v>129</v>
      </c>
      <c r="C35" s="716" t="str">
        <f>TRIM(ONS2013Q4[[#This Row],[Edited name]])</f>
        <v>Defence Support Group</v>
      </c>
      <c r="D35" s="716" t="str">
        <f>VLOOKUP(ONS2013Q4[[#This Row],[Cleaned name]], ONSCollation[Dept detail / Agency],1, FALSE)</f>
        <v>Defence Support Group</v>
      </c>
      <c r="E35" s="722">
        <v>2430</v>
      </c>
      <c r="F35" s="722">
        <v>2390</v>
      </c>
      <c r="G35" s="722">
        <v>2430</v>
      </c>
      <c r="H35" s="722">
        <v>2390</v>
      </c>
      <c r="I35" s="725">
        <v>0</v>
      </c>
      <c r="J35" s="725">
        <v>0</v>
      </c>
    </row>
    <row r="36" spans="1:10" s="723" customFormat="1" ht="12.75" customHeight="1" x14ac:dyDescent="0.2">
      <c r="A36" s="716" t="s">
        <v>46</v>
      </c>
      <c r="B36" s="716" t="s">
        <v>46</v>
      </c>
      <c r="C36" s="716" t="str">
        <f>TRIM(ONS2013Q4[[#This Row],[Edited name]])</f>
        <v>UK Hydrographic Office</v>
      </c>
      <c r="D36" s="716" t="str">
        <f>VLOOKUP(ONS2013Q4[[#This Row],[Cleaned name]], ONSCollation[Dept detail / Agency],1, FALSE)</f>
        <v>UK Hydrographic Office</v>
      </c>
      <c r="E36" s="722">
        <v>1070</v>
      </c>
      <c r="F36" s="722">
        <v>1010</v>
      </c>
      <c r="G36" s="722">
        <v>1050</v>
      </c>
      <c r="H36" s="722">
        <v>990</v>
      </c>
      <c r="I36" s="725">
        <v>20</v>
      </c>
      <c r="J36" s="725">
        <v>20</v>
      </c>
    </row>
    <row r="37" spans="1:10" s="723" customFormat="1" ht="12.75" customHeight="1" x14ac:dyDescent="0.2">
      <c r="A37" s="716" t="s">
        <v>812</v>
      </c>
      <c r="B37" s="716" t="s">
        <v>224</v>
      </c>
      <c r="C37" s="716" t="str">
        <f>TRIM(ONS2013Q4[[#This Row],[Edited name]])</f>
        <v>Department for Education</v>
      </c>
      <c r="D37" s="716" t="str">
        <f>VLOOKUP(ONS2013Q4[[#This Row],[Cleaned name]], ONSCollation[Dept detail / Agency],1, FALSE)</f>
        <v>Department for Education</v>
      </c>
      <c r="E37" s="722">
        <v>2310</v>
      </c>
      <c r="F37" s="722">
        <v>2220</v>
      </c>
      <c r="G37" s="722">
        <v>2280</v>
      </c>
      <c r="H37" s="722">
        <v>2180</v>
      </c>
      <c r="I37" s="725">
        <v>40</v>
      </c>
      <c r="J37" s="725">
        <v>40</v>
      </c>
    </row>
    <row r="38" spans="1:10" s="723" customFormat="1" ht="12.75" customHeight="1" x14ac:dyDescent="0.2">
      <c r="A38" s="716" t="s">
        <v>753</v>
      </c>
      <c r="B38" s="716" t="s">
        <v>753</v>
      </c>
      <c r="C38" s="716" t="str">
        <f>TRIM(ONS2013Q4[[#This Row],[Edited name]])</f>
        <v>Education Funding Agency</v>
      </c>
      <c r="D38" s="716" t="str">
        <f>VLOOKUP(ONS2013Q4[[#This Row],[Cleaned name]], ONSCollation[Dept detail / Agency],1, FALSE)</f>
        <v>Education Funding Agency</v>
      </c>
      <c r="E38" s="722">
        <v>720</v>
      </c>
      <c r="F38" s="722">
        <v>700</v>
      </c>
      <c r="G38" s="722">
        <v>690</v>
      </c>
      <c r="H38" s="722">
        <v>680</v>
      </c>
      <c r="I38" s="725">
        <v>20</v>
      </c>
      <c r="J38" s="725">
        <v>20</v>
      </c>
    </row>
    <row r="39" spans="1:10" s="723" customFormat="1" ht="12.75" customHeight="1" x14ac:dyDescent="0.2">
      <c r="A39" s="716" t="s">
        <v>720</v>
      </c>
      <c r="B39" s="716" t="s">
        <v>720</v>
      </c>
      <c r="C39" s="716" t="str">
        <f>TRIM(ONS2013Q4[[#This Row],[Edited name]])</f>
        <v>Standards and Testing Agency</v>
      </c>
      <c r="D39" s="716" t="str">
        <f>VLOOKUP(ONS2013Q4[[#This Row],[Cleaned name]], ONSCollation[Dept detail / Agency],1, FALSE)</f>
        <v>Standards and Testing Agency</v>
      </c>
      <c r="E39" s="722">
        <v>100</v>
      </c>
      <c r="F39" s="722">
        <v>100</v>
      </c>
      <c r="G39" s="722">
        <v>100</v>
      </c>
      <c r="H39" s="722">
        <v>100</v>
      </c>
      <c r="I39" s="725" t="s">
        <v>8</v>
      </c>
      <c r="J39" s="725" t="s">
        <v>8</v>
      </c>
    </row>
    <row r="40" spans="1:10" s="723" customFormat="1" ht="12.75" customHeight="1" x14ac:dyDescent="0.2">
      <c r="A40" s="716" t="s">
        <v>939</v>
      </c>
      <c r="B40" s="716" t="s">
        <v>939</v>
      </c>
      <c r="C40" s="716" t="str">
        <f>TRIM(ONS2013Q4[[#This Row],[Edited name]])</f>
        <v>National College for Teaching and Leadership</v>
      </c>
      <c r="D40" s="716" t="str">
        <f>VLOOKUP(ONS2013Q4[[#This Row],[Cleaned name]], ONSCollation[Dept detail / Agency],1, FALSE)</f>
        <v>National College for Teaching and Leadership</v>
      </c>
      <c r="E40" s="722">
        <v>360</v>
      </c>
      <c r="F40" s="722">
        <v>350</v>
      </c>
      <c r="G40" s="722">
        <v>400</v>
      </c>
      <c r="H40" s="722">
        <v>380</v>
      </c>
      <c r="I40" s="725">
        <v>-40</v>
      </c>
      <c r="J40" s="725">
        <v>-40</v>
      </c>
    </row>
    <row r="41" spans="1:10" s="723" customFormat="1" ht="12.75" customHeight="1" x14ac:dyDescent="0.2">
      <c r="A41" s="716" t="s">
        <v>735</v>
      </c>
      <c r="B41" s="716" t="s">
        <v>48</v>
      </c>
      <c r="C41" s="716" t="str">
        <f>TRIM(ONS2013Q4[[#This Row],[Edited name]])</f>
        <v>Department for Energy and Climate Change</v>
      </c>
      <c r="D41" s="716" t="str">
        <f>VLOOKUP(ONS2013Q4[[#This Row],[Cleaned name]], ONSCollation[Dept detail / Agency],1, FALSE)</f>
        <v>Department for Energy and Climate Change</v>
      </c>
      <c r="E41" s="722">
        <v>1610</v>
      </c>
      <c r="F41" s="722">
        <v>1570</v>
      </c>
      <c r="G41" s="722">
        <v>1530</v>
      </c>
      <c r="H41" s="722">
        <v>1500</v>
      </c>
      <c r="I41" s="725">
        <v>80</v>
      </c>
      <c r="J41" s="725">
        <v>80</v>
      </c>
    </row>
    <row r="42" spans="1:10" s="723" customFormat="1" ht="12.75" customHeight="1" x14ac:dyDescent="0.2">
      <c r="A42" s="716" t="s">
        <v>813</v>
      </c>
      <c r="B42" s="716" t="s">
        <v>398</v>
      </c>
      <c r="C42" s="716" t="str">
        <f>TRIM(ONS2013Q4[[#This Row],[Edited name]])</f>
        <v>Department for Environment Food and Rural Affairs</v>
      </c>
      <c r="D42" s="716" t="str">
        <f>VLOOKUP(ONS2013Q4[[#This Row],[Cleaned name]], ONSCollation[Dept detail / Agency],1, FALSE)</f>
        <v>Department for Environment Food and Rural Affairs</v>
      </c>
      <c r="E42" s="722">
        <v>2250</v>
      </c>
      <c r="F42" s="722">
        <v>2160</v>
      </c>
      <c r="G42" s="722">
        <v>2260</v>
      </c>
      <c r="H42" s="722">
        <v>2180</v>
      </c>
      <c r="I42" s="725">
        <v>-20</v>
      </c>
      <c r="J42" s="725">
        <v>-20</v>
      </c>
    </row>
    <row r="43" spans="1:10" s="723" customFormat="1" ht="12.75" customHeight="1" x14ac:dyDescent="0.2">
      <c r="A43" s="716" t="s">
        <v>977</v>
      </c>
      <c r="B43" s="716" t="s">
        <v>639</v>
      </c>
      <c r="C43" s="716" t="str">
        <f>TRIM(ONS2013Q4[[#This Row],[Edited name]])</f>
        <v>Animal Health and Veterinary Laboratories Agency</v>
      </c>
      <c r="D43" s="716" t="str">
        <f>VLOOKUP(ONS2013Q4[[#This Row],[Cleaned name]], ONSCollation[Dept detail / Agency],1, FALSE)</f>
        <v>Animal Health and Veterinary Laboratories Agency</v>
      </c>
      <c r="E43" s="722">
        <v>2240</v>
      </c>
      <c r="F43" s="722">
        <v>2090</v>
      </c>
      <c r="G43" s="722">
        <v>2180</v>
      </c>
      <c r="H43" s="722">
        <v>2030</v>
      </c>
      <c r="I43" s="725">
        <v>60</v>
      </c>
      <c r="J43" s="725">
        <v>60</v>
      </c>
    </row>
    <row r="44" spans="1:10" s="723" customFormat="1" ht="12.75" customHeight="1" x14ac:dyDescent="0.2">
      <c r="A44" s="716" t="s">
        <v>50</v>
      </c>
      <c r="B44" s="716" t="s">
        <v>50</v>
      </c>
      <c r="C44" s="716" t="str">
        <f>TRIM(ONS2013Q4[[#This Row],[Edited name]])</f>
        <v>Centre for Environment Fisheries and Aquaculture Science</v>
      </c>
      <c r="D44" s="716" t="str">
        <f>VLOOKUP(ONS2013Q4[[#This Row],[Cleaned name]], ONSCollation[Dept detail / Agency],1, FALSE)</f>
        <v>Centre for Environment Fisheries and Aquaculture Science</v>
      </c>
      <c r="E44" s="722">
        <v>570</v>
      </c>
      <c r="F44" s="722">
        <v>540</v>
      </c>
      <c r="G44" s="722">
        <v>570</v>
      </c>
      <c r="H44" s="722">
        <v>540</v>
      </c>
      <c r="I44" s="725" t="s">
        <v>8</v>
      </c>
      <c r="J44" s="725" t="s">
        <v>8</v>
      </c>
    </row>
    <row r="45" spans="1:10" s="723" customFormat="1" ht="12.75" customHeight="1" x14ac:dyDescent="0.2">
      <c r="A45" s="716" t="s">
        <v>978</v>
      </c>
      <c r="B45" s="716" t="s">
        <v>361</v>
      </c>
      <c r="C45" s="716" t="str">
        <f>TRIM(ONS2013Q4[[#This Row],[Edited name]])</f>
        <v>Food &amp; Environment Research Agency</v>
      </c>
      <c r="D45" s="716" t="str">
        <f>VLOOKUP(ONS2013Q4[[#This Row],[Cleaned name]], ONSCollation[Dept detail / Agency],1, FALSE)</f>
        <v>Food &amp; Environment Research Agency</v>
      </c>
      <c r="E45" s="722">
        <v>840</v>
      </c>
      <c r="F45" s="722">
        <v>780</v>
      </c>
      <c r="G45" s="722">
        <v>820</v>
      </c>
      <c r="H45" s="722">
        <v>760</v>
      </c>
      <c r="I45" s="725">
        <v>20</v>
      </c>
      <c r="J45" s="725">
        <v>10</v>
      </c>
    </row>
    <row r="46" spans="1:10" s="723" customFormat="1" ht="12.75" customHeight="1" x14ac:dyDescent="0.2">
      <c r="A46" s="716" t="s">
        <v>135</v>
      </c>
      <c r="B46" s="716" t="s">
        <v>135</v>
      </c>
      <c r="C46" s="716" t="str">
        <f>TRIM(ONS2013Q4[[#This Row],[Edited name]])</f>
        <v>OFWAT</v>
      </c>
      <c r="D46" s="716" t="str">
        <f>VLOOKUP(ONS2013Q4[[#This Row],[Cleaned name]], ONSCollation[Dept detail / Agency],1, FALSE)</f>
        <v>OFWAT</v>
      </c>
      <c r="E46" s="722">
        <v>200</v>
      </c>
      <c r="F46" s="722">
        <v>190</v>
      </c>
      <c r="G46" s="722">
        <v>200</v>
      </c>
      <c r="H46" s="722">
        <v>190</v>
      </c>
      <c r="I46" s="725" t="s">
        <v>8</v>
      </c>
      <c r="J46" s="725" t="s">
        <v>8</v>
      </c>
    </row>
    <row r="47" spans="1:10" s="723" customFormat="1" ht="12.75" customHeight="1" x14ac:dyDescent="0.2">
      <c r="A47" s="716" t="s">
        <v>52</v>
      </c>
      <c r="B47" s="716" t="s">
        <v>52</v>
      </c>
      <c r="C47" s="716" t="str">
        <f>TRIM(ONS2013Q4[[#This Row],[Edited name]])</f>
        <v>Rural Payments Agency</v>
      </c>
      <c r="D47" s="716" t="str">
        <f>VLOOKUP(ONS2013Q4[[#This Row],[Cleaned name]], ONSCollation[Dept detail / Agency],1, FALSE)</f>
        <v>Rural Payments Agency</v>
      </c>
      <c r="E47" s="722">
        <v>2220</v>
      </c>
      <c r="F47" s="722">
        <v>2040</v>
      </c>
      <c r="G47" s="722">
        <v>2240</v>
      </c>
      <c r="H47" s="722">
        <v>2070</v>
      </c>
      <c r="I47" s="725">
        <v>-20</v>
      </c>
      <c r="J47" s="725">
        <v>-20</v>
      </c>
    </row>
    <row r="48" spans="1:10" s="723" customFormat="1" ht="12.75" customHeight="1" x14ac:dyDescent="0.2">
      <c r="A48" s="716" t="s">
        <v>55</v>
      </c>
      <c r="B48" s="716" t="s">
        <v>55</v>
      </c>
      <c r="C48" s="716" t="str">
        <f>TRIM(ONS2013Q4[[#This Row],[Edited name]])</f>
        <v>Veterinary Medicines Directorate</v>
      </c>
      <c r="D48" s="716" t="str">
        <f>VLOOKUP(ONS2013Q4[[#This Row],[Cleaned name]], ONSCollation[Dept detail / Agency],1, FALSE)</f>
        <v>Veterinary Medicines Directorate</v>
      </c>
      <c r="E48" s="722">
        <v>160</v>
      </c>
      <c r="F48" s="722">
        <v>150</v>
      </c>
      <c r="G48" s="722">
        <v>160</v>
      </c>
      <c r="H48" s="722">
        <v>160</v>
      </c>
      <c r="I48" s="725">
        <v>0</v>
      </c>
      <c r="J48" s="725" t="s">
        <v>8</v>
      </c>
    </row>
    <row r="49" spans="1:10" s="723" customFormat="1" ht="12.75" customHeight="1" x14ac:dyDescent="0.2">
      <c r="A49" s="716" t="s">
        <v>111</v>
      </c>
      <c r="B49" s="716" t="s">
        <v>111</v>
      </c>
      <c r="C49" s="716" t="str">
        <f>TRIM(ONS2013Q4[[#This Row],[Edited name]])</f>
        <v>ESTYN</v>
      </c>
      <c r="D49" s="716" t="str">
        <f>VLOOKUP(ONS2013Q4[[#This Row],[Cleaned name]], ONSCollation[Dept detail / Agency],1, FALSE)</f>
        <v>ESTYN</v>
      </c>
      <c r="E49" s="722">
        <v>110</v>
      </c>
      <c r="F49" s="722">
        <v>100</v>
      </c>
      <c r="G49" s="722">
        <v>110</v>
      </c>
      <c r="H49" s="722">
        <v>100</v>
      </c>
      <c r="I49" s="725">
        <v>0</v>
      </c>
      <c r="J49" s="725" t="s">
        <v>8</v>
      </c>
    </row>
    <row r="50" spans="1:10" s="723" customFormat="1" ht="12.75" customHeight="1" x14ac:dyDescent="0.2">
      <c r="A50" s="716" t="s">
        <v>57</v>
      </c>
      <c r="B50" s="716" t="s">
        <v>57</v>
      </c>
      <c r="C50" s="716" t="str">
        <f>TRIM(ONS2013Q4[[#This Row],[Edited name]])</f>
        <v>Export Credit Guarantee Department</v>
      </c>
      <c r="D50" s="716" t="str">
        <f>VLOOKUP(ONS2013Q4[[#This Row],[Cleaned name]], ONSCollation[Dept detail / Agency],1, FALSE)</f>
        <v>Export Credit Guarantee Department</v>
      </c>
      <c r="E50" s="722">
        <v>220</v>
      </c>
      <c r="F50" s="722">
        <v>220</v>
      </c>
      <c r="G50" s="722">
        <v>200</v>
      </c>
      <c r="H50" s="722">
        <v>190</v>
      </c>
      <c r="I50" s="725">
        <v>30</v>
      </c>
      <c r="J50" s="725">
        <v>30</v>
      </c>
    </row>
    <row r="51" spans="1:10" s="723" customFormat="1" ht="12.75" customHeight="1" x14ac:dyDescent="0.2">
      <c r="A51" s="716" t="s">
        <v>63</v>
      </c>
      <c r="B51" s="716" t="s">
        <v>63</v>
      </c>
      <c r="C51" s="716" t="str">
        <f>TRIM(ONS2013Q4[[#This Row],[Edited name]])</f>
        <v>Food Standards Agency</v>
      </c>
      <c r="D51" s="716" t="str">
        <f>VLOOKUP(ONS2013Q4[[#This Row],[Cleaned name]], ONSCollation[Dept detail / Agency],1, FALSE)</f>
        <v>Food Standards Agency</v>
      </c>
      <c r="E51" s="722">
        <v>1290</v>
      </c>
      <c r="F51" s="722">
        <v>1260</v>
      </c>
      <c r="G51" s="722">
        <v>1300</v>
      </c>
      <c r="H51" s="722">
        <v>1270</v>
      </c>
      <c r="I51" s="725">
        <v>-10</v>
      </c>
      <c r="J51" s="725">
        <v>-10</v>
      </c>
    </row>
    <row r="52" spans="1:10" s="723" customFormat="1" ht="12.75" customHeight="1" x14ac:dyDescent="0.2">
      <c r="A52" s="716" t="s">
        <v>814</v>
      </c>
      <c r="B52" s="716" t="s">
        <v>59</v>
      </c>
      <c r="C52" s="716" t="str">
        <f>TRIM(ONS2013Q4[[#This Row],[Edited name]])</f>
        <v>Foreign and Commonwealth Office (excl agencies)</v>
      </c>
      <c r="D52" s="716" t="str">
        <f>VLOOKUP(ONS2013Q4[[#This Row],[Cleaned name]], ONSCollation[Dept detail / Agency],1, FALSE)</f>
        <v>Foreign and Commonwealth Office (excl agencies)</v>
      </c>
      <c r="E52" s="722">
        <v>4770</v>
      </c>
      <c r="F52" s="722">
        <v>4700</v>
      </c>
      <c r="G52" s="722">
        <v>4750</v>
      </c>
      <c r="H52" s="722">
        <v>4690</v>
      </c>
      <c r="I52" s="725">
        <v>20</v>
      </c>
      <c r="J52" s="725">
        <v>20</v>
      </c>
    </row>
    <row r="53" spans="1:10" s="723" customFormat="1" ht="12.75" customHeight="1" x14ac:dyDescent="0.2">
      <c r="A53" s="716" t="s">
        <v>885</v>
      </c>
      <c r="B53" s="716" t="s">
        <v>848</v>
      </c>
      <c r="C53" s="716" t="str">
        <f>TRIM(ONS2013Q4[[#This Row],[Edited name]])</f>
        <v>Foreign and Commonwealth Office Services</v>
      </c>
      <c r="D53" s="716" t="str">
        <f>VLOOKUP(ONS2013Q4[[#This Row],[Cleaned name]], ONSCollation[Dept detail / Agency],1, FALSE)</f>
        <v>Foreign and Commonwealth Office Services</v>
      </c>
      <c r="E53" s="722">
        <v>950</v>
      </c>
      <c r="F53" s="722">
        <v>920</v>
      </c>
      <c r="G53" s="722">
        <v>920</v>
      </c>
      <c r="H53" s="722">
        <v>900</v>
      </c>
      <c r="I53" s="725">
        <v>20</v>
      </c>
      <c r="J53" s="725">
        <v>20</v>
      </c>
    </row>
    <row r="54" spans="1:10" s="723" customFormat="1" ht="12.75" customHeight="1" x14ac:dyDescent="0.2">
      <c r="A54" s="716" t="s">
        <v>60</v>
      </c>
      <c r="B54" s="716" t="s">
        <v>60</v>
      </c>
      <c r="C54" s="716" t="str">
        <f>TRIM(ONS2013Q4[[#This Row],[Edited name]])</f>
        <v>Wilton Park Executive Agency</v>
      </c>
      <c r="D54" s="716" t="str">
        <f>VLOOKUP(ONS2013Q4[[#This Row],[Cleaned name]], ONSCollation[Dept detail / Agency],1, FALSE)</f>
        <v>Wilton Park Executive Agency</v>
      </c>
      <c r="E54" s="722">
        <v>80</v>
      </c>
      <c r="F54" s="722">
        <v>80</v>
      </c>
      <c r="G54" s="722">
        <v>80</v>
      </c>
      <c r="H54" s="722">
        <v>80</v>
      </c>
      <c r="I54" s="725" t="s">
        <v>8</v>
      </c>
      <c r="J54" s="725" t="s">
        <v>8</v>
      </c>
    </row>
    <row r="55" spans="1:10" s="723" customFormat="1" ht="12.75" customHeight="1" x14ac:dyDescent="0.2">
      <c r="A55" s="716" t="s">
        <v>816</v>
      </c>
      <c r="B55" s="716" t="s">
        <v>62</v>
      </c>
      <c r="C55" s="716" t="str">
        <f>TRIM(ONS2013Q4[[#This Row],[Edited name]])</f>
        <v>Department of Health (excl agencies)</v>
      </c>
      <c r="D55" s="716" t="str">
        <f>VLOOKUP(ONS2013Q4[[#This Row],[Cleaned name]], ONSCollation[Dept detail / Agency],1, FALSE)</f>
        <v>Department of Health (excl agencies)</v>
      </c>
      <c r="E55" s="722">
        <v>1910</v>
      </c>
      <c r="F55" s="722">
        <v>1840</v>
      </c>
      <c r="G55" s="722">
        <v>1930</v>
      </c>
      <c r="H55" s="722">
        <v>1850</v>
      </c>
      <c r="I55" s="725">
        <v>-20</v>
      </c>
      <c r="J55" s="725">
        <v>-20</v>
      </c>
    </row>
    <row r="56" spans="1:10" s="723" customFormat="1" ht="12.75" customHeight="1" x14ac:dyDescent="0.2">
      <c r="A56" s="716" t="s">
        <v>362</v>
      </c>
      <c r="B56" s="716" t="s">
        <v>362</v>
      </c>
      <c r="C56" s="716" t="str">
        <f>TRIM(ONS2013Q4[[#This Row],[Edited name]])</f>
        <v>Medicines and Healthcare Products Regulatory Agency</v>
      </c>
      <c r="D56" s="716" t="str">
        <f>VLOOKUP(ONS2013Q4[[#This Row],[Cleaned name]], ONSCollation[Dept detail / Agency],1, FALSE)</f>
        <v>Medicines and Healthcare Products Regulatory Agency</v>
      </c>
      <c r="E56" s="722">
        <v>1280</v>
      </c>
      <c r="F56" s="722">
        <v>1180</v>
      </c>
      <c r="G56" s="722">
        <v>1240</v>
      </c>
      <c r="H56" s="722">
        <v>1180</v>
      </c>
      <c r="I56" s="725">
        <v>40</v>
      </c>
      <c r="J56" s="725">
        <v>-10</v>
      </c>
    </row>
    <row r="57" spans="1:10" s="723" customFormat="1" ht="12.75" customHeight="1" x14ac:dyDescent="0.2">
      <c r="A57" s="716" t="s">
        <v>940</v>
      </c>
      <c r="B57" s="716" t="s">
        <v>940</v>
      </c>
      <c r="C57" s="716" t="str">
        <f>TRIM(ONS2013Q4[[#This Row],[Edited name]])</f>
        <v>Public Health England</v>
      </c>
      <c r="D57" s="716" t="str">
        <f>VLOOKUP(ONS2013Q4[[#This Row],[Cleaned name]], ONSCollation[Dept detail / Agency],1, FALSE)</f>
        <v>Public Health England</v>
      </c>
      <c r="E57" s="722">
        <v>5340</v>
      </c>
      <c r="F57" s="722">
        <v>4970</v>
      </c>
      <c r="G57" s="722">
        <v>5170</v>
      </c>
      <c r="H57" s="722">
        <v>4820</v>
      </c>
      <c r="I57" s="725">
        <v>170</v>
      </c>
      <c r="J57" s="725">
        <v>150</v>
      </c>
    </row>
    <row r="58" spans="1:10" s="723" customFormat="1" ht="12.75" customHeight="1" x14ac:dyDescent="0.2">
      <c r="A58" s="716" t="s">
        <v>817</v>
      </c>
      <c r="B58" s="716" t="s">
        <v>23</v>
      </c>
      <c r="C58" s="716" t="str">
        <f>TRIM(ONS2013Q4[[#This Row],[Edited name]])</f>
        <v>HM Revenue and Customs</v>
      </c>
      <c r="D58" s="716" t="str">
        <f>VLOOKUP(ONS2013Q4[[#This Row],[Cleaned name]], ONSCollation[Dept detail / Agency],1, FALSE)</f>
        <v>HM Revenue and Customs</v>
      </c>
      <c r="E58" s="722">
        <v>70520</v>
      </c>
      <c r="F58" s="722">
        <v>62440</v>
      </c>
      <c r="G58" s="722">
        <v>71200</v>
      </c>
      <c r="H58" s="722">
        <v>63020</v>
      </c>
      <c r="I58" s="725">
        <v>-690</v>
      </c>
      <c r="J58" s="725">
        <v>-580</v>
      </c>
    </row>
    <row r="59" spans="1:10" s="723" customFormat="1" ht="12.75" customHeight="1" x14ac:dyDescent="0.2">
      <c r="A59" s="716" t="s">
        <v>24</v>
      </c>
      <c r="B59" s="716" t="s">
        <v>24</v>
      </c>
      <c r="C59" s="716" t="str">
        <f>TRIM(ONS2013Q4[[#This Row],[Edited name]])</f>
        <v>Valuation Office</v>
      </c>
      <c r="D59" s="716" t="str">
        <f>VLOOKUP(ONS2013Q4[[#This Row],[Cleaned name]], ONSCollation[Dept detail / Agency],1, FALSE)</f>
        <v>Valuation Office</v>
      </c>
      <c r="E59" s="722">
        <v>3810</v>
      </c>
      <c r="F59" s="722">
        <v>3520</v>
      </c>
      <c r="G59" s="722">
        <v>3840</v>
      </c>
      <c r="H59" s="722">
        <v>3550</v>
      </c>
      <c r="I59" s="725">
        <v>-30</v>
      </c>
      <c r="J59" s="725">
        <v>-30</v>
      </c>
    </row>
    <row r="60" spans="1:10" s="723" customFormat="1" ht="12.75" customHeight="1" x14ac:dyDescent="0.2">
      <c r="A60" s="716" t="s">
        <v>818</v>
      </c>
      <c r="B60" s="716" t="s">
        <v>22</v>
      </c>
      <c r="C60" s="716" t="str">
        <f>TRIM(ONS2013Q4[[#This Row],[Edited name]])</f>
        <v>HM Treasury</v>
      </c>
      <c r="D60" s="716" t="str">
        <f>VLOOKUP(ONS2013Q4[[#This Row],[Cleaned name]], ONSCollation[Dept detail / Agency],1, FALSE)</f>
        <v>HM Treasury</v>
      </c>
      <c r="E60" s="722">
        <v>1130</v>
      </c>
      <c r="F60" s="722">
        <v>1090</v>
      </c>
      <c r="G60" s="722">
        <v>1140</v>
      </c>
      <c r="H60" s="722">
        <v>1110</v>
      </c>
      <c r="I60" s="725">
        <v>-20</v>
      </c>
      <c r="J60" s="725">
        <v>-20</v>
      </c>
    </row>
    <row r="61" spans="1:10" s="723" customFormat="1" ht="12.75" customHeight="1" x14ac:dyDescent="0.2">
      <c r="A61" s="716" t="s">
        <v>581</v>
      </c>
      <c r="B61" s="716" t="s">
        <v>581</v>
      </c>
      <c r="C61" s="716" t="str">
        <f>TRIM(ONS2013Q4[[#This Row],[Edited name]])</f>
        <v>Office for Budget Responsibility</v>
      </c>
      <c r="D61" s="716" t="str">
        <f>VLOOKUP(ONS2013Q4[[#This Row],[Cleaned name]], ONSCollation[Dept detail / Agency],1, FALSE)</f>
        <v>Office for Budget Responsibility</v>
      </c>
      <c r="E61" s="722">
        <v>20</v>
      </c>
      <c r="F61" s="722">
        <v>20</v>
      </c>
      <c r="G61" s="722">
        <v>20</v>
      </c>
      <c r="H61" s="722">
        <v>20</v>
      </c>
      <c r="I61" s="725">
        <v>0</v>
      </c>
      <c r="J61" s="725" t="s">
        <v>8</v>
      </c>
    </row>
    <row r="62" spans="1:10" s="723" customFormat="1" ht="24.75" customHeight="1" x14ac:dyDescent="0.2">
      <c r="A62" s="716" t="s">
        <v>26</v>
      </c>
      <c r="B62" s="716" t="s">
        <v>26</v>
      </c>
      <c r="C62" s="716" t="str">
        <f>TRIM(ONS2013Q4[[#This Row],[Edited name]])</f>
        <v>Debt Management Office</v>
      </c>
      <c r="D62" s="716" t="str">
        <f>VLOOKUP(ONS2013Q4[[#This Row],[Cleaned name]], ONSCollation[Dept detail / Agency],1, FALSE)</f>
        <v>Debt Management Office</v>
      </c>
      <c r="E62" s="722">
        <v>110</v>
      </c>
      <c r="F62" s="722">
        <v>100</v>
      </c>
      <c r="G62" s="722">
        <v>110</v>
      </c>
      <c r="H62" s="722">
        <v>100</v>
      </c>
      <c r="I62" s="725" t="s">
        <v>8</v>
      </c>
      <c r="J62" s="725" t="s">
        <v>8</v>
      </c>
    </row>
    <row r="63" spans="1:10" s="723" customFormat="1" ht="25.5" customHeight="1" x14ac:dyDescent="0.2">
      <c r="A63" s="716" t="s">
        <v>27</v>
      </c>
      <c r="B63" s="716" t="s">
        <v>27</v>
      </c>
      <c r="C63" s="716" t="str">
        <f>TRIM(ONS2013Q4[[#This Row],[Edited name]])</f>
        <v>Government Actuary's Department</v>
      </c>
      <c r="D63" s="716" t="str">
        <f>VLOOKUP(ONS2013Q4[[#This Row],[Cleaned name]], ONSCollation[Dept detail / Agency],1, FALSE)</f>
        <v>Government Actuary's Department</v>
      </c>
      <c r="E63" s="722">
        <v>160</v>
      </c>
      <c r="F63" s="722">
        <v>150</v>
      </c>
      <c r="G63" s="722">
        <v>150</v>
      </c>
      <c r="H63" s="722">
        <v>150</v>
      </c>
      <c r="I63" s="725" t="s">
        <v>8</v>
      </c>
      <c r="J63" s="725" t="s">
        <v>8</v>
      </c>
    </row>
    <row r="64" spans="1:10" s="723" customFormat="1" ht="12.75" customHeight="1" x14ac:dyDescent="0.2">
      <c r="A64" s="716" t="s">
        <v>28</v>
      </c>
      <c r="B64" s="716" t="s">
        <v>28</v>
      </c>
      <c r="C64" s="716" t="str">
        <f>TRIM(ONS2013Q4[[#This Row],[Edited name]])</f>
        <v>National Savings and Investments</v>
      </c>
      <c r="D64" s="716" t="str">
        <f>VLOOKUP(ONS2013Q4[[#This Row],[Cleaned name]], ONSCollation[Dept detail / Agency],1, FALSE)</f>
        <v>National Savings and Investments</v>
      </c>
      <c r="E64" s="722">
        <v>200</v>
      </c>
      <c r="F64" s="722">
        <v>200</v>
      </c>
      <c r="G64" s="722">
        <v>180</v>
      </c>
      <c r="H64" s="722">
        <v>180</v>
      </c>
      <c r="I64" s="725">
        <v>20</v>
      </c>
      <c r="J64" s="725">
        <v>20</v>
      </c>
    </row>
    <row r="65" spans="1:10" s="723" customFormat="1" ht="12.75" customHeight="1" x14ac:dyDescent="0.2">
      <c r="A65" s="716" t="s">
        <v>956</v>
      </c>
      <c r="B65" s="716" t="s">
        <v>399</v>
      </c>
      <c r="C65" s="716" t="str">
        <f>TRIM(ONS2013Q4[[#This Row],[Edited name]])</f>
        <v>Home Office (excl agencies)</v>
      </c>
      <c r="D65" s="716" t="str">
        <f>VLOOKUP(ONS2013Q4[[#This Row],[Cleaned name]], ONSCollation[Dept detail / Agency],1, FALSE)</f>
        <v>Home Office (excl agencies)</v>
      </c>
      <c r="E65" s="722">
        <v>23320</v>
      </c>
      <c r="F65" s="722">
        <v>22080</v>
      </c>
      <c r="G65" s="722">
        <v>23280</v>
      </c>
      <c r="H65" s="722">
        <v>22050</v>
      </c>
      <c r="I65" s="725">
        <v>40</v>
      </c>
      <c r="J65" s="725">
        <v>40</v>
      </c>
    </row>
    <row r="66" spans="1:10" s="723" customFormat="1" ht="12.75" customHeight="1" x14ac:dyDescent="0.2">
      <c r="A66" s="716" t="s">
        <v>70</v>
      </c>
      <c r="B66" s="716" t="s">
        <v>70</v>
      </c>
      <c r="C66" s="716" t="str">
        <f>TRIM(ONS2013Q4[[#This Row],[Edited name]])</f>
        <v>Identity and Passport Service</v>
      </c>
      <c r="D66" s="716" t="str">
        <f>VLOOKUP(ONS2013Q4[[#This Row],[Cleaned name]], ONSCollation[Dept detail / Agency],1, FALSE)</f>
        <v>Identity and Passport Service</v>
      </c>
      <c r="E66" s="722">
        <v>3580</v>
      </c>
      <c r="F66" s="722">
        <v>3220</v>
      </c>
      <c r="G66" s="722">
        <v>3600</v>
      </c>
      <c r="H66" s="722">
        <v>3230</v>
      </c>
      <c r="I66" s="725">
        <v>-20</v>
      </c>
      <c r="J66" s="725" t="s">
        <v>8</v>
      </c>
    </row>
    <row r="67" spans="1:10" s="723" customFormat="1" ht="12.75" customHeight="1" x14ac:dyDescent="0.2">
      <c r="A67" s="716" t="s">
        <v>414</v>
      </c>
      <c r="B67" s="716" t="s">
        <v>414</v>
      </c>
      <c r="C67" s="716" t="str">
        <f>TRIM(ONS2013Q4[[#This Row],[Edited name]])</f>
        <v>National Fraud Authority</v>
      </c>
      <c r="D67" s="716" t="str">
        <f>VLOOKUP(ONS2013Q4[[#This Row],[Cleaned name]], ONSCollation[Dept detail / Agency],1, FALSE)</f>
        <v>National Fraud Authority</v>
      </c>
      <c r="E67" s="722">
        <v>30</v>
      </c>
      <c r="F67" s="722">
        <v>30</v>
      </c>
      <c r="G67" s="722">
        <v>40</v>
      </c>
      <c r="H67" s="722">
        <v>40</v>
      </c>
      <c r="I67" s="725">
        <v>-20</v>
      </c>
      <c r="J67" s="725">
        <v>-20</v>
      </c>
    </row>
    <row r="68" spans="1:10" s="723" customFormat="1" ht="12.75" customHeight="1" x14ac:dyDescent="0.2">
      <c r="A68" s="716" t="s">
        <v>81</v>
      </c>
      <c r="B68" s="716" t="s">
        <v>81</v>
      </c>
      <c r="C68" s="716" t="str">
        <f>TRIM(ONS2013Q4[[#This Row],[Edited name]])</f>
        <v>Department for International Development</v>
      </c>
      <c r="D68" s="716" t="str">
        <f>VLOOKUP(ONS2013Q4[[#This Row],[Cleaned name]], ONSCollation[Dept detail / Agency],1, FALSE)</f>
        <v>Department for International Development</v>
      </c>
      <c r="E68" s="722">
        <v>1870</v>
      </c>
      <c r="F68" s="722">
        <v>1820</v>
      </c>
      <c r="G68" s="722">
        <v>1870</v>
      </c>
      <c r="H68" s="722">
        <v>1830</v>
      </c>
      <c r="I68" s="725">
        <v>-10</v>
      </c>
      <c r="J68" s="725">
        <v>-10</v>
      </c>
    </row>
    <row r="69" spans="1:10" s="723" customFormat="1" ht="12.75" customHeight="1" x14ac:dyDescent="0.2">
      <c r="A69" s="716" t="s">
        <v>888</v>
      </c>
      <c r="B69" s="716" t="s">
        <v>401</v>
      </c>
      <c r="C69" s="716" t="str">
        <f>TRIM(ONS2013Q4[[#This Row],[Edited name]])</f>
        <v>Ministry of Justice (excl agencies)</v>
      </c>
      <c r="D69" s="716" t="str">
        <f>VLOOKUP(ONS2013Q4[[#This Row],[Cleaned name]], ONSCollation[Dept detail / Agency],1, FALSE)</f>
        <v>Ministry of Justice (excl agencies)</v>
      </c>
      <c r="E69" s="722">
        <v>4230</v>
      </c>
      <c r="F69" s="722">
        <v>4080</v>
      </c>
      <c r="G69" s="722">
        <v>4320</v>
      </c>
      <c r="H69" s="722">
        <v>4160</v>
      </c>
      <c r="I69" s="725">
        <v>-90</v>
      </c>
      <c r="J69" s="725">
        <v>-90</v>
      </c>
    </row>
    <row r="70" spans="1:10" s="723" customFormat="1" ht="12.75" customHeight="1" x14ac:dyDescent="0.2">
      <c r="A70" s="716" t="s">
        <v>580</v>
      </c>
      <c r="B70" s="716" t="s">
        <v>580</v>
      </c>
      <c r="C70" s="716" t="str">
        <f>TRIM(ONS2013Q4[[#This Row],[Edited name]])</f>
        <v>Her Majesty's Courts and Tribunals Service</v>
      </c>
      <c r="D70" s="716" t="str">
        <f>VLOOKUP(ONS2013Q4[[#This Row],[Cleaned name]], ONSCollation[Dept detail / Agency],1, FALSE)</f>
        <v>Her Majesty's Courts and Tribunals Service</v>
      </c>
      <c r="E70" s="722">
        <v>18980</v>
      </c>
      <c r="F70" s="722">
        <v>16940</v>
      </c>
      <c r="G70" s="722">
        <v>19020</v>
      </c>
      <c r="H70" s="722">
        <v>16980</v>
      </c>
      <c r="I70" s="725">
        <v>-40</v>
      </c>
      <c r="J70" s="725">
        <v>-40</v>
      </c>
    </row>
    <row r="71" spans="1:10" s="723" customFormat="1" ht="24" customHeight="1" x14ac:dyDescent="0.2">
      <c r="A71" s="716" t="s">
        <v>74</v>
      </c>
      <c r="B71" s="716" t="s">
        <v>74</v>
      </c>
      <c r="C71" s="716" t="str">
        <f>TRIM(ONS2013Q4[[#This Row],[Edited name]])</f>
        <v>National Archives</v>
      </c>
      <c r="D71" s="716" t="str">
        <f>VLOOKUP(ONS2013Q4[[#This Row],[Cleaned name]], ONSCollation[Dept detail / Agency],1, FALSE)</f>
        <v>National Archives</v>
      </c>
      <c r="E71" s="722">
        <v>630</v>
      </c>
      <c r="F71" s="722">
        <v>600</v>
      </c>
      <c r="G71" s="722">
        <v>620</v>
      </c>
      <c r="H71" s="722">
        <v>590</v>
      </c>
      <c r="I71" s="725">
        <v>20</v>
      </c>
      <c r="J71" s="725">
        <v>20</v>
      </c>
    </row>
    <row r="72" spans="1:10" s="723" customFormat="1" ht="12.75" customHeight="1" x14ac:dyDescent="0.2">
      <c r="A72" s="716" t="s">
        <v>78</v>
      </c>
      <c r="B72" s="716" t="s">
        <v>78</v>
      </c>
      <c r="C72" s="716" t="str">
        <f>TRIM(ONS2013Q4[[#This Row],[Edited name]])</f>
        <v>National Offender Management Service</v>
      </c>
      <c r="D72" s="716" t="str">
        <f>VLOOKUP(ONS2013Q4[[#This Row],[Cleaned name]], ONSCollation[Dept detail / Agency],1, FALSE)</f>
        <v>National Offender Management Service</v>
      </c>
      <c r="E72" s="722">
        <v>38100</v>
      </c>
      <c r="F72" s="722">
        <v>36460</v>
      </c>
      <c r="G72" s="722">
        <v>40350</v>
      </c>
      <c r="H72" s="722">
        <v>38580</v>
      </c>
      <c r="I72" s="725">
        <v>-2250</v>
      </c>
      <c r="J72" s="725">
        <v>-2120</v>
      </c>
    </row>
    <row r="73" spans="1:10" s="723" customFormat="1" ht="12.75" customHeight="1" x14ac:dyDescent="0.2">
      <c r="A73" s="716" t="s">
        <v>389</v>
      </c>
      <c r="B73" s="716" t="s">
        <v>389</v>
      </c>
      <c r="C73" s="716" t="str">
        <f>TRIM(ONS2013Q4[[#This Row],[Edited name]])</f>
        <v>The Office of the Public Guardian</v>
      </c>
      <c r="D73" s="716" t="str">
        <f>VLOOKUP(ONS2013Q4[[#This Row],[Cleaned name]], ONSCollation[Dept detail / Agency],1, FALSE)</f>
        <v>The Office of the Public Guardian</v>
      </c>
      <c r="E73" s="722">
        <v>580</v>
      </c>
      <c r="F73" s="722">
        <v>550</v>
      </c>
      <c r="G73" s="722">
        <v>570</v>
      </c>
      <c r="H73" s="722">
        <v>540</v>
      </c>
      <c r="I73" s="725">
        <v>10</v>
      </c>
      <c r="J73" s="725">
        <v>10</v>
      </c>
    </row>
    <row r="74" spans="1:10" s="723" customFormat="1" ht="12.75" customHeight="1" x14ac:dyDescent="0.2">
      <c r="A74" s="716" t="s">
        <v>941</v>
      </c>
      <c r="B74" s="716" t="s">
        <v>941</v>
      </c>
      <c r="C74" s="716" t="str">
        <f>TRIM(ONS2013Q4[[#This Row],[Edited name]])</f>
        <v>Legal Aid Agency</v>
      </c>
      <c r="D74" s="716" t="str">
        <f>VLOOKUP(ONS2013Q4[[#This Row],[Cleaned name]], ONSCollation[Dept detail / Agency],1, FALSE)</f>
        <v>Legal Aid Agency</v>
      </c>
      <c r="E74" s="722">
        <v>1490</v>
      </c>
      <c r="F74" s="722">
        <v>1410</v>
      </c>
      <c r="G74" s="722">
        <v>1520</v>
      </c>
      <c r="H74" s="722">
        <v>1450</v>
      </c>
      <c r="I74" s="725">
        <v>-30</v>
      </c>
      <c r="J74" s="725">
        <v>-30</v>
      </c>
    </row>
    <row r="75" spans="1:10" s="723" customFormat="1" ht="12.75" customHeight="1" x14ac:dyDescent="0.2">
      <c r="A75" s="716" t="s">
        <v>82</v>
      </c>
      <c r="B75" s="716" t="s">
        <v>82</v>
      </c>
      <c r="C75" s="716" t="str">
        <f>TRIM(ONS2013Q4[[#This Row],[Edited name]])</f>
        <v>Northern Ireland Office</v>
      </c>
      <c r="D75" s="716" t="str">
        <f>VLOOKUP(ONS2013Q4[[#This Row],[Cleaned name]], ONSCollation[Dept detail / Agency],1, FALSE)</f>
        <v>Northern Ireland Office</v>
      </c>
      <c r="E75" s="722">
        <v>100</v>
      </c>
      <c r="F75" s="722">
        <v>100</v>
      </c>
      <c r="G75" s="722">
        <v>100</v>
      </c>
      <c r="H75" s="722">
        <v>100</v>
      </c>
      <c r="I75" s="725" t="s">
        <v>8</v>
      </c>
      <c r="J75" s="725" t="s">
        <v>8</v>
      </c>
    </row>
    <row r="76" spans="1:10" s="723" customFormat="1" ht="12.75" customHeight="1" x14ac:dyDescent="0.2">
      <c r="A76" s="716" t="s">
        <v>723</v>
      </c>
      <c r="B76" s="716" t="s">
        <v>144</v>
      </c>
      <c r="C76" s="716" t="str">
        <f>TRIM(ONS2013Q4[[#This Row],[Edited name]])</f>
        <v>Ofsted</v>
      </c>
      <c r="D76" s="716" t="str">
        <f>VLOOKUP(ONS2013Q4[[#This Row],[Cleaned name]], ONSCollation[Dept detail / Agency],1, FALSE)</f>
        <v>Ofsted</v>
      </c>
      <c r="E76" s="722">
        <v>1250</v>
      </c>
      <c r="F76" s="722">
        <v>1200</v>
      </c>
      <c r="G76" s="722">
        <v>1260</v>
      </c>
      <c r="H76" s="722">
        <v>1210</v>
      </c>
      <c r="I76" s="725">
        <v>-10</v>
      </c>
      <c r="J76" s="725">
        <v>-10</v>
      </c>
    </row>
    <row r="77" spans="1:10" s="723" customFormat="1" ht="12.75" customHeight="1" x14ac:dyDescent="0.2">
      <c r="A77" s="716" t="s">
        <v>296</v>
      </c>
      <c r="B77" s="716" t="s">
        <v>296</v>
      </c>
      <c r="C77" s="716" t="str">
        <f>TRIM(ONS2013Q4[[#This Row],[Edited name]])</f>
        <v>Office of Qualifications and Examinations Regulation</v>
      </c>
      <c r="D77" s="716" t="str">
        <f>VLOOKUP(ONS2013Q4[[#This Row],[Cleaned name]], ONSCollation[Dept detail / Agency],1, FALSE)</f>
        <v>Office of Qualifications and Examinations Regulation</v>
      </c>
      <c r="E77" s="722">
        <v>190</v>
      </c>
      <c r="F77" s="722">
        <v>190</v>
      </c>
      <c r="G77" s="722">
        <v>200</v>
      </c>
      <c r="H77" s="722">
        <v>190</v>
      </c>
      <c r="I77" s="725">
        <v>-10</v>
      </c>
      <c r="J77" s="725" t="s">
        <v>8</v>
      </c>
    </row>
    <row r="78" spans="1:10" s="723" customFormat="1" ht="12.75" customHeight="1" x14ac:dyDescent="0.2">
      <c r="A78" s="716" t="s">
        <v>706</v>
      </c>
      <c r="B78" s="716" t="s">
        <v>706</v>
      </c>
      <c r="C78" s="716" t="str">
        <f>TRIM(ONS2013Q4[[#This Row],[Edited name]])</f>
        <v>Scotland Office (incl. Office of the Advocate General for Scotland)</v>
      </c>
      <c r="D78" s="716" t="str">
        <f>VLOOKUP(ONS2013Q4[[#This Row],[Cleaned name]], ONSCollation[Dept detail / Agency],1, FALSE)</f>
        <v>Scotland Office (incl. Office of the Advocate General for Scotland)</v>
      </c>
      <c r="E78" s="722">
        <v>100</v>
      </c>
      <c r="F78" s="722">
        <v>90</v>
      </c>
      <c r="G78" s="722">
        <v>90</v>
      </c>
      <c r="H78" s="722">
        <v>90</v>
      </c>
      <c r="I78" s="725" t="s">
        <v>8</v>
      </c>
      <c r="J78" s="725">
        <v>10</v>
      </c>
    </row>
    <row r="79" spans="1:10" s="723" customFormat="1" ht="12.75" customHeight="1" x14ac:dyDescent="0.2">
      <c r="A79" s="716" t="s">
        <v>83</v>
      </c>
      <c r="B79" s="716" t="s">
        <v>83</v>
      </c>
      <c r="C79" s="716" t="str">
        <f>TRIM(ONS2013Q4[[#This Row],[Edited name]])</f>
        <v>Security and Intelligence Services</v>
      </c>
      <c r="D79" s="716" t="str">
        <f>VLOOKUP(ONS2013Q4[[#This Row],[Cleaned name]], ONSCollation[Dept detail / Agency],1, FALSE)</f>
        <v>Security and Intelligence Services</v>
      </c>
      <c r="E79" s="722">
        <v>5620</v>
      </c>
      <c r="F79" s="722">
        <v>5380</v>
      </c>
      <c r="G79" s="722">
        <v>5480</v>
      </c>
      <c r="H79" s="722">
        <v>5390</v>
      </c>
      <c r="I79" s="725">
        <v>140</v>
      </c>
      <c r="J79" s="725" t="s">
        <v>8</v>
      </c>
    </row>
    <row r="80" spans="1:10" s="723" customFormat="1" ht="12.75" customHeight="1" x14ac:dyDescent="0.2">
      <c r="A80" s="716" t="s">
        <v>979</v>
      </c>
      <c r="B80" s="716" t="s">
        <v>402</v>
      </c>
      <c r="C80" s="716" t="str">
        <f>TRIM(ONS2013Q4[[#This Row],[Edited name]])</f>
        <v>Department for Transport</v>
      </c>
      <c r="D80" s="716" t="str">
        <f>VLOOKUP(ONS2013Q4[[#This Row],[Cleaned name]], ONSCollation[Dept detail / Agency],1, FALSE)</f>
        <v>Department for Transport</v>
      </c>
      <c r="E80" s="722">
        <v>1830</v>
      </c>
      <c r="F80" s="722">
        <v>1770</v>
      </c>
      <c r="G80" s="722">
        <v>1810</v>
      </c>
      <c r="H80" s="722">
        <v>1760</v>
      </c>
      <c r="I80" s="725">
        <v>10</v>
      </c>
      <c r="J80" s="725">
        <v>10</v>
      </c>
    </row>
    <row r="81" spans="1:12" s="723" customFormat="1" ht="12.75" customHeight="1" x14ac:dyDescent="0.2">
      <c r="A81" s="716" t="s">
        <v>85</v>
      </c>
      <c r="B81" s="716" t="s">
        <v>85</v>
      </c>
      <c r="C81" s="716" t="str">
        <f>TRIM(ONS2013Q4[[#This Row],[Edited name]])</f>
        <v>Driver and Vehicle Licensing Agency</v>
      </c>
      <c r="D81" s="716" t="str">
        <f>VLOOKUP(ONS2013Q4[[#This Row],[Cleaned name]], ONSCollation[Dept detail / Agency],1, FALSE)</f>
        <v>Driver and Vehicle Licensing Agency</v>
      </c>
      <c r="E81" s="722">
        <v>5800</v>
      </c>
      <c r="F81" s="722">
        <v>5240</v>
      </c>
      <c r="G81" s="722">
        <v>6210</v>
      </c>
      <c r="H81" s="722">
        <v>5620</v>
      </c>
      <c r="I81" s="725">
        <v>-420</v>
      </c>
      <c r="J81" s="725">
        <v>-380</v>
      </c>
    </row>
    <row r="82" spans="1:12" s="723" customFormat="1" ht="12.75" customHeight="1" x14ac:dyDescent="0.2">
      <c r="A82" s="716" t="s">
        <v>86</v>
      </c>
      <c r="B82" s="716" t="s">
        <v>86</v>
      </c>
      <c r="C82" s="716" t="str">
        <f>TRIM(ONS2013Q4[[#This Row],[Edited name]])</f>
        <v>Driving Standards Agency</v>
      </c>
      <c r="D82" s="716" t="str">
        <f>VLOOKUP(ONS2013Q4[[#This Row],[Cleaned name]], ONSCollation[Dept detail / Agency],1, FALSE)</f>
        <v>Driving Standards Agency</v>
      </c>
      <c r="E82" s="722">
        <v>2280</v>
      </c>
      <c r="F82" s="722">
        <v>2120</v>
      </c>
      <c r="G82" s="722">
        <v>2310</v>
      </c>
      <c r="H82" s="722">
        <v>2150</v>
      </c>
      <c r="I82" s="725">
        <v>-30</v>
      </c>
      <c r="J82" s="725">
        <v>-20</v>
      </c>
    </row>
    <row r="83" spans="1:12" s="723" customFormat="1" ht="12.75" customHeight="1" x14ac:dyDescent="0.2">
      <c r="A83" s="716" t="s">
        <v>88</v>
      </c>
      <c r="B83" s="716" t="s">
        <v>88</v>
      </c>
      <c r="C83" s="716" t="str">
        <f>TRIM(ONS2013Q4[[#This Row],[Edited name]])</f>
        <v>Highways Agency</v>
      </c>
      <c r="D83" s="716" t="str">
        <f>VLOOKUP(ONS2013Q4[[#This Row],[Cleaned name]], ONSCollation[Dept detail / Agency],1, FALSE)</f>
        <v>Highways Agency</v>
      </c>
      <c r="E83" s="722">
        <v>3430</v>
      </c>
      <c r="F83" s="722">
        <v>3320</v>
      </c>
      <c r="G83" s="722">
        <v>3420</v>
      </c>
      <c r="H83" s="722">
        <v>3300</v>
      </c>
      <c r="I83" s="725">
        <v>20</v>
      </c>
      <c r="J83" s="725">
        <v>10</v>
      </c>
    </row>
    <row r="84" spans="1:12" s="723" customFormat="1" ht="12.75" customHeight="1" x14ac:dyDescent="0.2">
      <c r="A84" s="716" t="s">
        <v>89</v>
      </c>
      <c r="B84" s="716" t="s">
        <v>89</v>
      </c>
      <c r="C84" s="716" t="str">
        <f>TRIM(ONS2013Q4[[#This Row],[Edited name]])</f>
        <v>Maritime and Coastguard Agency</v>
      </c>
      <c r="D84" s="716" t="str">
        <f>VLOOKUP(ONS2013Q4[[#This Row],[Cleaned name]], ONSCollation[Dept detail / Agency],1, FALSE)</f>
        <v>Maritime and Coastguard Agency</v>
      </c>
      <c r="E84" s="722">
        <v>1050</v>
      </c>
      <c r="F84" s="722">
        <v>1000</v>
      </c>
      <c r="G84" s="722">
        <v>1060</v>
      </c>
      <c r="H84" s="722">
        <v>1010</v>
      </c>
      <c r="I84" s="725">
        <v>-10</v>
      </c>
      <c r="J84" s="725">
        <v>-10</v>
      </c>
    </row>
    <row r="85" spans="1:12" s="726" customFormat="1" ht="12.75" customHeight="1" x14ac:dyDescent="0.2">
      <c r="A85" s="716" t="s">
        <v>90</v>
      </c>
      <c r="B85" s="716" t="s">
        <v>90</v>
      </c>
      <c r="C85" s="716" t="str">
        <f>TRIM(ONS2013Q4[[#This Row],[Edited name]])</f>
        <v>Office of Rail Regulation</v>
      </c>
      <c r="D85" s="716" t="str">
        <f>VLOOKUP(ONS2013Q4[[#This Row],[Cleaned name]], ONSCollation[Dept detail / Agency],1, FALSE)</f>
        <v>Office of Rail Regulation</v>
      </c>
      <c r="E85" s="722">
        <v>280</v>
      </c>
      <c r="F85" s="722">
        <v>260</v>
      </c>
      <c r="G85" s="722">
        <v>280</v>
      </c>
      <c r="H85" s="722">
        <v>270</v>
      </c>
      <c r="I85" s="725" t="s">
        <v>8</v>
      </c>
      <c r="J85" s="725" t="s">
        <v>8</v>
      </c>
    </row>
    <row r="86" spans="1:12" s="726" customFormat="1" ht="12.75" customHeight="1" x14ac:dyDescent="0.2">
      <c r="A86" s="716" t="s">
        <v>91</v>
      </c>
      <c r="B86" s="716" t="s">
        <v>91</v>
      </c>
      <c r="C86" s="716" t="str">
        <f>TRIM(ONS2013Q4[[#This Row],[Edited name]])</f>
        <v>Vehicle Certification Agency</v>
      </c>
      <c r="D86" s="716" t="str">
        <f>VLOOKUP(ONS2013Q4[[#This Row],[Cleaned name]], ONSCollation[Dept detail / Agency],1, FALSE)</f>
        <v>Vehicle Certification Agency</v>
      </c>
      <c r="E86" s="722">
        <v>170</v>
      </c>
      <c r="F86" s="722">
        <v>150</v>
      </c>
      <c r="G86" s="722">
        <v>160</v>
      </c>
      <c r="H86" s="722">
        <v>150</v>
      </c>
      <c r="I86" s="725">
        <v>10</v>
      </c>
      <c r="J86" s="725">
        <v>10</v>
      </c>
    </row>
    <row r="87" spans="1:12" s="726" customFormat="1" ht="12.75" customHeight="1" x14ac:dyDescent="0.2">
      <c r="A87" s="716" t="s">
        <v>92</v>
      </c>
      <c r="B87" s="716" t="s">
        <v>92</v>
      </c>
      <c r="C87" s="716" t="str">
        <f>TRIM(ONS2013Q4[[#This Row],[Edited name]])</f>
        <v>Vehicle and Operator Services Agency</v>
      </c>
      <c r="D87" s="716" t="str">
        <f>VLOOKUP(ONS2013Q4[[#This Row],[Cleaned name]], ONSCollation[Dept detail / Agency],1, FALSE)</f>
        <v>Vehicle and Operator Services Agency</v>
      </c>
      <c r="E87" s="722">
        <v>2290</v>
      </c>
      <c r="F87" s="722">
        <v>2200</v>
      </c>
      <c r="G87" s="722">
        <v>2290</v>
      </c>
      <c r="H87" s="722">
        <v>2200</v>
      </c>
      <c r="I87" s="725" t="s">
        <v>8</v>
      </c>
      <c r="J87" s="725" t="s">
        <v>8</v>
      </c>
    </row>
    <row r="88" spans="1:12" s="726" customFormat="1" ht="12.75" customHeight="1" x14ac:dyDescent="0.2">
      <c r="A88" s="716" t="s">
        <v>146</v>
      </c>
      <c r="B88" s="716" t="s">
        <v>146</v>
      </c>
      <c r="C88" s="716" t="str">
        <f>TRIM(ONS2013Q4[[#This Row],[Edited name]])</f>
        <v>UK Statistics Authority</v>
      </c>
      <c r="D88" s="716" t="str">
        <f>VLOOKUP(ONS2013Q4[[#This Row],[Cleaned name]], ONSCollation[Dept detail / Agency],1, FALSE)</f>
        <v>UK Statistics Authority</v>
      </c>
      <c r="E88" s="722">
        <v>3590</v>
      </c>
      <c r="F88" s="722">
        <v>2930</v>
      </c>
      <c r="G88" s="722">
        <v>3590</v>
      </c>
      <c r="H88" s="722">
        <v>2930</v>
      </c>
      <c r="I88" s="725">
        <v>10</v>
      </c>
      <c r="J88" s="725" t="s">
        <v>8</v>
      </c>
    </row>
    <row r="89" spans="1:12" s="726" customFormat="1" ht="12.75" customHeight="1" x14ac:dyDescent="0.2">
      <c r="A89" s="716" t="s">
        <v>79</v>
      </c>
      <c r="B89" s="716" t="s">
        <v>79</v>
      </c>
      <c r="C89" s="716" t="str">
        <f>TRIM(ONS2013Q4[[#This Row],[Edited name]])</f>
        <v>UK Supreme Court</v>
      </c>
      <c r="D89" s="716" t="str">
        <f>VLOOKUP(ONS2013Q4[[#This Row],[Cleaned name]], ONSCollation[Dept detail / Agency],1, FALSE)</f>
        <v>UK Supreme Court</v>
      </c>
      <c r="E89" s="722">
        <v>50</v>
      </c>
      <c r="F89" s="722">
        <v>50</v>
      </c>
      <c r="G89" s="722">
        <v>50</v>
      </c>
      <c r="H89" s="722">
        <v>50</v>
      </c>
      <c r="I89" s="725">
        <v>0</v>
      </c>
      <c r="J89" s="725">
        <v>0</v>
      </c>
    </row>
    <row r="90" spans="1:12" s="726" customFormat="1" ht="12.75" customHeight="1" x14ac:dyDescent="0.2">
      <c r="A90" s="716" t="s">
        <v>645</v>
      </c>
      <c r="B90" s="716" t="s">
        <v>645</v>
      </c>
      <c r="C90" s="716" t="str">
        <f>TRIM(ONS2013Q4[[#This Row],[Edited name]])</f>
        <v>Wales Office</v>
      </c>
      <c r="D90" s="716" t="str">
        <f>VLOOKUP(ONS2013Q4[[#This Row],[Cleaned name]], ONSCollation[Dept detail / Agency],1, FALSE)</f>
        <v>Wales Office</v>
      </c>
      <c r="E90" s="722">
        <v>50</v>
      </c>
      <c r="F90" s="722">
        <v>40</v>
      </c>
      <c r="G90" s="722">
        <v>50</v>
      </c>
      <c r="H90" s="722">
        <v>50</v>
      </c>
      <c r="I90" s="725" t="s">
        <v>8</v>
      </c>
      <c r="J90" s="725" t="s">
        <v>8</v>
      </c>
    </row>
    <row r="91" spans="1:12" s="726" customFormat="1" ht="12.75" customHeight="1" x14ac:dyDescent="0.2">
      <c r="A91" s="716" t="s">
        <v>719</v>
      </c>
      <c r="B91" s="716" t="s">
        <v>719</v>
      </c>
      <c r="C91" s="716" t="str">
        <f>TRIM(ONS2013Q4[[#This Row],[Edited name]])</f>
        <v>Department for Work and Pensions</v>
      </c>
      <c r="D91" s="716" t="str">
        <f>VLOOKUP(ONS2013Q4[[#This Row],[Cleaned name]], ONSCollation[Dept detail / Agency],1, FALSE)</f>
        <v>Department for Work and Pensions</v>
      </c>
      <c r="E91" s="722">
        <v>99340</v>
      </c>
      <c r="F91" s="722">
        <v>87070</v>
      </c>
      <c r="G91" s="722">
        <v>101480</v>
      </c>
      <c r="H91" s="722">
        <v>89120</v>
      </c>
      <c r="I91" s="725">
        <v>-2140</v>
      </c>
      <c r="J91" s="725">
        <v>-2060</v>
      </c>
    </row>
    <row r="92" spans="1:12" s="726" customFormat="1" ht="12.75" customHeight="1" x14ac:dyDescent="0.2">
      <c r="A92" s="716" t="s">
        <v>95</v>
      </c>
      <c r="B92" s="716" t="s">
        <v>95</v>
      </c>
      <c r="C92" s="716" t="str">
        <f>TRIM(ONS2013Q4[[#This Row],[Edited name]])</f>
        <v>The Health and Safety Executive</v>
      </c>
      <c r="D92" s="716" t="str">
        <f>VLOOKUP(ONS2013Q4[[#This Row],[Cleaned name]], ONSCollation[Dept detail / Agency],1, FALSE)</f>
        <v>The Health and Safety Executive</v>
      </c>
      <c r="E92" s="722">
        <v>3320</v>
      </c>
      <c r="F92" s="722">
        <v>3110</v>
      </c>
      <c r="G92" s="722">
        <v>3330</v>
      </c>
      <c r="H92" s="722">
        <v>3110</v>
      </c>
      <c r="I92" s="725">
        <v>-10</v>
      </c>
      <c r="J92" s="725" t="s">
        <v>8</v>
      </c>
    </row>
    <row r="93" spans="1:12" s="726" customFormat="1" ht="12.75" customHeight="1" x14ac:dyDescent="0.2">
      <c r="A93" s="716" t="s">
        <v>825</v>
      </c>
      <c r="B93" s="716" t="s">
        <v>154</v>
      </c>
      <c r="C93" s="716" t="str">
        <f>TRIM(ONS2013Q4[[#This Row],[Edited name]])</f>
        <v>Scottish Government (excl agencies)</v>
      </c>
      <c r="D93" s="716" t="str">
        <f>VLOOKUP(ONS2013Q4[[#This Row],[Cleaned name]], ONSCollation[Dept detail / Agency],1, FALSE)</f>
        <v>Scottish Government (excl agencies)</v>
      </c>
      <c r="E93" s="722">
        <v>5210</v>
      </c>
      <c r="F93" s="722">
        <v>4990</v>
      </c>
      <c r="G93" s="722">
        <v>5140</v>
      </c>
      <c r="H93" s="722">
        <v>4930</v>
      </c>
      <c r="I93" s="725">
        <v>70</v>
      </c>
      <c r="J93" s="725">
        <v>60</v>
      </c>
      <c r="L93" s="727"/>
    </row>
    <row r="94" spans="1:12" s="726" customFormat="1" ht="12.75" customHeight="1" x14ac:dyDescent="0.2">
      <c r="A94" s="716" t="s">
        <v>709</v>
      </c>
      <c r="B94" s="716" t="s">
        <v>709</v>
      </c>
      <c r="C94" s="716" t="str">
        <f>TRIM(ONS2013Q4[[#This Row],[Edited name]])</f>
        <v>Accountant in Bankruptcy</v>
      </c>
      <c r="D94" s="716" t="str">
        <f>VLOOKUP(ONS2013Q4[[#This Row],[Cleaned name]], ONSCollation[Dept detail / Agency],1, FALSE)</f>
        <v>Accountant in Bankruptcy</v>
      </c>
      <c r="E94" s="722">
        <v>140</v>
      </c>
      <c r="F94" s="722">
        <v>130</v>
      </c>
      <c r="G94" s="722">
        <v>140</v>
      </c>
      <c r="H94" s="722">
        <v>130</v>
      </c>
      <c r="I94" s="725">
        <v>0</v>
      </c>
      <c r="J94" s="725">
        <v>0</v>
      </c>
      <c r="L94" s="727"/>
    </row>
    <row r="95" spans="1:12" s="726" customFormat="1" ht="12.75" customHeight="1" x14ac:dyDescent="0.2">
      <c r="A95" s="716" t="s">
        <v>710</v>
      </c>
      <c r="B95" s="716" t="s">
        <v>710</v>
      </c>
      <c r="C95" s="716" t="str">
        <f>TRIM(ONS2013Q4[[#This Row],[Edited name]])</f>
        <v>Crown Office and Procurator Fiscal</v>
      </c>
      <c r="D95" s="716" t="str">
        <f>VLOOKUP(ONS2013Q4[[#This Row],[Cleaned name]], ONSCollation[Dept detail / Agency],1, FALSE)</f>
        <v>Crown Office and Procurator Fiscal</v>
      </c>
      <c r="E95" s="722">
        <v>1690</v>
      </c>
      <c r="F95" s="722">
        <v>1580</v>
      </c>
      <c r="G95" s="722">
        <v>1670</v>
      </c>
      <c r="H95" s="722">
        <v>1550</v>
      </c>
      <c r="I95" s="725">
        <v>20</v>
      </c>
      <c r="J95" s="725">
        <v>20</v>
      </c>
      <c r="L95" s="727"/>
    </row>
    <row r="96" spans="1:12" s="726" customFormat="1" ht="12.75" customHeight="1" x14ac:dyDescent="0.2">
      <c r="A96" s="716" t="s">
        <v>108</v>
      </c>
      <c r="B96" s="716" t="s">
        <v>108</v>
      </c>
      <c r="C96" s="716" t="str">
        <f>TRIM(ONS2013Q4[[#This Row],[Edited name]])</f>
        <v>Disclosure Scotland</v>
      </c>
      <c r="D96" s="716" t="str">
        <f>VLOOKUP(ONS2013Q4[[#This Row],[Cleaned name]], ONSCollation[Dept detail / Agency],1, FALSE)</f>
        <v>Disclosure Scotland</v>
      </c>
      <c r="E96" s="722">
        <v>220</v>
      </c>
      <c r="F96" s="722">
        <v>210</v>
      </c>
      <c r="G96" s="722">
        <v>220</v>
      </c>
      <c r="H96" s="722">
        <v>210</v>
      </c>
      <c r="I96" s="725">
        <v>-10</v>
      </c>
      <c r="J96" s="725" t="s">
        <v>8</v>
      </c>
      <c r="L96" s="727"/>
    </row>
    <row r="97" spans="1:12" s="726" customFormat="1" ht="12.75" customHeight="1" x14ac:dyDescent="0.2">
      <c r="A97" s="716" t="s">
        <v>650</v>
      </c>
      <c r="B97" s="716" t="s">
        <v>650</v>
      </c>
      <c r="C97" s="716" t="str">
        <f>TRIM(ONS2013Q4[[#This Row],[Edited name]])</f>
        <v>Education Scotland</v>
      </c>
      <c r="D97" s="716" t="str">
        <f>VLOOKUP(ONS2013Q4[[#This Row],[Cleaned name]], ONSCollation[Dept detail / Agency],1, FALSE)</f>
        <v>Education Scotland</v>
      </c>
      <c r="E97" s="722">
        <v>260</v>
      </c>
      <c r="F97" s="722">
        <v>250</v>
      </c>
      <c r="G97" s="722">
        <v>260</v>
      </c>
      <c r="H97" s="722">
        <v>250</v>
      </c>
      <c r="I97" s="725" t="s">
        <v>8</v>
      </c>
      <c r="J97" s="725" t="s">
        <v>8</v>
      </c>
      <c r="L97" s="727"/>
    </row>
    <row r="98" spans="1:12" s="726" customFormat="1" ht="12.75" customHeight="1" x14ac:dyDescent="0.2">
      <c r="A98" s="716" t="s">
        <v>98</v>
      </c>
      <c r="B98" s="716" t="s">
        <v>98</v>
      </c>
      <c r="C98" s="716" t="str">
        <f>TRIM(ONS2013Q4[[#This Row],[Edited name]])</f>
        <v>Historic Scotland</v>
      </c>
      <c r="D98" s="716" t="str">
        <f>VLOOKUP(ONS2013Q4[[#This Row],[Cleaned name]], ONSCollation[Dept detail / Agency],1, FALSE)</f>
        <v>Historic Scotland</v>
      </c>
      <c r="E98" s="722">
        <v>990</v>
      </c>
      <c r="F98" s="722">
        <v>930</v>
      </c>
      <c r="G98" s="722">
        <v>1190</v>
      </c>
      <c r="H98" s="722">
        <v>1100</v>
      </c>
      <c r="I98" s="725">
        <v>-190</v>
      </c>
      <c r="J98" s="725">
        <v>-170</v>
      </c>
      <c r="L98" s="727"/>
    </row>
    <row r="99" spans="1:12" s="726" customFormat="1" ht="12.75" customHeight="1" x14ac:dyDescent="0.2">
      <c r="A99" s="716" t="s">
        <v>584</v>
      </c>
      <c r="B99" s="716" t="s">
        <v>584</v>
      </c>
      <c r="C99" s="716" t="str">
        <f>TRIM(ONS2013Q4[[#This Row],[Edited name]])</f>
        <v>National Records of Scotland</v>
      </c>
      <c r="D99" s="716" t="str">
        <f>VLOOKUP(ONS2013Q4[[#This Row],[Cleaned name]], ONSCollation[Dept detail / Agency],1, FALSE)</f>
        <v>National Records of Scotland</v>
      </c>
      <c r="E99" s="722">
        <v>400</v>
      </c>
      <c r="F99" s="722">
        <v>370</v>
      </c>
      <c r="G99" s="722">
        <v>400</v>
      </c>
      <c r="H99" s="722">
        <v>380</v>
      </c>
      <c r="I99" s="725" t="s">
        <v>8</v>
      </c>
      <c r="J99" s="725" t="s">
        <v>8</v>
      </c>
      <c r="L99" s="727"/>
    </row>
    <row r="100" spans="1:12" s="726" customFormat="1" ht="12.75" customHeight="1" x14ac:dyDescent="0.2">
      <c r="A100" s="716" t="s">
        <v>159</v>
      </c>
      <c r="B100" s="716" t="s">
        <v>159</v>
      </c>
      <c r="C100" s="716" t="str">
        <f>TRIM(ONS2013Q4[[#This Row],[Edited name]])</f>
        <v>Office for the Scottish Charity Regulator</v>
      </c>
      <c r="D100" s="716" t="str">
        <f>VLOOKUP(ONS2013Q4[[#This Row],[Cleaned name]], ONSCollation[Dept detail / Agency],1, FALSE)</f>
        <v>Office for the Scottish Charity Regulator</v>
      </c>
      <c r="E100" s="722">
        <v>50</v>
      </c>
      <c r="F100" s="722">
        <v>40</v>
      </c>
      <c r="G100" s="722">
        <v>50</v>
      </c>
      <c r="H100" s="722">
        <v>50</v>
      </c>
      <c r="I100" s="725" t="s">
        <v>8</v>
      </c>
      <c r="J100" s="725">
        <v>-10</v>
      </c>
      <c r="L100" s="727"/>
    </row>
    <row r="101" spans="1:12" s="726" customFormat="1" ht="12.75" customHeight="1" x14ac:dyDescent="0.2">
      <c r="A101" s="716" t="s">
        <v>391</v>
      </c>
      <c r="B101" s="716" t="s">
        <v>391</v>
      </c>
      <c r="C101" s="716" t="str">
        <f>TRIM(ONS2013Q4[[#This Row],[Edited name]])</f>
        <v>Registers of Scotland</v>
      </c>
      <c r="D101" s="716" t="str">
        <f>VLOOKUP(ONS2013Q4[[#This Row],[Cleaned name]], ONSCollation[Dept detail / Agency],1, FALSE)</f>
        <v>Registers of Scotland</v>
      </c>
      <c r="E101" s="722">
        <v>930</v>
      </c>
      <c r="F101" s="722">
        <v>870</v>
      </c>
      <c r="G101" s="722">
        <v>930</v>
      </c>
      <c r="H101" s="722">
        <v>870</v>
      </c>
      <c r="I101" s="725" t="s">
        <v>8</v>
      </c>
      <c r="J101" s="725">
        <v>10</v>
      </c>
      <c r="L101" s="727"/>
    </row>
    <row r="102" spans="1:12" s="726" customFormat="1" ht="12.75" customHeight="1" x14ac:dyDescent="0.2">
      <c r="A102" s="716" t="s">
        <v>102</v>
      </c>
      <c r="B102" s="716" t="s">
        <v>102</v>
      </c>
      <c r="C102" s="716" t="str">
        <f>TRIM(ONS2013Q4[[#This Row],[Edited name]])</f>
        <v>Scottish Court Service</v>
      </c>
      <c r="D102" s="716" t="str">
        <f>VLOOKUP(ONS2013Q4[[#This Row],[Cleaned name]], ONSCollation[Dept detail / Agency],1, FALSE)</f>
        <v>Scottish Court Service</v>
      </c>
      <c r="E102" s="722">
        <v>1490</v>
      </c>
      <c r="F102" s="722">
        <v>1360</v>
      </c>
      <c r="G102" s="722">
        <v>1480</v>
      </c>
      <c r="H102" s="722">
        <v>1350</v>
      </c>
      <c r="I102" s="725">
        <v>10</v>
      </c>
      <c r="J102" s="725">
        <v>10</v>
      </c>
      <c r="L102" s="727"/>
    </row>
    <row r="103" spans="1:12" s="726" customFormat="1" ht="12.75" customHeight="1" x14ac:dyDescent="0.2">
      <c r="A103" s="716" t="s">
        <v>107</v>
      </c>
      <c r="B103" s="716" t="s">
        <v>107</v>
      </c>
      <c r="C103" s="716" t="str">
        <f>TRIM(ONS2013Q4[[#This Row],[Edited name]])</f>
        <v>Scottish Housing Regulator</v>
      </c>
      <c r="D103" s="716" t="str">
        <f>VLOOKUP(ONS2013Q4[[#This Row],[Cleaned name]], ONSCollation[Dept detail / Agency],1, FALSE)</f>
        <v>Scottish Housing Regulator</v>
      </c>
      <c r="E103" s="722">
        <v>50</v>
      </c>
      <c r="F103" s="722">
        <v>50</v>
      </c>
      <c r="G103" s="722">
        <v>50</v>
      </c>
      <c r="H103" s="722">
        <v>50</v>
      </c>
      <c r="I103" s="725" t="s">
        <v>8</v>
      </c>
      <c r="J103" s="725" t="s">
        <v>8</v>
      </c>
      <c r="L103" s="727"/>
    </row>
    <row r="104" spans="1:12" s="726" customFormat="1" ht="12.75" customHeight="1" x14ac:dyDescent="0.2">
      <c r="A104" s="716" t="s">
        <v>158</v>
      </c>
      <c r="B104" s="716" t="s">
        <v>158</v>
      </c>
      <c r="C104" s="716" t="str">
        <f>TRIM(ONS2013Q4[[#This Row],[Edited name]])</f>
        <v>Scottish Prison Service Headquarters</v>
      </c>
      <c r="D104" s="716" t="str">
        <f>VLOOKUP(ONS2013Q4[[#This Row],[Cleaned name]], ONSCollation[Dept detail / Agency],1, FALSE)</f>
        <v>Scottish Prison Service Headquarters</v>
      </c>
      <c r="E104" s="722">
        <v>4450</v>
      </c>
      <c r="F104" s="722">
        <v>4310</v>
      </c>
      <c r="G104" s="722">
        <v>4410</v>
      </c>
      <c r="H104" s="722">
        <v>4280</v>
      </c>
      <c r="I104" s="725">
        <v>30</v>
      </c>
      <c r="J104" s="725">
        <v>30</v>
      </c>
      <c r="L104" s="727"/>
    </row>
    <row r="105" spans="1:12" s="726" customFormat="1" ht="12.75" customHeight="1" x14ac:dyDescent="0.2">
      <c r="A105" s="716" t="s">
        <v>103</v>
      </c>
      <c r="B105" s="716" t="s">
        <v>103</v>
      </c>
      <c r="C105" s="716" t="str">
        <f>TRIM(ONS2013Q4[[#This Row],[Edited name]])</f>
        <v>Scottish Public Pensions Agency</v>
      </c>
      <c r="D105" s="716" t="str">
        <f>VLOOKUP(ONS2013Q4[[#This Row],[Cleaned name]], ONSCollation[Dept detail / Agency],1, FALSE)</f>
        <v>Scottish Public Pensions Agency</v>
      </c>
      <c r="E105" s="722">
        <v>260</v>
      </c>
      <c r="F105" s="722">
        <v>240</v>
      </c>
      <c r="G105" s="722">
        <v>250</v>
      </c>
      <c r="H105" s="722">
        <v>240</v>
      </c>
      <c r="I105" s="725" t="s">
        <v>8</v>
      </c>
      <c r="J105" s="725" t="s">
        <v>8</v>
      </c>
      <c r="L105" s="727"/>
    </row>
    <row r="106" spans="1:12" s="726" customFormat="1" ht="12.75" customHeight="1" x14ac:dyDescent="0.2">
      <c r="A106" s="716" t="s">
        <v>105</v>
      </c>
      <c r="B106" s="716" t="s">
        <v>105</v>
      </c>
      <c r="C106" s="716" t="str">
        <f>TRIM(ONS2013Q4[[#This Row],[Edited name]])</f>
        <v>Student Awards Agency</v>
      </c>
      <c r="D106" s="716" t="str">
        <f>VLOOKUP(ONS2013Q4[[#This Row],[Cleaned name]], ONSCollation[Dept detail / Agency],1, FALSE)</f>
        <v>Student Awards Agency</v>
      </c>
      <c r="E106" s="722">
        <v>190</v>
      </c>
      <c r="F106" s="722">
        <v>180</v>
      </c>
      <c r="G106" s="722">
        <v>190</v>
      </c>
      <c r="H106" s="722">
        <v>180</v>
      </c>
      <c r="I106" s="725" t="s">
        <v>8</v>
      </c>
      <c r="J106" s="725" t="s">
        <v>8</v>
      </c>
      <c r="L106" s="727"/>
    </row>
    <row r="107" spans="1:12" s="726" customFormat="1" ht="12.75" customHeight="1" x14ac:dyDescent="0.2">
      <c r="A107" s="716" t="s">
        <v>106</v>
      </c>
      <c r="B107" s="716" t="s">
        <v>106</v>
      </c>
      <c r="C107" s="716" t="str">
        <f>TRIM(ONS2013Q4[[#This Row],[Edited name]])</f>
        <v>Transport Scotland</v>
      </c>
      <c r="D107" s="716" t="str">
        <f>VLOOKUP(ONS2013Q4[[#This Row],[Cleaned name]], ONSCollation[Dept detail / Agency],1, FALSE)</f>
        <v>Transport Scotland</v>
      </c>
      <c r="E107" s="722">
        <v>400</v>
      </c>
      <c r="F107" s="722">
        <v>390</v>
      </c>
      <c r="G107" s="722">
        <v>390</v>
      </c>
      <c r="H107" s="722">
        <v>380</v>
      </c>
      <c r="I107" s="725">
        <v>10</v>
      </c>
      <c r="J107" s="725">
        <v>10</v>
      </c>
      <c r="L107" s="727"/>
    </row>
    <row r="108" spans="1:12" s="726" customFormat="1" ht="12.75" customHeight="1" x14ac:dyDescent="0.2">
      <c r="A108" s="716" t="s">
        <v>929</v>
      </c>
      <c r="B108" s="716" t="s">
        <v>929</v>
      </c>
      <c r="C108" s="716" t="str">
        <f>TRIM(ONS2013Q4[[#This Row],[Edited name]])</f>
        <v>Welsh Government</v>
      </c>
      <c r="D108" s="716" t="str">
        <f>VLOOKUP(ONS2013Q4[[#This Row],[Cleaned name]], ONSCollation[Dept detail / Agency],1, FALSE)</f>
        <v>Welsh Government</v>
      </c>
      <c r="E108" s="722">
        <v>5670</v>
      </c>
      <c r="F108" s="722">
        <v>5400</v>
      </c>
      <c r="G108" s="722">
        <v>5720</v>
      </c>
      <c r="H108" s="722">
        <v>5430</v>
      </c>
      <c r="I108" s="725">
        <v>-50</v>
      </c>
      <c r="J108" s="725">
        <v>-30</v>
      </c>
    </row>
    <row r="109" spans="1:12" s="494" customFormat="1" ht="12.75" customHeight="1" x14ac:dyDescent="0.2">
      <c r="A109" s="717" t="s">
        <v>162</v>
      </c>
      <c r="B109" s="717" t="s">
        <v>162</v>
      </c>
      <c r="C109" s="716" t="str">
        <f>TRIM(ONS2013Q4[[#This Row],[Edited name]])</f>
        <v>Total employment</v>
      </c>
      <c r="D109" s="716" t="str">
        <f>VLOOKUP(ONS2013Q4[[#This Row],[Cleaned name]], ONSCollation[Dept detail / Agency],1, FALSE)</f>
        <v>Total Employment</v>
      </c>
      <c r="E109" s="730">
        <v>441160</v>
      </c>
      <c r="F109" s="730">
        <v>406630</v>
      </c>
      <c r="G109" s="730">
        <v>446810</v>
      </c>
      <c r="H109" s="730">
        <v>411960</v>
      </c>
      <c r="I109" s="731">
        <v>-5650</v>
      </c>
      <c r="J109" s="731">
        <v>-5330</v>
      </c>
    </row>
    <row r="110" spans="1:12" ht="12.75" customHeight="1" x14ac:dyDescent="0.2">
      <c r="A110" s="733"/>
      <c r="B110" s="733"/>
      <c r="C110" s="733"/>
      <c r="D110" s="733"/>
      <c r="H110" s="513"/>
      <c r="I110" s="513"/>
      <c r="J110" s="514" t="s">
        <v>163</v>
      </c>
    </row>
    <row r="111" spans="1:12" ht="12.75" customHeight="1" x14ac:dyDescent="0.25">
      <c r="A111" s="715"/>
      <c r="B111" s="715"/>
      <c r="C111" s="715"/>
      <c r="D111" s="715"/>
      <c r="E111" s="734"/>
      <c r="F111" s="734"/>
      <c r="G111" s="734"/>
    </row>
    <row r="112" spans="1:12" ht="12.75" customHeight="1" x14ac:dyDescent="0.25">
      <c r="A112" s="490">
        <v>1</v>
      </c>
      <c r="B112" s="797" t="s">
        <v>555</v>
      </c>
      <c r="C112" s="797"/>
      <c r="D112" s="797"/>
      <c r="E112" s="797"/>
      <c r="F112" s="797"/>
      <c r="G112" s="797"/>
      <c r="H112" s="797"/>
      <c r="I112" s="797"/>
      <c r="J112" s="797"/>
    </row>
    <row r="113" spans="1:17" ht="12.75" customHeight="1" x14ac:dyDescent="0.25">
      <c r="A113" s="465">
        <v>2</v>
      </c>
      <c r="B113" s="797" t="s">
        <v>980</v>
      </c>
      <c r="C113" s="797"/>
      <c r="D113" s="797"/>
      <c r="E113" s="797"/>
      <c r="F113" s="797"/>
      <c r="G113" s="797"/>
      <c r="H113" s="797"/>
      <c r="I113" s="797"/>
      <c r="J113" s="797"/>
    </row>
    <row r="114" spans="1:17" ht="12.75" customHeight="1" x14ac:dyDescent="0.25">
      <c r="A114" s="465">
        <v>3</v>
      </c>
      <c r="B114" s="797" t="s">
        <v>981</v>
      </c>
      <c r="C114" s="797"/>
      <c r="D114" s="797"/>
      <c r="E114" s="797"/>
      <c r="F114" s="797"/>
      <c r="G114" s="797"/>
      <c r="H114" s="797"/>
      <c r="I114" s="797"/>
      <c r="J114" s="797"/>
    </row>
    <row r="115" spans="1:17" s="726" customFormat="1" ht="38.85" customHeight="1" x14ac:dyDescent="0.2">
      <c r="A115" s="735">
        <v>4</v>
      </c>
      <c r="B115" s="798" t="s">
        <v>982</v>
      </c>
      <c r="C115" s="798"/>
      <c r="D115" s="798"/>
      <c r="E115" s="798"/>
      <c r="F115" s="798"/>
      <c r="G115" s="798"/>
      <c r="H115" s="798"/>
      <c r="I115" s="798"/>
      <c r="J115" s="798"/>
      <c r="K115" s="736"/>
      <c r="L115" s="737"/>
      <c r="M115" s="737"/>
      <c r="N115" s="737"/>
      <c r="O115" s="737"/>
      <c r="P115" s="729"/>
      <c r="Q115" s="729"/>
    </row>
    <row r="116" spans="1:17" s="720" customFormat="1" ht="12.75" customHeight="1" x14ac:dyDescent="0.25">
      <c r="A116" s="738"/>
      <c r="B116" s="738"/>
      <c r="C116" s="738"/>
      <c r="D116" s="738"/>
      <c r="E116" s="738"/>
      <c r="F116" s="738"/>
      <c r="G116" s="738"/>
      <c r="H116" s="738"/>
      <c r="I116" s="738"/>
      <c r="J116" s="739"/>
    </row>
    <row r="117" spans="1:17" ht="12.75" customHeight="1" x14ac:dyDescent="0.25">
      <c r="A117" s="520"/>
      <c r="B117" s="520"/>
      <c r="C117" s="520"/>
      <c r="D117" s="520"/>
      <c r="E117" s="520"/>
      <c r="F117" s="520"/>
      <c r="G117" s="520"/>
      <c r="H117" s="520"/>
      <c r="I117" s="520"/>
    </row>
    <row r="118" spans="1:17" s="520" customFormat="1" ht="12.75" customHeight="1" x14ac:dyDescent="0.25">
      <c r="B118" s="714"/>
      <c r="C118" s="714"/>
      <c r="D118" s="714"/>
      <c r="E118" s="740"/>
      <c r="F118" s="740"/>
      <c r="G118" s="740"/>
      <c r="H118" s="740"/>
      <c r="I118" s="741"/>
      <c r="J118" s="741"/>
    </row>
    <row r="119" spans="1:17" s="520" customFormat="1" ht="12.75" customHeight="1" x14ac:dyDescent="0.25">
      <c r="B119" s="521"/>
      <c r="C119" s="521"/>
      <c r="D119" s="521"/>
      <c r="E119" s="521"/>
      <c r="F119" s="521"/>
      <c r="G119" s="521"/>
      <c r="H119" s="521"/>
      <c r="I119" s="521"/>
      <c r="J119" s="521"/>
    </row>
    <row r="120" spans="1:17" s="520" customFormat="1" ht="12.75" customHeight="1" x14ac:dyDescent="0.25">
      <c r="B120" s="714"/>
      <c r="C120" s="714"/>
      <c r="D120" s="714"/>
      <c r="E120" s="740"/>
      <c r="F120" s="740"/>
      <c r="G120" s="740"/>
      <c r="H120" s="740"/>
      <c r="I120" s="741"/>
      <c r="J120" s="741"/>
    </row>
    <row r="121" spans="1:17" s="520" customFormat="1" ht="12.75" customHeight="1" x14ac:dyDescent="0.25">
      <c r="B121" s="521"/>
      <c r="C121" s="521"/>
      <c r="D121" s="521"/>
      <c r="E121" s="521"/>
      <c r="F121" s="521"/>
      <c r="G121" s="521"/>
      <c r="H121" s="521"/>
      <c r="I121" s="741"/>
      <c r="J121" s="741"/>
    </row>
    <row r="122" spans="1:17" s="520" customFormat="1" ht="12.75" customHeight="1" x14ac:dyDescent="0.25">
      <c r="B122" s="521"/>
      <c r="C122" s="521"/>
      <c r="D122" s="521"/>
      <c r="E122" s="521"/>
      <c r="F122" s="521"/>
      <c r="G122" s="521"/>
      <c r="H122" s="521"/>
      <c r="I122" s="741"/>
      <c r="J122" s="741"/>
    </row>
    <row r="123" spans="1:17" s="520" customFormat="1" ht="12.75" customHeight="1" x14ac:dyDescent="0.25">
      <c r="B123" s="521"/>
      <c r="C123" s="521"/>
      <c r="D123" s="521"/>
      <c r="E123" s="742"/>
      <c r="F123" s="742"/>
      <c r="G123" s="742"/>
      <c r="H123" s="742"/>
      <c r="I123" s="741"/>
      <c r="J123" s="741"/>
    </row>
    <row r="124" spans="1:17" s="520" customFormat="1" ht="12.75" customHeight="1" x14ac:dyDescent="0.25">
      <c r="B124" s="743"/>
      <c r="C124" s="743"/>
      <c r="D124" s="743"/>
      <c r="E124" s="744"/>
      <c r="F124" s="744"/>
      <c r="G124" s="744"/>
      <c r="H124" s="744"/>
      <c r="I124" s="741"/>
      <c r="J124" s="741"/>
    </row>
    <row r="125" spans="1:17" s="520" customFormat="1" ht="12.75" customHeight="1" x14ac:dyDescent="0.25">
      <c r="B125" s="743"/>
      <c r="C125" s="743"/>
      <c r="D125" s="743"/>
      <c r="E125" s="744"/>
      <c r="F125" s="744"/>
      <c r="G125" s="744"/>
      <c r="H125" s="744"/>
      <c r="I125" s="741"/>
      <c r="J125" s="741"/>
    </row>
    <row r="126" spans="1:17" s="520" customFormat="1" ht="12.75" customHeight="1" x14ac:dyDescent="0.25">
      <c r="B126" s="743"/>
      <c r="C126" s="743"/>
      <c r="D126" s="743"/>
      <c r="E126" s="744"/>
      <c r="F126" s="744"/>
      <c r="G126" s="744"/>
      <c r="H126" s="744"/>
      <c r="I126" s="741"/>
      <c r="J126" s="741"/>
    </row>
    <row r="127" spans="1:17" s="520" customFormat="1" ht="12.75" customHeight="1" x14ac:dyDescent="0.25">
      <c r="B127" s="743"/>
      <c r="C127" s="743"/>
      <c r="D127" s="743"/>
      <c r="E127" s="744"/>
      <c r="F127" s="744"/>
      <c r="G127" s="744"/>
      <c r="H127" s="744"/>
      <c r="I127" s="741"/>
      <c r="J127" s="741"/>
    </row>
    <row r="128" spans="1:17" s="520" customFormat="1" ht="12.75" customHeight="1" x14ac:dyDescent="0.25">
      <c r="E128" s="741"/>
      <c r="F128" s="741"/>
      <c r="G128" s="741"/>
      <c r="H128" s="741"/>
      <c r="I128" s="741"/>
      <c r="J128" s="741"/>
    </row>
    <row r="129" spans="5:10" s="520" customFormat="1" ht="12.75" customHeight="1" x14ac:dyDescent="0.25">
      <c r="E129" s="741"/>
      <c r="F129" s="741"/>
      <c r="G129" s="741"/>
      <c r="H129" s="741"/>
      <c r="I129" s="741"/>
      <c r="J129" s="741"/>
    </row>
  </sheetData>
  <mergeCells count="11">
    <mergeCell ref="A1:J1"/>
    <mergeCell ref="M1:P2"/>
    <mergeCell ref="A3:B3"/>
    <mergeCell ref="E3:F3"/>
    <mergeCell ref="G3:H3"/>
    <mergeCell ref="I3:J3"/>
    <mergeCell ref="B114:J114"/>
    <mergeCell ref="B115:J115"/>
    <mergeCell ref="B112:J112"/>
    <mergeCell ref="B113:J113"/>
    <mergeCell ref="A4:B4"/>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98"/>
  <sheetViews>
    <sheetView workbookViewId="0">
      <selection sqref="A1:XFD1048576"/>
    </sheetView>
  </sheetViews>
  <sheetFormatPr defaultRowHeight="12" x14ac:dyDescent="0.25"/>
  <cols>
    <col min="1" max="1" width="5" style="507" customWidth="1"/>
    <col min="2" max="2" width="54.7109375" style="507" customWidth="1"/>
    <col min="3" max="8" width="11" style="605" customWidth="1"/>
    <col min="9" max="256" width="9.140625" style="507"/>
    <col min="257" max="257" width="5" style="507" customWidth="1"/>
    <col min="258" max="258" width="54.7109375" style="507" customWidth="1"/>
    <col min="259" max="264" width="11" style="507" customWidth="1"/>
    <col min="265" max="512" width="9.140625" style="507"/>
    <col min="513" max="513" width="5" style="507" customWidth="1"/>
    <col min="514" max="514" width="54.7109375" style="507" customWidth="1"/>
    <col min="515" max="520" width="11" style="507" customWidth="1"/>
    <col min="521" max="768" width="9.140625" style="507"/>
    <col min="769" max="769" width="5" style="507" customWidth="1"/>
    <col min="770" max="770" width="54.7109375" style="507" customWidth="1"/>
    <col min="771" max="776" width="11" style="507" customWidth="1"/>
    <col min="777" max="1024" width="9.140625" style="507"/>
    <col min="1025" max="1025" width="5" style="507" customWidth="1"/>
    <col min="1026" max="1026" width="54.7109375" style="507" customWidth="1"/>
    <col min="1027" max="1032" width="11" style="507" customWidth="1"/>
    <col min="1033" max="1280" width="9.140625" style="507"/>
    <col min="1281" max="1281" width="5" style="507" customWidth="1"/>
    <col min="1282" max="1282" width="54.7109375" style="507" customWidth="1"/>
    <col min="1283" max="1288" width="11" style="507" customWidth="1"/>
    <col min="1289" max="1536" width="9.140625" style="507"/>
    <col min="1537" max="1537" width="5" style="507" customWidth="1"/>
    <col min="1538" max="1538" width="54.7109375" style="507" customWidth="1"/>
    <col min="1539" max="1544" width="11" style="507" customWidth="1"/>
    <col min="1545" max="1792" width="9.140625" style="507"/>
    <col min="1793" max="1793" width="5" style="507" customWidth="1"/>
    <col min="1794" max="1794" width="54.7109375" style="507" customWidth="1"/>
    <col min="1795" max="1800" width="11" style="507" customWidth="1"/>
    <col min="1801" max="2048" width="9.140625" style="507"/>
    <col min="2049" max="2049" width="5" style="507" customWidth="1"/>
    <col min="2050" max="2050" width="54.7109375" style="507" customWidth="1"/>
    <col min="2051" max="2056" width="11" style="507" customWidth="1"/>
    <col min="2057" max="2304" width="9.140625" style="507"/>
    <col min="2305" max="2305" width="5" style="507" customWidth="1"/>
    <col min="2306" max="2306" width="54.7109375" style="507" customWidth="1"/>
    <col min="2307" max="2312" width="11" style="507" customWidth="1"/>
    <col min="2313" max="2560" width="9.140625" style="507"/>
    <col min="2561" max="2561" width="5" style="507" customWidth="1"/>
    <col min="2562" max="2562" width="54.7109375" style="507" customWidth="1"/>
    <col min="2563" max="2568" width="11" style="507" customWidth="1"/>
    <col min="2569" max="2816" width="9.140625" style="507"/>
    <col min="2817" max="2817" width="5" style="507" customWidth="1"/>
    <col min="2818" max="2818" width="54.7109375" style="507" customWidth="1"/>
    <col min="2819" max="2824" width="11" style="507" customWidth="1"/>
    <col min="2825" max="3072" width="9.140625" style="507"/>
    <col min="3073" max="3073" width="5" style="507" customWidth="1"/>
    <col min="3074" max="3074" width="54.7109375" style="507" customWidth="1"/>
    <col min="3075" max="3080" width="11" style="507" customWidth="1"/>
    <col min="3081" max="3328" width="9.140625" style="507"/>
    <col min="3329" max="3329" width="5" style="507" customWidth="1"/>
    <col min="3330" max="3330" width="54.7109375" style="507" customWidth="1"/>
    <col min="3331" max="3336" width="11" style="507" customWidth="1"/>
    <col min="3337" max="3584" width="9.140625" style="507"/>
    <col min="3585" max="3585" width="5" style="507" customWidth="1"/>
    <col min="3586" max="3586" width="54.7109375" style="507" customWidth="1"/>
    <col min="3587" max="3592" width="11" style="507" customWidth="1"/>
    <col min="3593" max="3840" width="9.140625" style="507"/>
    <col min="3841" max="3841" width="5" style="507" customWidth="1"/>
    <col min="3842" max="3842" width="54.7109375" style="507" customWidth="1"/>
    <col min="3843" max="3848" width="11" style="507" customWidth="1"/>
    <col min="3849" max="4096" width="9.140625" style="507"/>
    <col min="4097" max="4097" width="5" style="507" customWidth="1"/>
    <col min="4098" max="4098" width="54.7109375" style="507" customWidth="1"/>
    <col min="4099" max="4104" width="11" style="507" customWidth="1"/>
    <col min="4105" max="4352" width="9.140625" style="507"/>
    <col min="4353" max="4353" width="5" style="507" customWidth="1"/>
    <col min="4354" max="4354" width="54.7109375" style="507" customWidth="1"/>
    <col min="4355" max="4360" width="11" style="507" customWidth="1"/>
    <col min="4361" max="4608" width="9.140625" style="507"/>
    <col min="4609" max="4609" width="5" style="507" customWidth="1"/>
    <col min="4610" max="4610" width="54.7109375" style="507" customWidth="1"/>
    <col min="4611" max="4616" width="11" style="507" customWidth="1"/>
    <col min="4617" max="4864" width="9.140625" style="507"/>
    <col min="4865" max="4865" width="5" style="507" customWidth="1"/>
    <col min="4866" max="4866" width="54.7109375" style="507" customWidth="1"/>
    <col min="4867" max="4872" width="11" style="507" customWidth="1"/>
    <col min="4873" max="5120" width="9.140625" style="507"/>
    <col min="5121" max="5121" width="5" style="507" customWidth="1"/>
    <col min="5122" max="5122" width="54.7109375" style="507" customWidth="1"/>
    <col min="5123" max="5128" width="11" style="507" customWidth="1"/>
    <col min="5129" max="5376" width="9.140625" style="507"/>
    <col min="5377" max="5377" width="5" style="507" customWidth="1"/>
    <col min="5378" max="5378" width="54.7109375" style="507" customWidth="1"/>
    <col min="5379" max="5384" width="11" style="507" customWidth="1"/>
    <col min="5385" max="5632" width="9.140625" style="507"/>
    <col min="5633" max="5633" width="5" style="507" customWidth="1"/>
    <col min="5634" max="5634" width="54.7109375" style="507" customWidth="1"/>
    <col min="5635" max="5640" width="11" style="507" customWidth="1"/>
    <col min="5641" max="5888" width="9.140625" style="507"/>
    <col min="5889" max="5889" width="5" style="507" customWidth="1"/>
    <col min="5890" max="5890" width="54.7109375" style="507" customWidth="1"/>
    <col min="5891" max="5896" width="11" style="507" customWidth="1"/>
    <col min="5897" max="6144" width="9.140625" style="507"/>
    <col min="6145" max="6145" width="5" style="507" customWidth="1"/>
    <col min="6146" max="6146" width="54.7109375" style="507" customWidth="1"/>
    <col min="6147" max="6152" width="11" style="507" customWidth="1"/>
    <col min="6153" max="6400" width="9.140625" style="507"/>
    <col min="6401" max="6401" width="5" style="507" customWidth="1"/>
    <col min="6402" max="6402" width="54.7109375" style="507" customWidth="1"/>
    <col min="6403" max="6408" width="11" style="507" customWidth="1"/>
    <col min="6409" max="6656" width="9.140625" style="507"/>
    <col min="6657" max="6657" width="5" style="507" customWidth="1"/>
    <col min="6658" max="6658" width="54.7109375" style="507" customWidth="1"/>
    <col min="6659" max="6664" width="11" style="507" customWidth="1"/>
    <col min="6665" max="6912" width="9.140625" style="507"/>
    <col min="6913" max="6913" width="5" style="507" customWidth="1"/>
    <col min="6914" max="6914" width="54.7109375" style="507" customWidth="1"/>
    <col min="6915" max="6920" width="11" style="507" customWidth="1"/>
    <col min="6921" max="7168" width="9.140625" style="507"/>
    <col min="7169" max="7169" width="5" style="507" customWidth="1"/>
    <col min="7170" max="7170" width="54.7109375" style="507" customWidth="1"/>
    <col min="7171" max="7176" width="11" style="507" customWidth="1"/>
    <col min="7177" max="7424" width="9.140625" style="507"/>
    <col min="7425" max="7425" width="5" style="507" customWidth="1"/>
    <col min="7426" max="7426" width="54.7109375" style="507" customWidth="1"/>
    <col min="7427" max="7432" width="11" style="507" customWidth="1"/>
    <col min="7433" max="7680" width="9.140625" style="507"/>
    <col min="7681" max="7681" width="5" style="507" customWidth="1"/>
    <col min="7682" max="7682" width="54.7109375" style="507" customWidth="1"/>
    <col min="7683" max="7688" width="11" style="507" customWidth="1"/>
    <col min="7689" max="7936" width="9.140625" style="507"/>
    <col min="7937" max="7937" width="5" style="507" customWidth="1"/>
    <col min="7938" max="7938" width="54.7109375" style="507" customWidth="1"/>
    <col min="7939" max="7944" width="11" style="507" customWidth="1"/>
    <col min="7945" max="8192" width="9.140625" style="507"/>
    <col min="8193" max="8193" width="5" style="507" customWidth="1"/>
    <col min="8194" max="8194" width="54.7109375" style="507" customWidth="1"/>
    <col min="8195" max="8200" width="11" style="507" customWidth="1"/>
    <col min="8201" max="8448" width="9.140625" style="507"/>
    <col min="8449" max="8449" width="5" style="507" customWidth="1"/>
    <col min="8450" max="8450" width="54.7109375" style="507" customWidth="1"/>
    <col min="8451" max="8456" width="11" style="507" customWidth="1"/>
    <col min="8457" max="8704" width="9.140625" style="507"/>
    <col min="8705" max="8705" width="5" style="507" customWidth="1"/>
    <col min="8706" max="8706" width="54.7109375" style="507" customWidth="1"/>
    <col min="8707" max="8712" width="11" style="507" customWidth="1"/>
    <col min="8713" max="8960" width="9.140625" style="507"/>
    <col min="8961" max="8961" width="5" style="507" customWidth="1"/>
    <col min="8962" max="8962" width="54.7109375" style="507" customWidth="1"/>
    <col min="8963" max="8968" width="11" style="507" customWidth="1"/>
    <col min="8969" max="9216" width="9.140625" style="507"/>
    <col min="9217" max="9217" width="5" style="507" customWidth="1"/>
    <col min="9218" max="9218" width="54.7109375" style="507" customWidth="1"/>
    <col min="9219" max="9224" width="11" style="507" customWidth="1"/>
    <col min="9225" max="9472" width="9.140625" style="507"/>
    <col min="9473" max="9473" width="5" style="507" customWidth="1"/>
    <col min="9474" max="9474" width="54.7109375" style="507" customWidth="1"/>
    <col min="9475" max="9480" width="11" style="507" customWidth="1"/>
    <col min="9481" max="9728" width="9.140625" style="507"/>
    <col min="9729" max="9729" width="5" style="507" customWidth="1"/>
    <col min="9730" max="9730" width="54.7109375" style="507" customWidth="1"/>
    <col min="9731" max="9736" width="11" style="507" customWidth="1"/>
    <col min="9737" max="9984" width="9.140625" style="507"/>
    <col min="9985" max="9985" width="5" style="507" customWidth="1"/>
    <col min="9986" max="9986" width="54.7109375" style="507" customWidth="1"/>
    <col min="9987" max="9992" width="11" style="507" customWidth="1"/>
    <col min="9993" max="10240" width="9.140625" style="507"/>
    <col min="10241" max="10241" width="5" style="507" customWidth="1"/>
    <col min="10242" max="10242" width="54.7109375" style="507" customWidth="1"/>
    <col min="10243" max="10248" width="11" style="507" customWidth="1"/>
    <col min="10249" max="10496" width="9.140625" style="507"/>
    <col min="10497" max="10497" width="5" style="507" customWidth="1"/>
    <col min="10498" max="10498" width="54.7109375" style="507" customWidth="1"/>
    <col min="10499" max="10504" width="11" style="507" customWidth="1"/>
    <col min="10505" max="10752" width="9.140625" style="507"/>
    <col min="10753" max="10753" width="5" style="507" customWidth="1"/>
    <col min="10754" max="10754" width="54.7109375" style="507" customWidth="1"/>
    <col min="10755" max="10760" width="11" style="507" customWidth="1"/>
    <col min="10761" max="11008" width="9.140625" style="507"/>
    <col min="11009" max="11009" width="5" style="507" customWidth="1"/>
    <col min="11010" max="11010" width="54.7109375" style="507" customWidth="1"/>
    <col min="11011" max="11016" width="11" style="507" customWidth="1"/>
    <col min="11017" max="11264" width="9.140625" style="507"/>
    <col min="11265" max="11265" width="5" style="507" customWidth="1"/>
    <col min="11266" max="11266" width="54.7109375" style="507" customWidth="1"/>
    <col min="11267" max="11272" width="11" style="507" customWidth="1"/>
    <col min="11273" max="11520" width="9.140625" style="507"/>
    <col min="11521" max="11521" width="5" style="507" customWidth="1"/>
    <col min="11522" max="11522" width="54.7109375" style="507" customWidth="1"/>
    <col min="11523" max="11528" width="11" style="507" customWidth="1"/>
    <col min="11529" max="11776" width="9.140625" style="507"/>
    <col min="11777" max="11777" width="5" style="507" customWidth="1"/>
    <col min="11778" max="11778" width="54.7109375" style="507" customWidth="1"/>
    <col min="11779" max="11784" width="11" style="507" customWidth="1"/>
    <col min="11785" max="12032" width="9.140625" style="507"/>
    <col min="12033" max="12033" width="5" style="507" customWidth="1"/>
    <col min="12034" max="12034" width="54.7109375" style="507" customWidth="1"/>
    <col min="12035" max="12040" width="11" style="507" customWidth="1"/>
    <col min="12041" max="12288" width="9.140625" style="507"/>
    <col min="12289" max="12289" width="5" style="507" customWidth="1"/>
    <col min="12290" max="12290" width="54.7109375" style="507" customWidth="1"/>
    <col min="12291" max="12296" width="11" style="507" customWidth="1"/>
    <col min="12297" max="12544" width="9.140625" style="507"/>
    <col min="12545" max="12545" width="5" style="507" customWidth="1"/>
    <col min="12546" max="12546" width="54.7109375" style="507" customWidth="1"/>
    <col min="12547" max="12552" width="11" style="507" customWidth="1"/>
    <col min="12553" max="12800" width="9.140625" style="507"/>
    <col min="12801" max="12801" width="5" style="507" customWidth="1"/>
    <col min="12802" max="12802" width="54.7109375" style="507" customWidth="1"/>
    <col min="12803" max="12808" width="11" style="507" customWidth="1"/>
    <col min="12809" max="13056" width="9.140625" style="507"/>
    <col min="13057" max="13057" width="5" style="507" customWidth="1"/>
    <col min="13058" max="13058" width="54.7109375" style="507" customWidth="1"/>
    <col min="13059" max="13064" width="11" style="507" customWidth="1"/>
    <col min="13065" max="13312" width="9.140625" style="507"/>
    <col min="13313" max="13313" width="5" style="507" customWidth="1"/>
    <col min="13314" max="13314" width="54.7109375" style="507" customWidth="1"/>
    <col min="13315" max="13320" width="11" style="507" customWidth="1"/>
    <col min="13321" max="13568" width="9.140625" style="507"/>
    <col min="13569" max="13569" width="5" style="507" customWidth="1"/>
    <col min="13570" max="13570" width="54.7109375" style="507" customWidth="1"/>
    <col min="13571" max="13576" width="11" style="507" customWidth="1"/>
    <col min="13577" max="13824" width="9.140625" style="507"/>
    <col min="13825" max="13825" width="5" style="507" customWidth="1"/>
    <col min="13826" max="13826" width="54.7109375" style="507" customWidth="1"/>
    <col min="13827" max="13832" width="11" style="507" customWidth="1"/>
    <col min="13833" max="14080" width="9.140625" style="507"/>
    <col min="14081" max="14081" width="5" style="507" customWidth="1"/>
    <col min="14082" max="14082" width="54.7109375" style="507" customWidth="1"/>
    <col min="14083" max="14088" width="11" style="507" customWidth="1"/>
    <col min="14089" max="14336" width="9.140625" style="507"/>
    <col min="14337" max="14337" width="5" style="507" customWidth="1"/>
    <col min="14338" max="14338" width="54.7109375" style="507" customWidth="1"/>
    <col min="14339" max="14344" width="11" style="507" customWidth="1"/>
    <col min="14345" max="14592" width="9.140625" style="507"/>
    <col min="14593" max="14593" width="5" style="507" customWidth="1"/>
    <col min="14594" max="14594" width="54.7109375" style="507" customWidth="1"/>
    <col min="14595" max="14600" width="11" style="507" customWidth="1"/>
    <col min="14601" max="14848" width="9.140625" style="507"/>
    <col min="14849" max="14849" width="5" style="507" customWidth="1"/>
    <col min="14850" max="14850" width="54.7109375" style="507" customWidth="1"/>
    <col min="14851" max="14856" width="11" style="507" customWidth="1"/>
    <col min="14857" max="15104" width="9.140625" style="507"/>
    <col min="15105" max="15105" width="5" style="507" customWidth="1"/>
    <col min="15106" max="15106" width="54.7109375" style="507" customWidth="1"/>
    <col min="15107" max="15112" width="11" style="507" customWidth="1"/>
    <col min="15113" max="15360" width="9.140625" style="507"/>
    <col min="15361" max="15361" width="5" style="507" customWidth="1"/>
    <col min="15362" max="15362" width="54.7109375" style="507" customWidth="1"/>
    <col min="15363" max="15368" width="11" style="507" customWidth="1"/>
    <col min="15369" max="15616" width="9.140625" style="507"/>
    <col min="15617" max="15617" width="5" style="507" customWidth="1"/>
    <col min="15618" max="15618" width="54.7109375" style="507" customWidth="1"/>
    <col min="15619" max="15624" width="11" style="507" customWidth="1"/>
    <col min="15625" max="15872" width="9.140625" style="507"/>
    <col min="15873" max="15873" width="5" style="507" customWidth="1"/>
    <col min="15874" max="15874" width="54.7109375" style="507" customWidth="1"/>
    <col min="15875" max="15880" width="11" style="507" customWidth="1"/>
    <col min="15881" max="16128" width="9.140625" style="507"/>
    <col min="16129" max="16129" width="5" style="507" customWidth="1"/>
    <col min="16130" max="16130" width="54.7109375" style="507" customWidth="1"/>
    <col min="16131" max="16136" width="11" style="507" customWidth="1"/>
    <col min="16137" max="16384" width="9.140625" style="507"/>
  </cols>
  <sheetData>
    <row r="1" spans="1:15" ht="25.5" customHeight="1" x14ac:dyDescent="0.25">
      <c r="A1" s="792" t="s">
        <v>975</v>
      </c>
      <c r="B1" s="792"/>
      <c r="C1" s="792"/>
      <c r="D1" s="792"/>
      <c r="E1" s="792"/>
      <c r="F1" s="792"/>
      <c r="G1" s="792"/>
      <c r="H1" s="792"/>
      <c r="K1" s="800"/>
      <c r="L1" s="800"/>
      <c r="M1" s="800"/>
      <c r="N1" s="800"/>
      <c r="O1" s="720"/>
    </row>
    <row r="2" spans="1:15" ht="12.75" customHeight="1" x14ac:dyDescent="0.25">
      <c r="K2" s="800"/>
      <c r="L2" s="800"/>
      <c r="M2" s="800"/>
      <c r="N2" s="800"/>
      <c r="O2" s="720"/>
    </row>
    <row r="3" spans="1:15" ht="12.75" customHeight="1" x14ac:dyDescent="0.25">
      <c r="A3" s="793"/>
      <c r="B3" s="793"/>
      <c r="C3" s="794" t="s">
        <v>976</v>
      </c>
      <c r="D3" s="801"/>
      <c r="E3" s="794" t="s">
        <v>955</v>
      </c>
      <c r="F3" s="801"/>
      <c r="G3" s="794" t="s">
        <v>534</v>
      </c>
      <c r="H3" s="801"/>
      <c r="K3" s="720"/>
      <c r="L3" s="720"/>
      <c r="M3" s="720"/>
      <c r="N3" s="720"/>
      <c r="O3" s="720"/>
    </row>
    <row r="4" spans="1:15" s="720" customFormat="1" ht="25.5" customHeight="1" x14ac:dyDescent="0.2">
      <c r="A4" s="807"/>
      <c r="B4" s="807"/>
      <c r="C4" s="721" t="s">
        <v>0</v>
      </c>
      <c r="D4" s="721" t="s">
        <v>1</v>
      </c>
      <c r="E4" s="721" t="s">
        <v>0</v>
      </c>
      <c r="F4" s="721" t="s">
        <v>1</v>
      </c>
      <c r="G4" s="721" t="s">
        <v>0</v>
      </c>
      <c r="H4" s="721" t="s">
        <v>1</v>
      </c>
    </row>
    <row r="5" spans="1:15" s="723" customFormat="1" ht="12.75" customHeight="1" x14ac:dyDescent="0.2">
      <c r="A5" s="808"/>
      <c r="B5" s="808"/>
      <c r="C5" s="722"/>
      <c r="D5" s="722"/>
      <c r="E5" s="722"/>
      <c r="F5" s="722"/>
      <c r="G5" s="722"/>
      <c r="H5" s="722"/>
    </row>
    <row r="6" spans="1:15" s="723" customFormat="1" ht="12.75" customHeight="1" x14ac:dyDescent="0.2">
      <c r="A6" s="806" t="s">
        <v>117</v>
      </c>
      <c r="B6" s="806"/>
      <c r="C6" s="722"/>
      <c r="D6" s="722"/>
      <c r="E6" s="722"/>
      <c r="F6" s="722"/>
      <c r="G6" s="722"/>
      <c r="H6" s="722"/>
      <c r="J6" s="607"/>
      <c r="N6" s="724"/>
    </row>
    <row r="7" spans="1:15" s="723" customFormat="1" ht="12.75" customHeight="1" x14ac:dyDescent="0.2">
      <c r="A7" s="803" t="s">
        <v>4</v>
      </c>
      <c r="B7" s="803"/>
      <c r="C7" s="722">
        <v>40</v>
      </c>
      <c r="D7" s="722">
        <v>40</v>
      </c>
      <c r="E7" s="722">
        <v>40</v>
      </c>
      <c r="F7" s="722">
        <v>40</v>
      </c>
      <c r="G7" s="725">
        <v>0</v>
      </c>
      <c r="H7" s="725">
        <v>0</v>
      </c>
    </row>
    <row r="8" spans="1:15" s="723" customFormat="1" ht="12.75" customHeight="1" x14ac:dyDescent="0.2">
      <c r="A8" s="803" t="s">
        <v>2</v>
      </c>
      <c r="B8" s="803"/>
      <c r="C8" s="722">
        <v>6630</v>
      </c>
      <c r="D8" s="722">
        <v>6140</v>
      </c>
      <c r="E8" s="722">
        <v>6910</v>
      </c>
      <c r="F8" s="722">
        <v>6390</v>
      </c>
      <c r="G8" s="725">
        <v>-280</v>
      </c>
      <c r="H8" s="725">
        <v>-240</v>
      </c>
    </row>
    <row r="9" spans="1:15" s="723" customFormat="1" ht="12.75" customHeight="1" x14ac:dyDescent="0.2">
      <c r="A9" s="803" t="s">
        <v>3</v>
      </c>
      <c r="B9" s="803"/>
      <c r="C9" s="722">
        <v>30</v>
      </c>
      <c r="D9" s="722">
        <v>30</v>
      </c>
      <c r="E9" s="722">
        <v>30</v>
      </c>
      <c r="F9" s="722">
        <v>30</v>
      </c>
      <c r="G9" s="725" t="s">
        <v>8</v>
      </c>
      <c r="H9" s="725" t="s">
        <v>8</v>
      </c>
    </row>
    <row r="10" spans="1:15" s="723" customFormat="1" ht="12.75" customHeight="1" x14ac:dyDescent="0.2">
      <c r="A10" s="803" t="s">
        <v>6</v>
      </c>
      <c r="B10" s="803"/>
      <c r="C10" s="722">
        <v>310</v>
      </c>
      <c r="D10" s="722">
        <v>300</v>
      </c>
      <c r="E10" s="722">
        <v>300</v>
      </c>
      <c r="F10" s="722">
        <v>290</v>
      </c>
      <c r="G10" s="725">
        <v>10</v>
      </c>
      <c r="H10" s="725">
        <v>10</v>
      </c>
    </row>
    <row r="11" spans="1:15" s="723" customFormat="1" ht="12.75" customHeight="1" x14ac:dyDescent="0.2">
      <c r="A11" s="803" t="s">
        <v>917</v>
      </c>
      <c r="B11" s="803"/>
      <c r="C11" s="722">
        <v>1230</v>
      </c>
      <c r="D11" s="722">
        <v>1150</v>
      </c>
      <c r="E11" s="722">
        <v>1160</v>
      </c>
      <c r="F11" s="722">
        <v>1080</v>
      </c>
      <c r="G11" s="725">
        <v>70</v>
      </c>
      <c r="H11" s="725">
        <v>70</v>
      </c>
    </row>
    <row r="12" spans="1:15" s="723" customFormat="1" ht="12.75" customHeight="1" x14ac:dyDescent="0.2">
      <c r="A12" s="803"/>
      <c r="B12" s="803"/>
      <c r="C12" s="722"/>
      <c r="D12" s="722"/>
      <c r="E12" s="722"/>
      <c r="F12" s="722"/>
      <c r="G12" s="725"/>
      <c r="H12" s="725"/>
    </row>
    <row r="13" spans="1:15" s="723" customFormat="1" ht="12.75" customHeight="1" x14ac:dyDescent="0.2">
      <c r="A13" s="806" t="s">
        <v>176</v>
      </c>
      <c r="B13" s="806"/>
      <c r="C13" s="722"/>
      <c r="D13" s="722"/>
      <c r="E13" s="722"/>
      <c r="F13" s="722"/>
      <c r="G13" s="725"/>
      <c r="H13" s="725"/>
    </row>
    <row r="14" spans="1:15" s="723" customFormat="1" ht="12.75" customHeight="1" x14ac:dyDescent="0.2">
      <c r="A14" s="803" t="s">
        <v>836</v>
      </c>
      <c r="B14" s="803"/>
      <c r="C14" s="722">
        <v>3110</v>
      </c>
      <c r="D14" s="722">
        <v>3000</v>
      </c>
      <c r="E14" s="722">
        <v>3100</v>
      </c>
      <c r="F14" s="722">
        <v>3000</v>
      </c>
      <c r="G14" s="725">
        <v>10</v>
      </c>
      <c r="H14" s="725" t="s">
        <v>8</v>
      </c>
      <c r="J14" s="720"/>
    </row>
    <row r="15" spans="1:15" s="723" customFormat="1" ht="12.75" customHeight="1" x14ac:dyDescent="0.2">
      <c r="A15" s="803" t="s">
        <v>9</v>
      </c>
      <c r="B15" s="803"/>
      <c r="C15" s="722">
        <v>860</v>
      </c>
      <c r="D15" s="722">
        <v>800</v>
      </c>
      <c r="E15" s="722">
        <v>850</v>
      </c>
      <c r="F15" s="722">
        <v>720</v>
      </c>
      <c r="G15" s="725">
        <v>10</v>
      </c>
      <c r="H15" s="725">
        <v>80</v>
      </c>
      <c r="J15" s="720"/>
    </row>
    <row r="16" spans="1:15" s="723" customFormat="1" ht="12.75" customHeight="1" x14ac:dyDescent="0.2">
      <c r="A16" s="803" t="s">
        <v>10</v>
      </c>
      <c r="B16" s="803"/>
      <c r="C16" s="722">
        <v>970</v>
      </c>
      <c r="D16" s="722">
        <v>880</v>
      </c>
      <c r="E16" s="722">
        <v>970</v>
      </c>
      <c r="F16" s="722">
        <v>880</v>
      </c>
      <c r="G16" s="725" t="s">
        <v>8</v>
      </c>
      <c r="H16" s="725">
        <v>0</v>
      </c>
      <c r="J16" s="720"/>
    </row>
    <row r="17" spans="1:10" s="723" customFormat="1" ht="12.75" customHeight="1" x14ac:dyDescent="0.2">
      <c r="A17" s="803" t="s">
        <v>11</v>
      </c>
      <c r="B17" s="803"/>
      <c r="C17" s="722">
        <v>1880</v>
      </c>
      <c r="D17" s="722">
        <v>1770</v>
      </c>
      <c r="E17" s="722">
        <v>1890</v>
      </c>
      <c r="F17" s="722">
        <v>1780</v>
      </c>
      <c r="G17" s="725">
        <v>-10</v>
      </c>
      <c r="H17" s="725">
        <v>-10</v>
      </c>
      <c r="J17" s="720"/>
    </row>
    <row r="18" spans="1:10" s="723" customFormat="1" ht="12.75" customHeight="1" x14ac:dyDescent="0.2">
      <c r="A18" s="803" t="s">
        <v>73</v>
      </c>
      <c r="B18" s="803"/>
      <c r="C18" s="722">
        <v>4430</v>
      </c>
      <c r="D18" s="722">
        <v>3980</v>
      </c>
      <c r="E18" s="722">
        <v>4470</v>
      </c>
      <c r="F18" s="722">
        <v>3950</v>
      </c>
      <c r="G18" s="725">
        <v>-40</v>
      </c>
      <c r="H18" s="725">
        <v>30</v>
      </c>
      <c r="J18" s="720"/>
    </row>
    <row r="19" spans="1:10" s="723" customFormat="1" ht="12.75" customHeight="1" x14ac:dyDescent="0.2">
      <c r="A19" s="803" t="s">
        <v>620</v>
      </c>
      <c r="B19" s="803"/>
      <c r="C19" s="722">
        <v>2030</v>
      </c>
      <c r="D19" s="722">
        <v>1960</v>
      </c>
      <c r="E19" s="722">
        <v>2010</v>
      </c>
      <c r="F19" s="722">
        <v>1940</v>
      </c>
      <c r="G19" s="725">
        <v>20</v>
      </c>
      <c r="H19" s="725">
        <v>20</v>
      </c>
      <c r="J19" s="720"/>
    </row>
    <row r="20" spans="1:10" s="723" customFormat="1" ht="12.75" customHeight="1" x14ac:dyDescent="0.2">
      <c r="A20" s="803" t="s">
        <v>15</v>
      </c>
      <c r="B20" s="803"/>
      <c r="C20" s="722">
        <v>80</v>
      </c>
      <c r="D20" s="722">
        <v>80</v>
      </c>
      <c r="E20" s="722">
        <v>80</v>
      </c>
      <c r="F20" s="722">
        <v>70</v>
      </c>
      <c r="G20" s="725" t="s">
        <v>8</v>
      </c>
      <c r="H20" s="725" t="s">
        <v>8</v>
      </c>
      <c r="J20" s="720"/>
    </row>
    <row r="21" spans="1:10" s="723" customFormat="1" ht="12.75" customHeight="1" x14ac:dyDescent="0.2">
      <c r="A21" s="803" t="s">
        <v>12</v>
      </c>
      <c r="B21" s="803"/>
      <c r="C21" s="722">
        <v>540</v>
      </c>
      <c r="D21" s="722">
        <v>520</v>
      </c>
      <c r="E21" s="722">
        <v>560</v>
      </c>
      <c r="F21" s="722">
        <v>530</v>
      </c>
      <c r="G21" s="725">
        <v>-10</v>
      </c>
      <c r="H21" s="725">
        <v>-10</v>
      </c>
      <c r="J21" s="720"/>
    </row>
    <row r="22" spans="1:10" s="723" customFormat="1" ht="12.75" customHeight="1" x14ac:dyDescent="0.2">
      <c r="A22" s="803" t="s">
        <v>13</v>
      </c>
      <c r="B22" s="803"/>
      <c r="C22" s="722">
        <v>790</v>
      </c>
      <c r="D22" s="722">
        <v>780</v>
      </c>
      <c r="E22" s="722">
        <v>770</v>
      </c>
      <c r="F22" s="722">
        <v>760</v>
      </c>
      <c r="G22" s="725">
        <v>20</v>
      </c>
      <c r="H22" s="725">
        <v>20</v>
      </c>
      <c r="J22" s="720"/>
    </row>
    <row r="23" spans="1:10" s="723" customFormat="1" ht="12.75" customHeight="1" x14ac:dyDescent="0.2">
      <c r="A23" s="803" t="s">
        <v>386</v>
      </c>
      <c r="B23" s="803"/>
      <c r="C23" s="722">
        <v>1190</v>
      </c>
      <c r="D23" s="722">
        <v>1160</v>
      </c>
      <c r="E23" s="722">
        <v>1180</v>
      </c>
      <c r="F23" s="722">
        <v>1150</v>
      </c>
      <c r="G23" s="725">
        <v>10</v>
      </c>
      <c r="H23" s="725">
        <v>10</v>
      </c>
      <c r="J23" s="720"/>
    </row>
    <row r="24" spans="1:10" s="723" customFormat="1" ht="12.75" customHeight="1" x14ac:dyDescent="0.2">
      <c r="A24" s="803" t="s">
        <v>423</v>
      </c>
      <c r="B24" s="803"/>
      <c r="C24" s="722">
        <v>1290</v>
      </c>
      <c r="D24" s="722">
        <v>1250</v>
      </c>
      <c r="E24" s="722">
        <v>1300</v>
      </c>
      <c r="F24" s="722">
        <v>1260</v>
      </c>
      <c r="G24" s="725">
        <v>-10</v>
      </c>
      <c r="H24" s="725">
        <v>-10</v>
      </c>
      <c r="J24" s="720"/>
    </row>
    <row r="25" spans="1:10" s="723" customFormat="1" ht="12.75" customHeight="1" x14ac:dyDescent="0.2">
      <c r="A25" s="803" t="s">
        <v>16</v>
      </c>
      <c r="B25" s="803"/>
      <c r="C25" s="722">
        <v>1020</v>
      </c>
      <c r="D25" s="722">
        <v>960</v>
      </c>
      <c r="E25" s="722">
        <v>1010</v>
      </c>
      <c r="F25" s="722">
        <v>950</v>
      </c>
      <c r="G25" s="725">
        <v>10</v>
      </c>
      <c r="H25" s="725">
        <v>10</v>
      </c>
      <c r="J25" s="720"/>
    </row>
    <row r="26" spans="1:10" s="723" customFormat="1" ht="12.75" customHeight="1" x14ac:dyDescent="0.2">
      <c r="A26" s="803" t="s">
        <v>573</v>
      </c>
      <c r="B26" s="803"/>
      <c r="C26" s="722">
        <v>50</v>
      </c>
      <c r="D26" s="722">
        <v>50</v>
      </c>
      <c r="E26" s="722">
        <v>50</v>
      </c>
      <c r="F26" s="722">
        <v>40</v>
      </c>
      <c r="G26" s="725" t="s">
        <v>8</v>
      </c>
      <c r="H26" s="725" t="s">
        <v>8</v>
      </c>
      <c r="J26" s="720"/>
    </row>
    <row r="27" spans="1:10" s="723" customFormat="1" ht="12.75" customHeight="1" x14ac:dyDescent="0.2">
      <c r="A27" s="803"/>
      <c r="B27" s="803"/>
      <c r="C27" s="722"/>
      <c r="D27" s="722"/>
      <c r="E27" s="722"/>
      <c r="F27" s="722"/>
      <c r="G27" s="725"/>
      <c r="H27" s="725"/>
    </row>
    <row r="28" spans="1:10" s="723" customFormat="1" ht="12.75" customHeight="1" x14ac:dyDescent="0.2">
      <c r="A28" s="806" t="s">
        <v>17</v>
      </c>
      <c r="B28" s="806"/>
      <c r="C28" s="722"/>
      <c r="D28" s="722"/>
      <c r="E28" s="722"/>
      <c r="F28" s="722"/>
      <c r="G28" s="725"/>
      <c r="H28" s="725"/>
    </row>
    <row r="29" spans="1:10" s="723" customFormat="1" ht="12.75" customHeight="1" x14ac:dyDescent="0.2">
      <c r="A29" s="803" t="s">
        <v>808</v>
      </c>
      <c r="B29" s="803"/>
      <c r="C29" s="722">
        <v>2020</v>
      </c>
      <c r="D29" s="722">
        <v>1980</v>
      </c>
      <c r="E29" s="722">
        <v>1970</v>
      </c>
      <c r="F29" s="722">
        <v>1920</v>
      </c>
      <c r="G29" s="725">
        <v>50</v>
      </c>
      <c r="H29" s="725">
        <v>50</v>
      </c>
    </row>
    <row r="30" spans="1:10" s="723" customFormat="1" ht="12.75" customHeight="1" x14ac:dyDescent="0.2">
      <c r="A30" s="803"/>
      <c r="B30" s="803"/>
      <c r="C30" s="722"/>
      <c r="D30" s="722"/>
      <c r="E30" s="722"/>
      <c r="F30" s="722"/>
      <c r="G30" s="725"/>
      <c r="H30" s="725"/>
    </row>
    <row r="31" spans="1:10" s="723" customFormat="1" ht="12.75" customHeight="1" x14ac:dyDescent="0.2">
      <c r="A31" s="806" t="s">
        <v>18</v>
      </c>
      <c r="B31" s="806"/>
      <c r="C31" s="722"/>
      <c r="D31" s="722"/>
      <c r="E31" s="722"/>
      <c r="F31" s="722"/>
      <c r="G31" s="725"/>
      <c r="H31" s="725"/>
    </row>
    <row r="32" spans="1:10" s="723" customFormat="1" ht="12.75" customHeight="1" x14ac:dyDescent="0.2">
      <c r="A32" s="803" t="s">
        <v>541</v>
      </c>
      <c r="B32" s="803"/>
      <c r="C32" s="722">
        <v>430</v>
      </c>
      <c r="D32" s="722">
        <v>420</v>
      </c>
      <c r="E32" s="722">
        <v>410</v>
      </c>
      <c r="F32" s="722">
        <v>410</v>
      </c>
      <c r="G32" s="725">
        <v>20</v>
      </c>
      <c r="H32" s="725">
        <v>10</v>
      </c>
    </row>
    <row r="33" spans="1:8" s="723" customFormat="1" ht="12.75" customHeight="1" x14ac:dyDescent="0.2">
      <c r="A33" s="803" t="s">
        <v>882</v>
      </c>
      <c r="B33" s="803"/>
      <c r="C33" s="722">
        <v>100</v>
      </c>
      <c r="D33" s="722">
        <v>100</v>
      </c>
      <c r="E33" s="722">
        <v>110</v>
      </c>
      <c r="F33" s="722">
        <v>100</v>
      </c>
      <c r="G33" s="725" t="s">
        <v>8</v>
      </c>
      <c r="H33" s="725" t="s">
        <v>8</v>
      </c>
    </row>
    <row r="34" spans="1:8" s="723" customFormat="1" ht="12.75" customHeight="1" x14ac:dyDescent="0.2">
      <c r="A34" s="803"/>
      <c r="B34" s="803"/>
      <c r="C34" s="722"/>
      <c r="D34" s="722"/>
      <c r="E34" s="722"/>
      <c r="F34" s="722"/>
      <c r="G34" s="725"/>
      <c r="H34" s="725"/>
    </row>
    <row r="35" spans="1:8" s="723" customFormat="1" ht="12.75" customHeight="1" x14ac:dyDescent="0.2">
      <c r="A35" s="806" t="s">
        <v>31</v>
      </c>
      <c r="B35" s="806"/>
      <c r="C35" s="722"/>
      <c r="D35" s="722"/>
      <c r="E35" s="722"/>
      <c r="F35" s="722"/>
      <c r="G35" s="725"/>
      <c r="H35" s="725"/>
    </row>
    <row r="36" spans="1:8" s="723" customFormat="1" ht="12.75" customHeight="1" x14ac:dyDescent="0.2">
      <c r="A36" s="803" t="s">
        <v>32</v>
      </c>
      <c r="B36" s="803"/>
      <c r="C36" s="722">
        <v>330</v>
      </c>
      <c r="D36" s="722">
        <v>300</v>
      </c>
      <c r="E36" s="722">
        <v>330</v>
      </c>
      <c r="F36" s="722">
        <v>300</v>
      </c>
      <c r="G36" s="725">
        <v>0</v>
      </c>
      <c r="H36" s="725" t="s">
        <v>8</v>
      </c>
    </row>
    <row r="37" spans="1:8" s="723" customFormat="1" ht="12.75" customHeight="1" x14ac:dyDescent="0.2">
      <c r="A37" s="803"/>
      <c r="B37" s="803"/>
      <c r="C37" s="722"/>
      <c r="D37" s="722"/>
      <c r="E37" s="722"/>
      <c r="F37" s="722"/>
      <c r="G37" s="725"/>
      <c r="H37" s="725"/>
    </row>
    <row r="38" spans="1:8" s="723" customFormat="1" ht="12.75" customHeight="1" x14ac:dyDescent="0.2">
      <c r="A38" s="806" t="s">
        <v>35</v>
      </c>
      <c r="B38" s="806"/>
      <c r="C38" s="722"/>
      <c r="D38" s="722"/>
      <c r="E38" s="722"/>
      <c r="F38" s="722"/>
      <c r="G38" s="725"/>
      <c r="H38" s="725"/>
    </row>
    <row r="39" spans="1:8" s="723" customFormat="1" ht="12.75" customHeight="1" x14ac:dyDescent="0.2">
      <c r="A39" s="803" t="s">
        <v>883</v>
      </c>
      <c r="B39" s="803"/>
      <c r="C39" s="722">
        <v>1710</v>
      </c>
      <c r="D39" s="722">
        <v>1660</v>
      </c>
      <c r="E39" s="722">
        <v>1700</v>
      </c>
      <c r="F39" s="722">
        <v>1650</v>
      </c>
      <c r="G39" s="725">
        <v>20</v>
      </c>
      <c r="H39" s="725">
        <v>10</v>
      </c>
    </row>
    <row r="40" spans="1:8" s="723" customFormat="1" ht="12.75" customHeight="1" x14ac:dyDescent="0.2">
      <c r="A40" s="803" t="s">
        <v>38</v>
      </c>
      <c r="B40" s="803"/>
      <c r="C40" s="722">
        <v>810</v>
      </c>
      <c r="D40" s="722">
        <v>720</v>
      </c>
      <c r="E40" s="722">
        <v>790</v>
      </c>
      <c r="F40" s="722">
        <v>700</v>
      </c>
      <c r="G40" s="725">
        <v>20</v>
      </c>
      <c r="H40" s="725">
        <v>10</v>
      </c>
    </row>
    <row r="41" spans="1:8" s="723" customFormat="1" ht="12.75" customHeight="1" x14ac:dyDescent="0.2">
      <c r="A41" s="803" t="s">
        <v>39</v>
      </c>
      <c r="B41" s="803"/>
      <c r="C41" s="722">
        <v>40</v>
      </c>
      <c r="D41" s="722">
        <v>40</v>
      </c>
      <c r="E41" s="722">
        <v>40</v>
      </c>
      <c r="F41" s="722">
        <v>40</v>
      </c>
      <c r="G41" s="725" t="s">
        <v>8</v>
      </c>
      <c r="H41" s="725" t="s">
        <v>8</v>
      </c>
    </row>
    <row r="42" spans="1:8" s="723" customFormat="1" ht="12.75" customHeight="1" x14ac:dyDescent="0.2">
      <c r="A42" s="803"/>
      <c r="B42" s="803"/>
      <c r="C42" s="722"/>
      <c r="D42" s="722"/>
      <c r="E42" s="722"/>
      <c r="F42" s="722"/>
      <c r="G42" s="725"/>
      <c r="H42" s="725"/>
    </row>
    <row r="43" spans="1:8" s="723" customFormat="1" ht="12.75" customHeight="1" x14ac:dyDescent="0.2">
      <c r="A43" s="806" t="s">
        <v>40</v>
      </c>
      <c r="B43" s="806"/>
      <c r="C43" s="722"/>
      <c r="D43" s="722"/>
      <c r="E43" s="722"/>
      <c r="F43" s="722"/>
      <c r="G43" s="725"/>
      <c r="H43" s="725"/>
    </row>
    <row r="44" spans="1:8" s="723" customFormat="1" ht="12.75" customHeight="1" x14ac:dyDescent="0.2">
      <c r="A44" s="803" t="s">
        <v>810</v>
      </c>
      <c r="B44" s="803"/>
      <c r="C44" s="722">
        <v>400</v>
      </c>
      <c r="D44" s="722">
        <v>380</v>
      </c>
      <c r="E44" s="722">
        <v>410</v>
      </c>
      <c r="F44" s="722">
        <v>390</v>
      </c>
      <c r="G44" s="725">
        <v>-10</v>
      </c>
      <c r="H44" s="725">
        <v>-10</v>
      </c>
    </row>
    <row r="45" spans="1:8" s="723" customFormat="1" ht="12.75" customHeight="1" x14ac:dyDescent="0.2">
      <c r="A45" s="803" t="s">
        <v>42</v>
      </c>
      <c r="B45" s="803"/>
      <c r="C45" s="722">
        <v>110</v>
      </c>
      <c r="D45" s="722">
        <v>110</v>
      </c>
      <c r="E45" s="722">
        <v>110</v>
      </c>
      <c r="F45" s="722">
        <v>110</v>
      </c>
      <c r="G45" s="725" t="s">
        <v>8</v>
      </c>
      <c r="H45" s="725" t="s">
        <v>8</v>
      </c>
    </row>
    <row r="46" spans="1:8" s="723" customFormat="1" ht="12.75" customHeight="1" x14ac:dyDescent="0.2">
      <c r="A46" s="803"/>
      <c r="B46" s="803"/>
      <c r="C46" s="722"/>
      <c r="D46" s="722"/>
      <c r="E46" s="722"/>
      <c r="F46" s="722"/>
      <c r="G46" s="725"/>
      <c r="H46" s="725"/>
    </row>
    <row r="47" spans="1:8" s="723" customFormat="1" ht="12.75" customHeight="1" x14ac:dyDescent="0.2">
      <c r="A47" s="806" t="s">
        <v>43</v>
      </c>
      <c r="B47" s="806"/>
      <c r="C47" s="722"/>
      <c r="D47" s="722"/>
      <c r="E47" s="722"/>
      <c r="F47" s="722"/>
      <c r="G47" s="725"/>
      <c r="H47" s="725"/>
    </row>
    <row r="48" spans="1:8" s="723" customFormat="1" ht="12.75" customHeight="1" x14ac:dyDescent="0.2">
      <c r="A48" s="803" t="s">
        <v>811</v>
      </c>
      <c r="B48" s="803"/>
      <c r="C48" s="722">
        <v>50050</v>
      </c>
      <c r="D48" s="722">
        <v>48680</v>
      </c>
      <c r="E48" s="722">
        <v>50380</v>
      </c>
      <c r="F48" s="722">
        <v>49010</v>
      </c>
      <c r="G48" s="725">
        <v>-330</v>
      </c>
      <c r="H48" s="725">
        <v>-330</v>
      </c>
    </row>
    <row r="49" spans="1:8" s="723" customFormat="1" ht="12.75" customHeight="1" x14ac:dyDescent="0.2">
      <c r="A49" s="803" t="s">
        <v>45</v>
      </c>
      <c r="B49" s="803"/>
      <c r="C49" s="722">
        <v>3830</v>
      </c>
      <c r="D49" s="722">
        <v>3680</v>
      </c>
      <c r="E49" s="722">
        <v>3840</v>
      </c>
      <c r="F49" s="722">
        <v>3690</v>
      </c>
      <c r="G49" s="725">
        <v>-10</v>
      </c>
      <c r="H49" s="725">
        <v>-10</v>
      </c>
    </row>
    <row r="50" spans="1:8" s="723" customFormat="1" ht="12.75" customHeight="1" x14ac:dyDescent="0.2">
      <c r="A50" s="803" t="s">
        <v>129</v>
      </c>
      <c r="B50" s="803"/>
      <c r="C50" s="722">
        <v>2430</v>
      </c>
      <c r="D50" s="722">
        <v>2390</v>
      </c>
      <c r="E50" s="722">
        <v>2430</v>
      </c>
      <c r="F50" s="722">
        <v>2390</v>
      </c>
      <c r="G50" s="725">
        <v>0</v>
      </c>
      <c r="H50" s="725">
        <v>0</v>
      </c>
    </row>
    <row r="51" spans="1:8" s="723" customFormat="1" ht="12.75" customHeight="1" x14ac:dyDescent="0.2">
      <c r="A51" s="803" t="s">
        <v>46</v>
      </c>
      <c r="B51" s="803"/>
      <c r="C51" s="722">
        <v>1070</v>
      </c>
      <c r="D51" s="722">
        <v>1010</v>
      </c>
      <c r="E51" s="722">
        <v>1050</v>
      </c>
      <c r="F51" s="722">
        <v>990</v>
      </c>
      <c r="G51" s="725">
        <v>20</v>
      </c>
      <c r="H51" s="725">
        <v>20</v>
      </c>
    </row>
    <row r="52" spans="1:8" s="723" customFormat="1" ht="12.75" customHeight="1" x14ac:dyDescent="0.2">
      <c r="A52" s="803"/>
      <c r="B52" s="803"/>
      <c r="C52" s="722"/>
      <c r="D52" s="722"/>
      <c r="E52" s="722"/>
      <c r="F52" s="722"/>
      <c r="G52" s="725"/>
      <c r="H52" s="725"/>
    </row>
    <row r="53" spans="1:8" s="723" customFormat="1" ht="12.75" customHeight="1" x14ac:dyDescent="0.2">
      <c r="A53" s="806" t="s">
        <v>224</v>
      </c>
      <c r="B53" s="806"/>
      <c r="C53" s="722"/>
      <c r="D53" s="722"/>
      <c r="E53" s="722"/>
      <c r="F53" s="722"/>
      <c r="G53" s="725"/>
      <c r="H53" s="725"/>
    </row>
    <row r="54" spans="1:8" s="723" customFormat="1" ht="12.75" customHeight="1" x14ac:dyDescent="0.2">
      <c r="A54" s="803" t="s">
        <v>812</v>
      </c>
      <c r="B54" s="803"/>
      <c r="C54" s="722">
        <v>2310</v>
      </c>
      <c r="D54" s="722">
        <v>2220</v>
      </c>
      <c r="E54" s="722">
        <v>2280</v>
      </c>
      <c r="F54" s="722">
        <v>2180</v>
      </c>
      <c r="G54" s="725">
        <v>40</v>
      </c>
      <c r="H54" s="725">
        <v>40</v>
      </c>
    </row>
    <row r="55" spans="1:8" s="723" customFormat="1" ht="12.75" customHeight="1" x14ac:dyDescent="0.2">
      <c r="A55" s="803" t="s">
        <v>753</v>
      </c>
      <c r="B55" s="803"/>
      <c r="C55" s="722">
        <v>720</v>
      </c>
      <c r="D55" s="722">
        <v>700</v>
      </c>
      <c r="E55" s="722">
        <v>690</v>
      </c>
      <c r="F55" s="722">
        <v>680</v>
      </c>
      <c r="G55" s="725">
        <v>20</v>
      </c>
      <c r="H55" s="725">
        <v>20</v>
      </c>
    </row>
    <row r="56" spans="1:8" s="723" customFormat="1" ht="12.75" customHeight="1" x14ac:dyDescent="0.2">
      <c r="A56" s="803" t="s">
        <v>720</v>
      </c>
      <c r="B56" s="803"/>
      <c r="C56" s="722">
        <v>100</v>
      </c>
      <c r="D56" s="722">
        <v>100</v>
      </c>
      <c r="E56" s="722">
        <v>100</v>
      </c>
      <c r="F56" s="722">
        <v>100</v>
      </c>
      <c r="G56" s="725" t="s">
        <v>8</v>
      </c>
      <c r="H56" s="725" t="s">
        <v>8</v>
      </c>
    </row>
    <row r="57" spans="1:8" s="723" customFormat="1" ht="12.75" customHeight="1" x14ac:dyDescent="0.2">
      <c r="A57" s="803" t="s">
        <v>939</v>
      </c>
      <c r="B57" s="803"/>
      <c r="C57" s="722">
        <v>360</v>
      </c>
      <c r="D57" s="722">
        <v>350</v>
      </c>
      <c r="E57" s="722">
        <v>400</v>
      </c>
      <c r="F57" s="722">
        <v>380</v>
      </c>
      <c r="G57" s="725">
        <v>-40</v>
      </c>
      <c r="H57" s="725">
        <v>-40</v>
      </c>
    </row>
    <row r="58" spans="1:8" s="723" customFormat="1" ht="12.75" customHeight="1" x14ac:dyDescent="0.2">
      <c r="A58" s="803"/>
      <c r="B58" s="803"/>
      <c r="C58" s="722"/>
      <c r="D58" s="722"/>
      <c r="E58" s="722"/>
      <c r="F58" s="722"/>
      <c r="G58" s="725"/>
      <c r="H58" s="725"/>
    </row>
    <row r="59" spans="1:8" s="723" customFormat="1" ht="12.75" customHeight="1" x14ac:dyDescent="0.2">
      <c r="A59" s="806" t="s">
        <v>47</v>
      </c>
      <c r="B59" s="806"/>
      <c r="C59" s="722"/>
      <c r="D59" s="722"/>
      <c r="E59" s="722"/>
      <c r="F59" s="722"/>
      <c r="G59" s="725"/>
      <c r="H59" s="725"/>
    </row>
    <row r="60" spans="1:8" s="723" customFormat="1" ht="12.75" customHeight="1" x14ac:dyDescent="0.2">
      <c r="A60" s="803" t="s">
        <v>735</v>
      </c>
      <c r="B60" s="803"/>
      <c r="C60" s="722">
        <v>1610</v>
      </c>
      <c r="D60" s="722">
        <v>1570</v>
      </c>
      <c r="E60" s="722">
        <v>1530</v>
      </c>
      <c r="F60" s="722">
        <v>1500</v>
      </c>
      <c r="G60" s="725">
        <v>80</v>
      </c>
      <c r="H60" s="725">
        <v>80</v>
      </c>
    </row>
    <row r="61" spans="1:8" s="723" customFormat="1" ht="12.75" customHeight="1" x14ac:dyDescent="0.2">
      <c r="A61" s="803"/>
      <c r="B61" s="803"/>
      <c r="C61" s="722"/>
      <c r="D61" s="722"/>
      <c r="E61" s="722"/>
      <c r="F61" s="722"/>
      <c r="G61" s="725"/>
      <c r="H61" s="725"/>
    </row>
    <row r="62" spans="1:8" s="723" customFormat="1" ht="12.75" customHeight="1" x14ac:dyDescent="0.2">
      <c r="A62" s="806" t="s">
        <v>49</v>
      </c>
      <c r="B62" s="806"/>
      <c r="C62" s="722"/>
      <c r="D62" s="722"/>
      <c r="E62" s="722"/>
      <c r="F62" s="722"/>
      <c r="G62" s="725"/>
      <c r="H62" s="725"/>
    </row>
    <row r="63" spans="1:8" s="723" customFormat="1" ht="12.75" customHeight="1" x14ac:dyDescent="0.2">
      <c r="A63" s="803" t="s">
        <v>813</v>
      </c>
      <c r="B63" s="803"/>
      <c r="C63" s="722">
        <v>2250</v>
      </c>
      <c r="D63" s="722">
        <v>2160</v>
      </c>
      <c r="E63" s="722">
        <v>2260</v>
      </c>
      <c r="F63" s="722">
        <v>2180</v>
      </c>
      <c r="G63" s="725">
        <v>-20</v>
      </c>
      <c r="H63" s="725">
        <v>-20</v>
      </c>
    </row>
    <row r="64" spans="1:8" s="723" customFormat="1" ht="12.75" customHeight="1" x14ac:dyDescent="0.2">
      <c r="A64" s="803" t="s">
        <v>977</v>
      </c>
      <c r="B64" s="803"/>
      <c r="C64" s="722">
        <v>2240</v>
      </c>
      <c r="D64" s="722">
        <v>2090</v>
      </c>
      <c r="E64" s="722">
        <v>2180</v>
      </c>
      <c r="F64" s="722">
        <v>2030</v>
      </c>
      <c r="G64" s="725">
        <v>60</v>
      </c>
      <c r="H64" s="725">
        <v>60</v>
      </c>
    </row>
    <row r="65" spans="1:8" s="723" customFormat="1" ht="12.75" customHeight="1" x14ac:dyDescent="0.2">
      <c r="A65" s="803" t="s">
        <v>50</v>
      </c>
      <c r="B65" s="803"/>
      <c r="C65" s="722">
        <v>570</v>
      </c>
      <c r="D65" s="722">
        <v>540</v>
      </c>
      <c r="E65" s="722">
        <v>570</v>
      </c>
      <c r="F65" s="722">
        <v>540</v>
      </c>
      <c r="G65" s="725" t="s">
        <v>8</v>
      </c>
      <c r="H65" s="725" t="s">
        <v>8</v>
      </c>
    </row>
    <row r="66" spans="1:8" s="723" customFormat="1" ht="12.75" customHeight="1" x14ac:dyDescent="0.2">
      <c r="A66" s="803" t="s">
        <v>978</v>
      </c>
      <c r="B66" s="803"/>
      <c r="C66" s="722">
        <v>840</v>
      </c>
      <c r="D66" s="722">
        <v>780</v>
      </c>
      <c r="E66" s="722">
        <v>820</v>
      </c>
      <c r="F66" s="722">
        <v>760</v>
      </c>
      <c r="G66" s="725">
        <v>20</v>
      </c>
      <c r="H66" s="725">
        <v>10</v>
      </c>
    </row>
    <row r="67" spans="1:8" s="723" customFormat="1" ht="12.75" customHeight="1" x14ac:dyDescent="0.2">
      <c r="A67" s="803" t="s">
        <v>135</v>
      </c>
      <c r="B67" s="803"/>
      <c r="C67" s="722">
        <v>200</v>
      </c>
      <c r="D67" s="722">
        <v>190</v>
      </c>
      <c r="E67" s="722">
        <v>200</v>
      </c>
      <c r="F67" s="722">
        <v>190</v>
      </c>
      <c r="G67" s="725" t="s">
        <v>8</v>
      </c>
      <c r="H67" s="725" t="s">
        <v>8</v>
      </c>
    </row>
    <row r="68" spans="1:8" s="723" customFormat="1" ht="12.75" customHeight="1" x14ac:dyDescent="0.2">
      <c r="A68" s="803" t="s">
        <v>52</v>
      </c>
      <c r="B68" s="803"/>
      <c r="C68" s="722">
        <v>2220</v>
      </c>
      <c r="D68" s="722">
        <v>2040</v>
      </c>
      <c r="E68" s="722">
        <v>2240</v>
      </c>
      <c r="F68" s="722">
        <v>2070</v>
      </c>
      <c r="G68" s="725">
        <v>-20</v>
      </c>
      <c r="H68" s="725">
        <v>-20</v>
      </c>
    </row>
    <row r="69" spans="1:8" s="723" customFormat="1" ht="12.75" customHeight="1" x14ac:dyDescent="0.2">
      <c r="A69" s="803" t="s">
        <v>55</v>
      </c>
      <c r="B69" s="803"/>
      <c r="C69" s="722">
        <v>160</v>
      </c>
      <c r="D69" s="722">
        <v>150</v>
      </c>
      <c r="E69" s="722">
        <v>160</v>
      </c>
      <c r="F69" s="722">
        <v>160</v>
      </c>
      <c r="G69" s="725">
        <v>0</v>
      </c>
      <c r="H69" s="725" t="s">
        <v>8</v>
      </c>
    </row>
    <row r="70" spans="1:8" s="723" customFormat="1" ht="12.75" customHeight="1" x14ac:dyDescent="0.2">
      <c r="A70" s="803"/>
      <c r="B70" s="803"/>
      <c r="C70" s="722"/>
      <c r="D70" s="722"/>
      <c r="E70" s="722"/>
      <c r="F70" s="722"/>
      <c r="G70" s="725"/>
      <c r="H70" s="725"/>
    </row>
    <row r="71" spans="1:8" s="723" customFormat="1" ht="12.75" customHeight="1" x14ac:dyDescent="0.2">
      <c r="A71" s="806" t="s">
        <v>111</v>
      </c>
      <c r="B71" s="806"/>
      <c r="C71" s="722"/>
      <c r="D71" s="722"/>
      <c r="E71" s="722"/>
      <c r="F71" s="722"/>
      <c r="G71" s="725"/>
      <c r="H71" s="725"/>
    </row>
    <row r="72" spans="1:8" s="723" customFormat="1" ht="12.75" customHeight="1" x14ac:dyDescent="0.2">
      <c r="A72" s="803" t="s">
        <v>111</v>
      </c>
      <c r="B72" s="803"/>
      <c r="C72" s="722">
        <v>110</v>
      </c>
      <c r="D72" s="722">
        <v>100</v>
      </c>
      <c r="E72" s="722">
        <v>110</v>
      </c>
      <c r="F72" s="722">
        <v>100</v>
      </c>
      <c r="G72" s="725">
        <v>0</v>
      </c>
      <c r="H72" s="725" t="s">
        <v>8</v>
      </c>
    </row>
    <row r="73" spans="1:8" s="723" customFormat="1" ht="12.75" customHeight="1" x14ac:dyDescent="0.2">
      <c r="A73" s="803"/>
      <c r="B73" s="803"/>
      <c r="C73" s="722"/>
      <c r="D73" s="722"/>
      <c r="E73" s="722"/>
      <c r="F73" s="722"/>
      <c r="G73" s="725"/>
      <c r="H73" s="725"/>
    </row>
    <row r="74" spans="1:8" s="723" customFormat="1" ht="12.75" customHeight="1" x14ac:dyDescent="0.2">
      <c r="A74" s="806" t="s">
        <v>56</v>
      </c>
      <c r="B74" s="806"/>
      <c r="C74" s="722"/>
      <c r="D74" s="722"/>
      <c r="E74" s="722"/>
      <c r="F74" s="722"/>
      <c r="G74" s="725"/>
      <c r="H74" s="725"/>
    </row>
    <row r="75" spans="1:8" s="723" customFormat="1" ht="12.75" customHeight="1" x14ac:dyDescent="0.2">
      <c r="A75" s="803" t="s">
        <v>57</v>
      </c>
      <c r="B75" s="803"/>
      <c r="C75" s="722">
        <v>220</v>
      </c>
      <c r="D75" s="722">
        <v>220</v>
      </c>
      <c r="E75" s="722">
        <v>200</v>
      </c>
      <c r="F75" s="722">
        <v>190</v>
      </c>
      <c r="G75" s="725">
        <v>30</v>
      </c>
      <c r="H75" s="725">
        <v>30</v>
      </c>
    </row>
    <row r="76" spans="1:8" s="723" customFormat="1" ht="12.75" customHeight="1" x14ac:dyDescent="0.2">
      <c r="A76" s="803"/>
      <c r="B76" s="803"/>
      <c r="C76" s="722"/>
      <c r="D76" s="722"/>
      <c r="E76" s="722"/>
      <c r="F76" s="722"/>
      <c r="G76" s="725"/>
      <c r="H76" s="725"/>
    </row>
    <row r="77" spans="1:8" s="723" customFormat="1" ht="12.75" customHeight="1" x14ac:dyDescent="0.2">
      <c r="A77" s="806" t="s">
        <v>63</v>
      </c>
      <c r="B77" s="806"/>
      <c r="C77" s="722"/>
      <c r="D77" s="722"/>
      <c r="E77" s="722"/>
      <c r="F77" s="722"/>
      <c r="G77" s="725"/>
      <c r="H77" s="725"/>
    </row>
    <row r="78" spans="1:8" s="723" customFormat="1" ht="12.75" customHeight="1" x14ac:dyDescent="0.2">
      <c r="A78" s="803" t="s">
        <v>63</v>
      </c>
      <c r="B78" s="803"/>
      <c r="C78" s="722">
        <v>1290</v>
      </c>
      <c r="D78" s="722">
        <v>1260</v>
      </c>
      <c r="E78" s="722">
        <v>1300</v>
      </c>
      <c r="F78" s="722">
        <v>1270</v>
      </c>
      <c r="G78" s="725">
        <v>-10</v>
      </c>
      <c r="H78" s="725">
        <v>-10</v>
      </c>
    </row>
    <row r="79" spans="1:8" s="723" customFormat="1" ht="12.75" customHeight="1" x14ac:dyDescent="0.2">
      <c r="A79" s="803"/>
      <c r="B79" s="803"/>
      <c r="C79" s="722"/>
      <c r="D79" s="722"/>
      <c r="E79" s="722"/>
      <c r="F79" s="722"/>
      <c r="G79" s="725"/>
      <c r="H79" s="725"/>
    </row>
    <row r="80" spans="1:8" s="723" customFormat="1" ht="12.75" customHeight="1" x14ac:dyDescent="0.2">
      <c r="A80" s="806" t="s">
        <v>58</v>
      </c>
      <c r="B80" s="806"/>
      <c r="C80" s="722"/>
      <c r="D80" s="722"/>
      <c r="E80" s="722"/>
      <c r="F80" s="722"/>
      <c r="G80" s="725"/>
      <c r="H80" s="725"/>
    </row>
    <row r="81" spans="1:8" s="723" customFormat="1" ht="12.75" customHeight="1" x14ac:dyDescent="0.2">
      <c r="A81" s="803" t="s">
        <v>814</v>
      </c>
      <c r="B81" s="803"/>
      <c r="C81" s="722">
        <v>4770</v>
      </c>
      <c r="D81" s="722">
        <v>4700</v>
      </c>
      <c r="E81" s="722">
        <v>4750</v>
      </c>
      <c r="F81" s="722">
        <v>4690</v>
      </c>
      <c r="G81" s="725">
        <v>20</v>
      </c>
      <c r="H81" s="725">
        <v>20</v>
      </c>
    </row>
    <row r="82" spans="1:8" s="723" customFormat="1" ht="12.75" customHeight="1" x14ac:dyDescent="0.2">
      <c r="A82" s="803" t="s">
        <v>885</v>
      </c>
      <c r="B82" s="803"/>
      <c r="C82" s="722">
        <v>950</v>
      </c>
      <c r="D82" s="722">
        <v>920</v>
      </c>
      <c r="E82" s="722">
        <v>920</v>
      </c>
      <c r="F82" s="722">
        <v>900</v>
      </c>
      <c r="G82" s="725">
        <v>20</v>
      </c>
      <c r="H82" s="725">
        <v>20</v>
      </c>
    </row>
    <row r="83" spans="1:8" s="723" customFormat="1" ht="12.75" customHeight="1" x14ac:dyDescent="0.2">
      <c r="A83" s="803" t="s">
        <v>60</v>
      </c>
      <c r="B83" s="803"/>
      <c r="C83" s="722">
        <v>80</v>
      </c>
      <c r="D83" s="722">
        <v>80</v>
      </c>
      <c r="E83" s="722">
        <v>80</v>
      </c>
      <c r="F83" s="722">
        <v>80</v>
      </c>
      <c r="G83" s="725" t="s">
        <v>8</v>
      </c>
      <c r="H83" s="725" t="s">
        <v>8</v>
      </c>
    </row>
    <row r="84" spans="1:8" s="723" customFormat="1" ht="12.75" customHeight="1" x14ac:dyDescent="0.2">
      <c r="A84" s="803"/>
      <c r="B84" s="803"/>
      <c r="C84" s="722"/>
      <c r="D84" s="722"/>
      <c r="E84" s="722"/>
      <c r="F84" s="722"/>
      <c r="G84" s="725"/>
      <c r="H84" s="725"/>
    </row>
    <row r="85" spans="1:8" s="723" customFormat="1" ht="12.75" customHeight="1" x14ac:dyDescent="0.2">
      <c r="A85" s="806" t="s">
        <v>61</v>
      </c>
      <c r="B85" s="806"/>
      <c r="C85" s="722"/>
      <c r="D85" s="722"/>
      <c r="E85" s="722"/>
      <c r="F85" s="722"/>
      <c r="G85" s="725"/>
      <c r="H85" s="725"/>
    </row>
    <row r="86" spans="1:8" s="723" customFormat="1" ht="12.75" customHeight="1" x14ac:dyDescent="0.2">
      <c r="A86" s="803" t="s">
        <v>816</v>
      </c>
      <c r="B86" s="803"/>
      <c r="C86" s="722">
        <v>1910</v>
      </c>
      <c r="D86" s="722">
        <v>1840</v>
      </c>
      <c r="E86" s="722">
        <v>1930</v>
      </c>
      <c r="F86" s="722">
        <v>1850</v>
      </c>
      <c r="G86" s="725">
        <v>-20</v>
      </c>
      <c r="H86" s="725">
        <v>-20</v>
      </c>
    </row>
    <row r="87" spans="1:8" s="723" customFormat="1" ht="12.75" customHeight="1" x14ac:dyDescent="0.2">
      <c r="A87" s="803" t="s">
        <v>362</v>
      </c>
      <c r="B87" s="803"/>
      <c r="C87" s="722">
        <v>1280</v>
      </c>
      <c r="D87" s="722">
        <v>1180</v>
      </c>
      <c r="E87" s="722">
        <v>1240</v>
      </c>
      <c r="F87" s="722">
        <v>1180</v>
      </c>
      <c r="G87" s="725">
        <v>40</v>
      </c>
      <c r="H87" s="725">
        <v>-10</v>
      </c>
    </row>
    <row r="88" spans="1:8" s="723" customFormat="1" ht="12.75" customHeight="1" x14ac:dyDescent="0.2">
      <c r="A88" s="716" t="s">
        <v>940</v>
      </c>
      <c r="B88" s="716"/>
      <c r="C88" s="722">
        <v>5340</v>
      </c>
      <c r="D88" s="722">
        <v>4970</v>
      </c>
      <c r="E88" s="722">
        <v>5170</v>
      </c>
      <c r="F88" s="722">
        <v>4820</v>
      </c>
      <c r="G88" s="725">
        <v>170</v>
      </c>
      <c r="H88" s="725">
        <v>150</v>
      </c>
    </row>
    <row r="89" spans="1:8" s="723" customFormat="1" ht="12.75" customHeight="1" x14ac:dyDescent="0.2">
      <c r="A89" s="803"/>
      <c r="B89" s="803"/>
      <c r="C89" s="722"/>
      <c r="D89" s="722"/>
      <c r="E89" s="722"/>
      <c r="F89" s="722"/>
      <c r="G89" s="725"/>
      <c r="H89" s="725"/>
    </row>
    <row r="90" spans="1:8" s="723" customFormat="1" ht="12.75" customHeight="1" x14ac:dyDescent="0.2">
      <c r="A90" s="806" t="s">
        <v>23</v>
      </c>
      <c r="B90" s="806"/>
      <c r="C90" s="722"/>
      <c r="D90" s="722"/>
      <c r="E90" s="722"/>
      <c r="F90" s="722"/>
      <c r="G90" s="725"/>
      <c r="H90" s="725"/>
    </row>
    <row r="91" spans="1:8" s="723" customFormat="1" ht="12.75" customHeight="1" x14ac:dyDescent="0.2">
      <c r="A91" s="803" t="s">
        <v>817</v>
      </c>
      <c r="B91" s="803"/>
      <c r="C91" s="722">
        <v>70520</v>
      </c>
      <c r="D91" s="722">
        <v>62440</v>
      </c>
      <c r="E91" s="722">
        <v>71200</v>
      </c>
      <c r="F91" s="722">
        <v>63020</v>
      </c>
      <c r="G91" s="725">
        <v>-690</v>
      </c>
      <c r="H91" s="725">
        <v>-580</v>
      </c>
    </row>
    <row r="92" spans="1:8" s="723" customFormat="1" ht="12.75" customHeight="1" x14ac:dyDescent="0.2">
      <c r="A92" s="803" t="s">
        <v>24</v>
      </c>
      <c r="B92" s="803"/>
      <c r="C92" s="722">
        <v>3810</v>
      </c>
      <c r="D92" s="722">
        <v>3520</v>
      </c>
      <c r="E92" s="722">
        <v>3840</v>
      </c>
      <c r="F92" s="722">
        <v>3550</v>
      </c>
      <c r="G92" s="725">
        <v>-30</v>
      </c>
      <c r="H92" s="725">
        <v>-30</v>
      </c>
    </row>
    <row r="93" spans="1:8" s="723" customFormat="1" ht="12.75" customHeight="1" x14ac:dyDescent="0.2">
      <c r="A93" s="803"/>
      <c r="B93" s="803"/>
      <c r="C93" s="722"/>
      <c r="D93" s="722"/>
      <c r="E93" s="722"/>
      <c r="F93" s="722"/>
      <c r="G93" s="725"/>
      <c r="H93" s="725"/>
    </row>
    <row r="94" spans="1:8" s="723" customFormat="1" ht="12.75" customHeight="1" x14ac:dyDescent="0.2">
      <c r="A94" s="806" t="s">
        <v>22</v>
      </c>
      <c r="B94" s="806"/>
      <c r="C94" s="722"/>
      <c r="D94" s="722"/>
      <c r="E94" s="722"/>
      <c r="F94" s="722"/>
      <c r="G94" s="725"/>
      <c r="H94" s="725"/>
    </row>
    <row r="95" spans="1:8" s="723" customFormat="1" ht="12.75" customHeight="1" x14ac:dyDescent="0.2">
      <c r="A95" s="803" t="s">
        <v>818</v>
      </c>
      <c r="B95" s="803"/>
      <c r="C95" s="722">
        <v>1130</v>
      </c>
      <c r="D95" s="722">
        <v>1090</v>
      </c>
      <c r="E95" s="722">
        <v>1140</v>
      </c>
      <c r="F95" s="722">
        <v>1110</v>
      </c>
      <c r="G95" s="725">
        <v>-20</v>
      </c>
      <c r="H95" s="725">
        <v>-20</v>
      </c>
    </row>
    <row r="96" spans="1:8" s="723" customFormat="1" ht="12.75" customHeight="1" x14ac:dyDescent="0.2">
      <c r="A96" s="716" t="s">
        <v>581</v>
      </c>
      <c r="B96" s="716"/>
      <c r="C96" s="722">
        <v>20</v>
      </c>
      <c r="D96" s="722">
        <v>20</v>
      </c>
      <c r="E96" s="722">
        <v>20</v>
      </c>
      <c r="F96" s="722">
        <v>20</v>
      </c>
      <c r="G96" s="725">
        <v>0</v>
      </c>
      <c r="H96" s="725" t="s">
        <v>8</v>
      </c>
    </row>
    <row r="97" spans="1:8" s="723" customFormat="1" ht="12.75" customHeight="1" x14ac:dyDescent="0.2">
      <c r="A97" s="804"/>
      <c r="B97" s="804"/>
      <c r="C97" s="722"/>
      <c r="D97" s="722"/>
      <c r="E97" s="722"/>
      <c r="F97" s="722"/>
      <c r="G97" s="725"/>
      <c r="H97" s="725"/>
    </row>
    <row r="98" spans="1:8" s="723" customFormat="1" ht="12.75" customHeight="1" x14ac:dyDescent="0.2">
      <c r="A98" s="802" t="s">
        <v>412</v>
      </c>
      <c r="B98" s="802"/>
      <c r="C98" s="722"/>
      <c r="D98" s="722"/>
      <c r="E98" s="722"/>
      <c r="F98" s="722"/>
      <c r="G98" s="725"/>
      <c r="H98" s="725"/>
    </row>
    <row r="99" spans="1:8" s="723" customFormat="1" ht="24.75" customHeight="1" x14ac:dyDescent="0.2">
      <c r="A99" s="803" t="s">
        <v>26</v>
      </c>
      <c r="B99" s="803"/>
      <c r="C99" s="722">
        <v>110</v>
      </c>
      <c r="D99" s="722">
        <v>100</v>
      </c>
      <c r="E99" s="722">
        <v>110</v>
      </c>
      <c r="F99" s="722">
        <v>100</v>
      </c>
      <c r="G99" s="725" t="s">
        <v>8</v>
      </c>
      <c r="H99" s="725" t="s">
        <v>8</v>
      </c>
    </row>
    <row r="100" spans="1:8" s="723" customFormat="1" ht="25.5" customHeight="1" x14ac:dyDescent="0.2">
      <c r="A100" s="803" t="s">
        <v>27</v>
      </c>
      <c r="B100" s="803"/>
      <c r="C100" s="722">
        <v>160</v>
      </c>
      <c r="D100" s="722">
        <v>150</v>
      </c>
      <c r="E100" s="722">
        <v>150</v>
      </c>
      <c r="F100" s="722">
        <v>150</v>
      </c>
      <c r="G100" s="725" t="s">
        <v>8</v>
      </c>
      <c r="H100" s="725" t="s">
        <v>8</v>
      </c>
    </row>
    <row r="101" spans="1:8" s="723" customFormat="1" ht="12.75" customHeight="1" x14ac:dyDescent="0.2">
      <c r="A101" s="803" t="s">
        <v>28</v>
      </c>
      <c r="B101" s="803"/>
      <c r="C101" s="722">
        <v>200</v>
      </c>
      <c r="D101" s="722">
        <v>200</v>
      </c>
      <c r="E101" s="722">
        <v>180</v>
      </c>
      <c r="F101" s="722">
        <v>180</v>
      </c>
      <c r="G101" s="725">
        <v>20</v>
      </c>
      <c r="H101" s="725">
        <v>20</v>
      </c>
    </row>
    <row r="102" spans="1:8" s="723" customFormat="1" ht="12.75" customHeight="1" x14ac:dyDescent="0.2">
      <c r="A102" s="804"/>
      <c r="B102" s="804"/>
      <c r="C102" s="722"/>
      <c r="D102" s="722"/>
      <c r="E102" s="722"/>
      <c r="F102" s="722"/>
      <c r="G102" s="725"/>
      <c r="H102" s="725"/>
    </row>
    <row r="103" spans="1:8" s="723" customFormat="1" ht="12.75" customHeight="1" x14ac:dyDescent="0.2">
      <c r="A103" s="802" t="s">
        <v>67</v>
      </c>
      <c r="B103" s="802"/>
      <c r="C103" s="722"/>
      <c r="D103" s="722"/>
      <c r="E103" s="722"/>
      <c r="F103" s="722"/>
      <c r="G103" s="725"/>
      <c r="H103" s="725"/>
    </row>
    <row r="104" spans="1:8" s="723" customFormat="1" ht="12.75" customHeight="1" x14ac:dyDescent="0.2">
      <c r="A104" s="803" t="s">
        <v>956</v>
      </c>
      <c r="B104" s="803"/>
      <c r="C104" s="722">
        <v>23320</v>
      </c>
      <c r="D104" s="722">
        <v>22080</v>
      </c>
      <c r="E104" s="722">
        <v>23280</v>
      </c>
      <c r="F104" s="722">
        <v>22050</v>
      </c>
      <c r="G104" s="725">
        <v>40</v>
      </c>
      <c r="H104" s="725">
        <v>40</v>
      </c>
    </row>
    <row r="105" spans="1:8" s="723" customFormat="1" ht="12.75" customHeight="1" x14ac:dyDescent="0.2">
      <c r="A105" s="803" t="s">
        <v>70</v>
      </c>
      <c r="B105" s="803"/>
      <c r="C105" s="722">
        <v>3580</v>
      </c>
      <c r="D105" s="722">
        <v>3220</v>
      </c>
      <c r="E105" s="722">
        <v>3600</v>
      </c>
      <c r="F105" s="722">
        <v>3230</v>
      </c>
      <c r="G105" s="725">
        <v>-20</v>
      </c>
      <c r="H105" s="725" t="s">
        <v>8</v>
      </c>
    </row>
    <row r="106" spans="1:8" s="723" customFormat="1" ht="12.75" customHeight="1" x14ac:dyDescent="0.2">
      <c r="A106" s="803" t="s">
        <v>414</v>
      </c>
      <c r="B106" s="803"/>
      <c r="C106" s="722">
        <v>30</v>
      </c>
      <c r="D106" s="722">
        <v>30</v>
      </c>
      <c r="E106" s="722">
        <v>40</v>
      </c>
      <c r="F106" s="722">
        <v>40</v>
      </c>
      <c r="G106" s="725">
        <v>-20</v>
      </c>
      <c r="H106" s="725">
        <v>-20</v>
      </c>
    </row>
    <row r="107" spans="1:8" s="723" customFormat="1" ht="12.75" customHeight="1" x14ac:dyDescent="0.2">
      <c r="A107" s="804"/>
      <c r="B107" s="804"/>
      <c r="C107" s="722"/>
      <c r="D107" s="722"/>
      <c r="E107" s="722"/>
      <c r="F107" s="722"/>
      <c r="G107" s="725"/>
      <c r="H107" s="725"/>
    </row>
    <row r="108" spans="1:8" s="723" customFormat="1" ht="12.75" customHeight="1" x14ac:dyDescent="0.2">
      <c r="A108" s="802" t="s">
        <v>80</v>
      </c>
      <c r="B108" s="802"/>
      <c r="C108" s="722"/>
      <c r="D108" s="722"/>
      <c r="E108" s="722"/>
      <c r="F108" s="722"/>
      <c r="G108" s="725"/>
      <c r="H108" s="725"/>
    </row>
    <row r="109" spans="1:8" s="723" customFormat="1" ht="12.75" customHeight="1" x14ac:dyDescent="0.2">
      <c r="A109" s="803" t="s">
        <v>81</v>
      </c>
      <c r="B109" s="803"/>
      <c r="C109" s="722">
        <v>1870</v>
      </c>
      <c r="D109" s="722">
        <v>1820</v>
      </c>
      <c r="E109" s="722">
        <v>1870</v>
      </c>
      <c r="F109" s="722">
        <v>1830</v>
      </c>
      <c r="G109" s="725">
        <v>-10</v>
      </c>
      <c r="H109" s="725">
        <v>-10</v>
      </c>
    </row>
    <row r="110" spans="1:8" s="723" customFormat="1" ht="12.75" customHeight="1" x14ac:dyDescent="0.2">
      <c r="A110" s="804"/>
      <c r="B110" s="804"/>
      <c r="C110" s="722"/>
      <c r="D110" s="722"/>
      <c r="E110" s="722"/>
      <c r="F110" s="722"/>
      <c r="G110" s="725"/>
      <c r="H110" s="725"/>
    </row>
    <row r="111" spans="1:8" s="723" customFormat="1" ht="12.75" customHeight="1" x14ac:dyDescent="0.2">
      <c r="A111" s="802" t="s">
        <v>71</v>
      </c>
      <c r="B111" s="802"/>
      <c r="C111" s="722"/>
      <c r="D111" s="722"/>
      <c r="E111" s="722"/>
      <c r="F111" s="722"/>
      <c r="G111" s="725"/>
      <c r="H111" s="725"/>
    </row>
    <row r="112" spans="1:8" s="723" customFormat="1" ht="12.75" customHeight="1" x14ac:dyDescent="0.2">
      <c r="A112" s="803" t="s">
        <v>888</v>
      </c>
      <c r="B112" s="803"/>
      <c r="C112" s="722">
        <v>4230</v>
      </c>
      <c r="D112" s="722">
        <v>4080</v>
      </c>
      <c r="E112" s="722">
        <v>4320</v>
      </c>
      <c r="F112" s="722">
        <v>4160</v>
      </c>
      <c r="G112" s="725">
        <v>-90</v>
      </c>
      <c r="H112" s="725">
        <v>-90</v>
      </c>
    </row>
    <row r="113" spans="1:8" s="723" customFormat="1" ht="12.75" customHeight="1" x14ac:dyDescent="0.2">
      <c r="A113" s="803" t="s">
        <v>580</v>
      </c>
      <c r="B113" s="803"/>
      <c r="C113" s="722">
        <v>18980</v>
      </c>
      <c r="D113" s="722">
        <v>16940</v>
      </c>
      <c r="E113" s="722">
        <v>19020</v>
      </c>
      <c r="F113" s="722">
        <v>16980</v>
      </c>
      <c r="G113" s="725">
        <v>-40</v>
      </c>
      <c r="H113" s="725">
        <v>-40</v>
      </c>
    </row>
    <row r="114" spans="1:8" s="723" customFormat="1" ht="24" customHeight="1" x14ac:dyDescent="0.2">
      <c r="A114" s="803" t="s">
        <v>74</v>
      </c>
      <c r="B114" s="803"/>
      <c r="C114" s="722">
        <v>630</v>
      </c>
      <c r="D114" s="722">
        <v>600</v>
      </c>
      <c r="E114" s="722">
        <v>620</v>
      </c>
      <c r="F114" s="722">
        <v>590</v>
      </c>
      <c r="G114" s="725">
        <v>20</v>
      </c>
      <c r="H114" s="725">
        <v>20</v>
      </c>
    </row>
    <row r="115" spans="1:8" s="723" customFormat="1" ht="12.75" customHeight="1" x14ac:dyDescent="0.2">
      <c r="A115" s="803" t="s">
        <v>78</v>
      </c>
      <c r="B115" s="803"/>
      <c r="C115" s="722">
        <v>38100</v>
      </c>
      <c r="D115" s="722">
        <v>36460</v>
      </c>
      <c r="E115" s="722">
        <v>40350</v>
      </c>
      <c r="F115" s="722">
        <v>38580</v>
      </c>
      <c r="G115" s="725">
        <v>-2250</v>
      </c>
      <c r="H115" s="725">
        <v>-2120</v>
      </c>
    </row>
    <row r="116" spans="1:8" s="723" customFormat="1" ht="12.75" customHeight="1" x14ac:dyDescent="0.2">
      <c r="A116" s="803" t="s">
        <v>389</v>
      </c>
      <c r="B116" s="803"/>
      <c r="C116" s="722">
        <v>580</v>
      </c>
      <c r="D116" s="722">
        <v>550</v>
      </c>
      <c r="E116" s="722">
        <v>570</v>
      </c>
      <c r="F116" s="722">
        <v>540</v>
      </c>
      <c r="G116" s="725">
        <v>10</v>
      </c>
      <c r="H116" s="725">
        <v>10</v>
      </c>
    </row>
    <row r="117" spans="1:8" s="723" customFormat="1" ht="12.75" customHeight="1" x14ac:dyDescent="0.2">
      <c r="A117" s="803" t="s">
        <v>941</v>
      </c>
      <c r="B117" s="803"/>
      <c r="C117" s="722">
        <v>1490</v>
      </c>
      <c r="D117" s="722">
        <v>1410</v>
      </c>
      <c r="E117" s="722">
        <v>1520</v>
      </c>
      <c r="F117" s="722">
        <v>1450</v>
      </c>
      <c r="G117" s="725">
        <v>-30</v>
      </c>
      <c r="H117" s="725">
        <v>-30</v>
      </c>
    </row>
    <row r="118" spans="1:8" s="723" customFormat="1" ht="12.75" customHeight="1" x14ac:dyDescent="0.2">
      <c r="A118" s="804"/>
      <c r="B118" s="804"/>
      <c r="C118" s="722"/>
      <c r="D118" s="722"/>
      <c r="E118" s="722"/>
      <c r="F118" s="722"/>
      <c r="G118" s="725"/>
      <c r="H118" s="725"/>
    </row>
    <row r="119" spans="1:8" s="723" customFormat="1" ht="12.75" customHeight="1" x14ac:dyDescent="0.2">
      <c r="A119" s="802" t="s">
        <v>82</v>
      </c>
      <c r="B119" s="802"/>
      <c r="C119" s="722"/>
      <c r="D119" s="722"/>
      <c r="E119" s="722"/>
      <c r="F119" s="722"/>
      <c r="G119" s="725"/>
      <c r="H119" s="725"/>
    </row>
    <row r="120" spans="1:8" s="723" customFormat="1" ht="12.75" customHeight="1" x14ac:dyDescent="0.2">
      <c r="A120" s="803" t="s">
        <v>82</v>
      </c>
      <c r="B120" s="803"/>
      <c r="C120" s="722">
        <v>100</v>
      </c>
      <c r="D120" s="722">
        <v>100</v>
      </c>
      <c r="E120" s="722">
        <v>100</v>
      </c>
      <c r="F120" s="722">
        <v>100</v>
      </c>
      <c r="G120" s="725" t="s">
        <v>8</v>
      </c>
      <c r="H120" s="725" t="s">
        <v>8</v>
      </c>
    </row>
    <row r="121" spans="1:8" s="723" customFormat="1" ht="12.75" customHeight="1" x14ac:dyDescent="0.2">
      <c r="A121" s="804"/>
      <c r="B121" s="804"/>
      <c r="C121" s="722"/>
      <c r="D121" s="722"/>
      <c r="E121" s="722"/>
      <c r="F121" s="722"/>
      <c r="G121" s="725"/>
      <c r="H121" s="725"/>
    </row>
    <row r="122" spans="1:8" s="723" customFormat="1" ht="12.75" customHeight="1" x14ac:dyDescent="0.2">
      <c r="A122" s="802" t="s">
        <v>723</v>
      </c>
      <c r="B122" s="802"/>
      <c r="C122" s="722"/>
      <c r="D122" s="722"/>
      <c r="E122" s="722"/>
      <c r="F122" s="722"/>
      <c r="G122" s="725"/>
      <c r="H122" s="725"/>
    </row>
    <row r="123" spans="1:8" s="723" customFormat="1" ht="12.75" customHeight="1" x14ac:dyDescent="0.2">
      <c r="A123" s="803" t="s">
        <v>723</v>
      </c>
      <c r="B123" s="803"/>
      <c r="C123" s="722">
        <v>1250</v>
      </c>
      <c r="D123" s="722">
        <v>1200</v>
      </c>
      <c r="E123" s="722">
        <v>1260</v>
      </c>
      <c r="F123" s="722">
        <v>1210</v>
      </c>
      <c r="G123" s="725">
        <v>-10</v>
      </c>
      <c r="H123" s="725">
        <v>-10</v>
      </c>
    </row>
    <row r="124" spans="1:8" s="723" customFormat="1" ht="12.75" customHeight="1" x14ac:dyDescent="0.2">
      <c r="A124" s="804"/>
      <c r="B124" s="804"/>
      <c r="C124" s="722"/>
      <c r="D124" s="722"/>
      <c r="E124" s="722"/>
      <c r="F124" s="722"/>
      <c r="G124" s="725"/>
      <c r="H124" s="725"/>
    </row>
    <row r="125" spans="1:8" s="723" customFormat="1" ht="12.75" customHeight="1" x14ac:dyDescent="0.2">
      <c r="A125" s="802" t="s">
        <v>296</v>
      </c>
      <c r="B125" s="802"/>
      <c r="C125" s="722"/>
      <c r="D125" s="722"/>
      <c r="E125" s="722"/>
      <c r="F125" s="722"/>
      <c r="G125" s="725"/>
      <c r="H125" s="725"/>
    </row>
    <row r="126" spans="1:8" s="723" customFormat="1" ht="12.75" customHeight="1" x14ac:dyDescent="0.2">
      <c r="A126" s="803" t="s">
        <v>296</v>
      </c>
      <c r="B126" s="803"/>
      <c r="C126" s="722">
        <v>190</v>
      </c>
      <c r="D126" s="722">
        <v>190</v>
      </c>
      <c r="E126" s="722">
        <v>200</v>
      </c>
      <c r="F126" s="722">
        <v>190</v>
      </c>
      <c r="G126" s="725">
        <v>-10</v>
      </c>
      <c r="H126" s="725" t="s">
        <v>8</v>
      </c>
    </row>
    <row r="127" spans="1:8" s="723" customFormat="1" ht="12.75" customHeight="1" x14ac:dyDescent="0.2">
      <c r="A127" s="804"/>
      <c r="B127" s="804"/>
      <c r="C127" s="722"/>
      <c r="D127" s="722"/>
      <c r="E127" s="722"/>
      <c r="F127" s="722"/>
      <c r="G127" s="725"/>
      <c r="H127" s="725"/>
    </row>
    <row r="128" spans="1:8" s="723" customFormat="1" ht="12.75" customHeight="1" x14ac:dyDescent="0.2">
      <c r="A128" s="802" t="s">
        <v>643</v>
      </c>
      <c r="B128" s="802"/>
      <c r="C128" s="722"/>
      <c r="D128" s="722"/>
      <c r="E128" s="722"/>
      <c r="F128" s="722"/>
      <c r="G128" s="725"/>
      <c r="H128" s="725"/>
    </row>
    <row r="129" spans="1:8" s="723" customFormat="1" ht="12.75" customHeight="1" x14ac:dyDescent="0.2">
      <c r="A129" s="803" t="s">
        <v>706</v>
      </c>
      <c r="B129" s="803"/>
      <c r="C129" s="722">
        <v>100</v>
      </c>
      <c r="D129" s="722">
        <v>90</v>
      </c>
      <c r="E129" s="722">
        <v>90</v>
      </c>
      <c r="F129" s="722">
        <v>90</v>
      </c>
      <c r="G129" s="725" t="s">
        <v>8</v>
      </c>
      <c r="H129" s="725">
        <v>10</v>
      </c>
    </row>
    <row r="130" spans="1:8" s="723" customFormat="1" ht="12.75" customHeight="1" x14ac:dyDescent="0.2">
      <c r="A130" s="804"/>
      <c r="B130" s="804"/>
      <c r="C130" s="722"/>
      <c r="D130" s="722"/>
      <c r="E130" s="722"/>
      <c r="F130" s="722"/>
      <c r="G130" s="725"/>
      <c r="H130" s="725"/>
    </row>
    <row r="131" spans="1:8" s="723" customFormat="1" ht="12.75" customHeight="1" x14ac:dyDescent="0.2">
      <c r="A131" s="802" t="s">
        <v>83</v>
      </c>
      <c r="B131" s="802"/>
      <c r="C131" s="722"/>
      <c r="D131" s="722"/>
      <c r="E131" s="722"/>
      <c r="F131" s="722"/>
      <c r="G131" s="725"/>
      <c r="H131" s="725"/>
    </row>
    <row r="132" spans="1:8" s="723" customFormat="1" ht="12.75" customHeight="1" x14ac:dyDescent="0.2">
      <c r="A132" s="803" t="s">
        <v>83</v>
      </c>
      <c r="B132" s="803"/>
      <c r="C132" s="722">
        <v>5620</v>
      </c>
      <c r="D132" s="722">
        <v>5380</v>
      </c>
      <c r="E132" s="722">
        <v>5480</v>
      </c>
      <c r="F132" s="722">
        <v>5390</v>
      </c>
      <c r="G132" s="725">
        <v>140</v>
      </c>
      <c r="H132" s="725" t="s">
        <v>8</v>
      </c>
    </row>
    <row r="133" spans="1:8" s="723" customFormat="1" ht="12.75" customHeight="1" x14ac:dyDescent="0.2">
      <c r="A133" s="804"/>
      <c r="B133" s="804"/>
      <c r="C133" s="722"/>
      <c r="D133" s="722"/>
      <c r="E133" s="722"/>
      <c r="F133" s="722"/>
      <c r="G133" s="725"/>
      <c r="H133" s="725"/>
    </row>
    <row r="134" spans="1:8" s="723" customFormat="1" ht="12.75" customHeight="1" x14ac:dyDescent="0.2">
      <c r="A134" s="802" t="s">
        <v>84</v>
      </c>
      <c r="B134" s="802"/>
      <c r="C134" s="722"/>
      <c r="D134" s="722"/>
      <c r="E134" s="722"/>
      <c r="F134" s="722"/>
      <c r="G134" s="725"/>
      <c r="H134" s="725"/>
    </row>
    <row r="135" spans="1:8" s="723" customFormat="1" ht="12.75" customHeight="1" x14ac:dyDescent="0.2">
      <c r="A135" s="803" t="s">
        <v>979</v>
      </c>
      <c r="B135" s="803"/>
      <c r="C135" s="722">
        <v>1830</v>
      </c>
      <c r="D135" s="722">
        <v>1770</v>
      </c>
      <c r="E135" s="722">
        <v>1810</v>
      </c>
      <c r="F135" s="722">
        <v>1760</v>
      </c>
      <c r="G135" s="725">
        <v>10</v>
      </c>
      <c r="H135" s="725">
        <v>10</v>
      </c>
    </row>
    <row r="136" spans="1:8" s="723" customFormat="1" ht="12.75" customHeight="1" x14ac:dyDescent="0.2">
      <c r="A136" s="803" t="s">
        <v>85</v>
      </c>
      <c r="B136" s="803"/>
      <c r="C136" s="722">
        <v>5800</v>
      </c>
      <c r="D136" s="722">
        <v>5240</v>
      </c>
      <c r="E136" s="722">
        <v>6210</v>
      </c>
      <c r="F136" s="722">
        <v>5620</v>
      </c>
      <c r="G136" s="725">
        <v>-420</v>
      </c>
      <c r="H136" s="725">
        <v>-380</v>
      </c>
    </row>
    <row r="137" spans="1:8" s="723" customFormat="1" ht="12.75" customHeight="1" x14ac:dyDescent="0.2">
      <c r="A137" s="803" t="s">
        <v>86</v>
      </c>
      <c r="B137" s="803"/>
      <c r="C137" s="722">
        <v>2280</v>
      </c>
      <c r="D137" s="722">
        <v>2120</v>
      </c>
      <c r="E137" s="722">
        <v>2310</v>
      </c>
      <c r="F137" s="722">
        <v>2150</v>
      </c>
      <c r="G137" s="725">
        <v>-30</v>
      </c>
      <c r="H137" s="725">
        <v>-20</v>
      </c>
    </row>
    <row r="138" spans="1:8" s="723" customFormat="1" ht="12.75" customHeight="1" x14ac:dyDescent="0.2">
      <c r="A138" s="803" t="s">
        <v>88</v>
      </c>
      <c r="B138" s="803"/>
      <c r="C138" s="722">
        <v>3430</v>
      </c>
      <c r="D138" s="722">
        <v>3320</v>
      </c>
      <c r="E138" s="722">
        <v>3420</v>
      </c>
      <c r="F138" s="722">
        <v>3300</v>
      </c>
      <c r="G138" s="725">
        <v>20</v>
      </c>
      <c r="H138" s="725">
        <v>10</v>
      </c>
    </row>
    <row r="139" spans="1:8" s="723" customFormat="1" ht="12.75" customHeight="1" x14ac:dyDescent="0.2">
      <c r="A139" s="803" t="s">
        <v>89</v>
      </c>
      <c r="B139" s="803"/>
      <c r="C139" s="722">
        <v>1050</v>
      </c>
      <c r="D139" s="722">
        <v>1000</v>
      </c>
      <c r="E139" s="722">
        <v>1060</v>
      </c>
      <c r="F139" s="722">
        <v>1010</v>
      </c>
      <c r="G139" s="725">
        <v>-10</v>
      </c>
      <c r="H139" s="725">
        <v>-10</v>
      </c>
    </row>
    <row r="140" spans="1:8" s="726" customFormat="1" ht="12.75" customHeight="1" x14ac:dyDescent="0.2">
      <c r="A140" s="803" t="s">
        <v>90</v>
      </c>
      <c r="B140" s="803"/>
      <c r="C140" s="722">
        <v>280</v>
      </c>
      <c r="D140" s="722">
        <v>260</v>
      </c>
      <c r="E140" s="722">
        <v>280</v>
      </c>
      <c r="F140" s="722">
        <v>270</v>
      </c>
      <c r="G140" s="725" t="s">
        <v>8</v>
      </c>
      <c r="H140" s="725" t="s">
        <v>8</v>
      </c>
    </row>
    <row r="141" spans="1:8" s="726" customFormat="1" ht="12.75" customHeight="1" x14ac:dyDescent="0.2">
      <c r="A141" s="803" t="s">
        <v>91</v>
      </c>
      <c r="B141" s="803"/>
      <c r="C141" s="722">
        <v>170</v>
      </c>
      <c r="D141" s="722">
        <v>150</v>
      </c>
      <c r="E141" s="722">
        <v>160</v>
      </c>
      <c r="F141" s="722">
        <v>150</v>
      </c>
      <c r="G141" s="725">
        <v>10</v>
      </c>
      <c r="H141" s="725">
        <v>10</v>
      </c>
    </row>
    <row r="142" spans="1:8" s="726" customFormat="1" ht="12.75" customHeight="1" x14ac:dyDescent="0.2">
      <c r="A142" s="803" t="s">
        <v>92</v>
      </c>
      <c r="B142" s="803"/>
      <c r="C142" s="722">
        <v>2290</v>
      </c>
      <c r="D142" s="722">
        <v>2200</v>
      </c>
      <c r="E142" s="722">
        <v>2290</v>
      </c>
      <c r="F142" s="722">
        <v>2200</v>
      </c>
      <c r="G142" s="725" t="s">
        <v>8</v>
      </c>
      <c r="H142" s="725" t="s">
        <v>8</v>
      </c>
    </row>
    <row r="143" spans="1:8" s="726" customFormat="1" ht="12.75" customHeight="1" x14ac:dyDescent="0.2">
      <c r="A143" s="804"/>
      <c r="B143" s="804"/>
      <c r="C143" s="722"/>
      <c r="D143" s="722"/>
      <c r="E143" s="722"/>
      <c r="F143" s="722"/>
      <c r="G143" s="725"/>
      <c r="H143" s="725"/>
    </row>
    <row r="144" spans="1:8" s="726" customFormat="1" ht="12.75" customHeight="1" x14ac:dyDescent="0.2">
      <c r="A144" s="802" t="s">
        <v>146</v>
      </c>
      <c r="B144" s="802"/>
      <c r="C144" s="722"/>
      <c r="D144" s="722"/>
      <c r="E144" s="722"/>
      <c r="F144" s="722"/>
      <c r="G144" s="725"/>
      <c r="H144" s="725"/>
    </row>
    <row r="145" spans="1:10" s="726" customFormat="1" ht="12.75" customHeight="1" x14ac:dyDescent="0.2">
      <c r="A145" s="803" t="s">
        <v>146</v>
      </c>
      <c r="B145" s="803"/>
      <c r="C145" s="722">
        <v>3590</v>
      </c>
      <c r="D145" s="722">
        <v>2930</v>
      </c>
      <c r="E145" s="722">
        <v>3590</v>
      </c>
      <c r="F145" s="722">
        <v>2930</v>
      </c>
      <c r="G145" s="725">
        <v>10</v>
      </c>
      <c r="H145" s="725" t="s">
        <v>8</v>
      </c>
    </row>
    <row r="146" spans="1:10" s="726" customFormat="1" ht="12.75" customHeight="1" x14ac:dyDescent="0.2">
      <c r="A146" s="804"/>
      <c r="B146" s="804"/>
      <c r="C146" s="722"/>
      <c r="D146" s="722"/>
      <c r="E146" s="722"/>
      <c r="F146" s="722"/>
      <c r="G146" s="725"/>
      <c r="H146" s="725"/>
    </row>
    <row r="147" spans="1:10" s="726" customFormat="1" ht="12.75" customHeight="1" x14ac:dyDescent="0.2">
      <c r="A147" s="805" t="s">
        <v>79</v>
      </c>
      <c r="B147" s="805"/>
      <c r="C147" s="722"/>
      <c r="D147" s="722"/>
      <c r="E147" s="722"/>
      <c r="F147" s="722"/>
      <c r="G147" s="725"/>
      <c r="H147" s="725"/>
    </row>
    <row r="148" spans="1:10" s="726" customFormat="1" ht="12.75" customHeight="1" x14ac:dyDescent="0.2">
      <c r="A148" s="803" t="s">
        <v>79</v>
      </c>
      <c r="B148" s="803"/>
      <c r="C148" s="722">
        <v>50</v>
      </c>
      <c r="D148" s="722">
        <v>50</v>
      </c>
      <c r="E148" s="722">
        <v>50</v>
      </c>
      <c r="F148" s="722">
        <v>50</v>
      </c>
      <c r="G148" s="725">
        <v>0</v>
      </c>
      <c r="H148" s="725">
        <v>0</v>
      </c>
    </row>
    <row r="149" spans="1:10" s="726" customFormat="1" ht="12.75" customHeight="1" x14ac:dyDescent="0.2">
      <c r="A149" s="804"/>
      <c r="B149" s="804"/>
      <c r="C149" s="722"/>
      <c r="D149" s="722"/>
      <c r="E149" s="722"/>
      <c r="F149" s="722"/>
      <c r="G149" s="725"/>
      <c r="H149" s="725"/>
    </row>
    <row r="150" spans="1:10" s="726" customFormat="1" ht="12.75" customHeight="1" x14ac:dyDescent="0.2">
      <c r="A150" s="802" t="s">
        <v>77</v>
      </c>
      <c r="B150" s="802"/>
      <c r="C150" s="722"/>
      <c r="D150" s="722"/>
      <c r="E150" s="722"/>
      <c r="F150" s="722"/>
      <c r="G150" s="725"/>
      <c r="H150" s="725"/>
    </row>
    <row r="151" spans="1:10" s="726" customFormat="1" ht="12.75" customHeight="1" x14ac:dyDescent="0.2">
      <c r="A151" s="803" t="s">
        <v>645</v>
      </c>
      <c r="B151" s="803"/>
      <c r="C151" s="722">
        <v>50</v>
      </c>
      <c r="D151" s="722">
        <v>40</v>
      </c>
      <c r="E151" s="722">
        <v>50</v>
      </c>
      <c r="F151" s="722">
        <v>50</v>
      </c>
      <c r="G151" s="725" t="s">
        <v>8</v>
      </c>
      <c r="H151" s="725" t="s">
        <v>8</v>
      </c>
    </row>
    <row r="152" spans="1:10" s="726" customFormat="1" ht="12.75" customHeight="1" x14ac:dyDescent="0.2">
      <c r="A152" s="804"/>
      <c r="B152" s="804"/>
      <c r="C152" s="722"/>
      <c r="D152" s="722"/>
      <c r="E152" s="722"/>
      <c r="F152" s="722"/>
      <c r="G152" s="725"/>
      <c r="H152" s="725"/>
    </row>
    <row r="153" spans="1:10" s="726" customFormat="1" ht="12.75" customHeight="1" x14ac:dyDescent="0.2">
      <c r="A153" s="802" t="s">
        <v>148</v>
      </c>
      <c r="B153" s="802"/>
      <c r="C153" s="722"/>
      <c r="D153" s="722"/>
      <c r="E153" s="722"/>
      <c r="F153" s="722"/>
      <c r="G153" s="725"/>
      <c r="H153" s="725"/>
    </row>
    <row r="154" spans="1:10" s="726" customFormat="1" ht="12.75" customHeight="1" x14ac:dyDescent="0.2">
      <c r="A154" s="803" t="s">
        <v>719</v>
      </c>
      <c r="B154" s="803"/>
      <c r="C154" s="722">
        <v>99340</v>
      </c>
      <c r="D154" s="722">
        <v>87070</v>
      </c>
      <c r="E154" s="722">
        <v>101480</v>
      </c>
      <c r="F154" s="722">
        <v>89120</v>
      </c>
      <c r="G154" s="725">
        <v>-2140</v>
      </c>
      <c r="H154" s="725">
        <v>-2060</v>
      </c>
    </row>
    <row r="155" spans="1:10" s="726" customFormat="1" ht="12.75" customHeight="1" x14ac:dyDescent="0.2">
      <c r="A155" s="803" t="s">
        <v>95</v>
      </c>
      <c r="B155" s="803"/>
      <c r="C155" s="722">
        <v>3320</v>
      </c>
      <c r="D155" s="722">
        <v>3110</v>
      </c>
      <c r="E155" s="722">
        <v>3330</v>
      </c>
      <c r="F155" s="722">
        <v>3110</v>
      </c>
      <c r="G155" s="725">
        <v>-10</v>
      </c>
      <c r="H155" s="725" t="s">
        <v>8</v>
      </c>
    </row>
    <row r="156" spans="1:10" s="726" customFormat="1" ht="12.75" customHeight="1" x14ac:dyDescent="0.2">
      <c r="A156" s="804"/>
      <c r="B156" s="804"/>
      <c r="C156" s="722"/>
      <c r="D156" s="722"/>
      <c r="E156" s="722"/>
      <c r="F156" s="722"/>
      <c r="G156" s="725"/>
      <c r="H156" s="725"/>
    </row>
    <row r="157" spans="1:10" s="726" customFormat="1" ht="12.75" customHeight="1" x14ac:dyDescent="0.2">
      <c r="A157" s="802" t="s">
        <v>153</v>
      </c>
      <c r="B157" s="802"/>
      <c r="C157" s="722"/>
      <c r="D157" s="722"/>
      <c r="E157" s="722"/>
      <c r="F157" s="722"/>
      <c r="G157" s="725"/>
      <c r="H157" s="725"/>
    </row>
    <row r="158" spans="1:10" s="726" customFormat="1" ht="12.75" customHeight="1" x14ac:dyDescent="0.2">
      <c r="A158" s="803" t="s">
        <v>825</v>
      </c>
      <c r="B158" s="803"/>
      <c r="C158" s="722">
        <v>5210</v>
      </c>
      <c r="D158" s="722">
        <v>4990</v>
      </c>
      <c r="E158" s="722">
        <v>5140</v>
      </c>
      <c r="F158" s="722">
        <v>4930</v>
      </c>
      <c r="G158" s="725">
        <v>70</v>
      </c>
      <c r="H158" s="725">
        <v>60</v>
      </c>
      <c r="J158" s="727"/>
    </row>
    <row r="159" spans="1:10" s="726" customFormat="1" ht="12.75" customHeight="1" x14ac:dyDescent="0.2">
      <c r="A159" s="803" t="s">
        <v>709</v>
      </c>
      <c r="B159" s="803"/>
      <c r="C159" s="722">
        <v>140</v>
      </c>
      <c r="D159" s="722">
        <v>130</v>
      </c>
      <c r="E159" s="722">
        <v>140</v>
      </c>
      <c r="F159" s="722">
        <v>130</v>
      </c>
      <c r="G159" s="725">
        <v>0</v>
      </c>
      <c r="H159" s="725">
        <v>0</v>
      </c>
      <c r="J159" s="727"/>
    </row>
    <row r="160" spans="1:10" s="726" customFormat="1" ht="12.75" customHeight="1" x14ac:dyDescent="0.2">
      <c r="A160" s="803" t="s">
        <v>710</v>
      </c>
      <c r="B160" s="803"/>
      <c r="C160" s="722">
        <v>1690</v>
      </c>
      <c r="D160" s="722">
        <v>1580</v>
      </c>
      <c r="E160" s="722">
        <v>1670</v>
      </c>
      <c r="F160" s="722">
        <v>1550</v>
      </c>
      <c r="G160" s="725">
        <v>20</v>
      </c>
      <c r="H160" s="725">
        <v>20</v>
      </c>
      <c r="J160" s="727"/>
    </row>
    <row r="161" spans="1:10" s="726" customFormat="1" ht="12.75" customHeight="1" x14ac:dyDescent="0.2">
      <c r="A161" s="803" t="s">
        <v>108</v>
      </c>
      <c r="B161" s="803"/>
      <c r="C161" s="722">
        <v>220</v>
      </c>
      <c r="D161" s="722">
        <v>210</v>
      </c>
      <c r="E161" s="722">
        <v>220</v>
      </c>
      <c r="F161" s="722">
        <v>210</v>
      </c>
      <c r="G161" s="725">
        <v>-10</v>
      </c>
      <c r="H161" s="725" t="s">
        <v>8</v>
      </c>
      <c r="J161" s="727"/>
    </row>
    <row r="162" spans="1:10" s="726" customFormat="1" ht="12.75" customHeight="1" x14ac:dyDescent="0.2">
      <c r="A162" s="803" t="s">
        <v>650</v>
      </c>
      <c r="B162" s="803"/>
      <c r="C162" s="722">
        <v>260</v>
      </c>
      <c r="D162" s="722">
        <v>250</v>
      </c>
      <c r="E162" s="722">
        <v>260</v>
      </c>
      <c r="F162" s="722">
        <v>250</v>
      </c>
      <c r="G162" s="725" t="s">
        <v>8</v>
      </c>
      <c r="H162" s="725" t="s">
        <v>8</v>
      </c>
      <c r="J162" s="727"/>
    </row>
    <row r="163" spans="1:10" s="726" customFormat="1" ht="12.75" customHeight="1" x14ac:dyDescent="0.2">
      <c r="A163" s="803" t="s">
        <v>98</v>
      </c>
      <c r="B163" s="803"/>
      <c r="C163" s="722">
        <v>990</v>
      </c>
      <c r="D163" s="722">
        <v>930</v>
      </c>
      <c r="E163" s="722">
        <v>1190</v>
      </c>
      <c r="F163" s="722">
        <v>1100</v>
      </c>
      <c r="G163" s="725">
        <v>-190</v>
      </c>
      <c r="H163" s="725">
        <v>-170</v>
      </c>
      <c r="J163" s="727"/>
    </row>
    <row r="164" spans="1:10" s="726" customFormat="1" ht="12.75" customHeight="1" x14ac:dyDescent="0.2">
      <c r="A164" s="803" t="s">
        <v>584</v>
      </c>
      <c r="B164" s="803"/>
      <c r="C164" s="722">
        <v>400</v>
      </c>
      <c r="D164" s="722">
        <v>370</v>
      </c>
      <c r="E164" s="722">
        <v>400</v>
      </c>
      <c r="F164" s="722">
        <v>380</v>
      </c>
      <c r="G164" s="725" t="s">
        <v>8</v>
      </c>
      <c r="H164" s="725" t="s">
        <v>8</v>
      </c>
      <c r="J164" s="727"/>
    </row>
    <row r="165" spans="1:10" s="726" customFormat="1" ht="12.75" customHeight="1" x14ac:dyDescent="0.2">
      <c r="A165" s="803" t="s">
        <v>159</v>
      </c>
      <c r="B165" s="803"/>
      <c r="C165" s="722">
        <v>50</v>
      </c>
      <c r="D165" s="722">
        <v>40</v>
      </c>
      <c r="E165" s="722">
        <v>50</v>
      </c>
      <c r="F165" s="722">
        <v>50</v>
      </c>
      <c r="G165" s="725" t="s">
        <v>8</v>
      </c>
      <c r="H165" s="725">
        <v>-10</v>
      </c>
      <c r="J165" s="727"/>
    </row>
    <row r="166" spans="1:10" s="726" customFormat="1" ht="12.75" customHeight="1" x14ac:dyDescent="0.2">
      <c r="A166" s="803" t="s">
        <v>391</v>
      </c>
      <c r="B166" s="803"/>
      <c r="C166" s="722">
        <v>930</v>
      </c>
      <c r="D166" s="722">
        <v>870</v>
      </c>
      <c r="E166" s="722">
        <v>930</v>
      </c>
      <c r="F166" s="722">
        <v>870</v>
      </c>
      <c r="G166" s="725" t="s">
        <v>8</v>
      </c>
      <c r="H166" s="725">
        <v>10</v>
      </c>
      <c r="J166" s="727"/>
    </row>
    <row r="167" spans="1:10" s="726" customFormat="1" ht="12.75" customHeight="1" x14ac:dyDescent="0.2">
      <c r="A167" s="803" t="s">
        <v>102</v>
      </c>
      <c r="B167" s="803"/>
      <c r="C167" s="722">
        <v>1490</v>
      </c>
      <c r="D167" s="722">
        <v>1360</v>
      </c>
      <c r="E167" s="722">
        <v>1480</v>
      </c>
      <c r="F167" s="722">
        <v>1350</v>
      </c>
      <c r="G167" s="725">
        <v>10</v>
      </c>
      <c r="H167" s="725">
        <v>10</v>
      </c>
      <c r="J167" s="727"/>
    </row>
    <row r="168" spans="1:10" s="726" customFormat="1" ht="12.75" customHeight="1" x14ac:dyDescent="0.2">
      <c r="A168" s="803" t="s">
        <v>107</v>
      </c>
      <c r="B168" s="803"/>
      <c r="C168" s="722">
        <v>50</v>
      </c>
      <c r="D168" s="722">
        <v>50</v>
      </c>
      <c r="E168" s="722">
        <v>50</v>
      </c>
      <c r="F168" s="722">
        <v>50</v>
      </c>
      <c r="G168" s="725" t="s">
        <v>8</v>
      </c>
      <c r="H168" s="725" t="s">
        <v>8</v>
      </c>
      <c r="J168" s="727"/>
    </row>
    <row r="169" spans="1:10" s="726" customFormat="1" ht="12.75" customHeight="1" x14ac:dyDescent="0.2">
      <c r="A169" s="803" t="s">
        <v>158</v>
      </c>
      <c r="B169" s="803"/>
      <c r="C169" s="722">
        <v>4450</v>
      </c>
      <c r="D169" s="722">
        <v>4310</v>
      </c>
      <c r="E169" s="722">
        <v>4410</v>
      </c>
      <c r="F169" s="722">
        <v>4280</v>
      </c>
      <c r="G169" s="725">
        <v>30</v>
      </c>
      <c r="H169" s="725">
        <v>30</v>
      </c>
      <c r="J169" s="727"/>
    </row>
    <row r="170" spans="1:10" s="726" customFormat="1" ht="12.75" customHeight="1" x14ac:dyDescent="0.2">
      <c r="A170" s="803" t="s">
        <v>103</v>
      </c>
      <c r="B170" s="803"/>
      <c r="C170" s="722">
        <v>260</v>
      </c>
      <c r="D170" s="722">
        <v>240</v>
      </c>
      <c r="E170" s="722">
        <v>250</v>
      </c>
      <c r="F170" s="722">
        <v>240</v>
      </c>
      <c r="G170" s="725" t="s">
        <v>8</v>
      </c>
      <c r="H170" s="725" t="s">
        <v>8</v>
      </c>
      <c r="J170" s="727"/>
    </row>
    <row r="171" spans="1:10" s="726" customFormat="1" ht="12.75" customHeight="1" x14ac:dyDescent="0.2">
      <c r="A171" s="803" t="s">
        <v>105</v>
      </c>
      <c r="B171" s="803"/>
      <c r="C171" s="722">
        <v>190</v>
      </c>
      <c r="D171" s="722">
        <v>180</v>
      </c>
      <c r="E171" s="722">
        <v>190</v>
      </c>
      <c r="F171" s="722">
        <v>180</v>
      </c>
      <c r="G171" s="725" t="s">
        <v>8</v>
      </c>
      <c r="H171" s="725" t="s">
        <v>8</v>
      </c>
      <c r="J171" s="727"/>
    </row>
    <row r="172" spans="1:10" s="726" customFormat="1" ht="12.75" customHeight="1" x14ac:dyDescent="0.2">
      <c r="A172" s="803" t="s">
        <v>106</v>
      </c>
      <c r="B172" s="803"/>
      <c r="C172" s="722">
        <v>400</v>
      </c>
      <c r="D172" s="722">
        <v>390</v>
      </c>
      <c r="E172" s="722">
        <v>390</v>
      </c>
      <c r="F172" s="722">
        <v>380</v>
      </c>
      <c r="G172" s="725">
        <v>10</v>
      </c>
      <c r="H172" s="725">
        <v>10</v>
      </c>
      <c r="J172" s="727"/>
    </row>
    <row r="173" spans="1:10" s="726" customFormat="1" ht="12.75" customHeight="1" x14ac:dyDescent="0.2">
      <c r="A173" s="804"/>
      <c r="B173" s="804"/>
      <c r="C173" s="722"/>
      <c r="D173" s="722"/>
      <c r="E173" s="722"/>
      <c r="F173" s="722"/>
      <c r="G173" s="725"/>
      <c r="H173" s="725"/>
    </row>
    <row r="174" spans="1:10" s="726" customFormat="1" ht="12.75" customHeight="1" x14ac:dyDescent="0.2">
      <c r="A174" s="802" t="s">
        <v>536</v>
      </c>
      <c r="B174" s="802"/>
      <c r="C174" s="722"/>
      <c r="D174" s="722"/>
      <c r="E174" s="722"/>
      <c r="F174" s="722"/>
      <c r="G174" s="725"/>
      <c r="H174" s="725"/>
    </row>
    <row r="175" spans="1:10" s="726" customFormat="1" ht="12.75" customHeight="1" x14ac:dyDescent="0.2">
      <c r="A175" s="803" t="s">
        <v>929</v>
      </c>
      <c r="B175" s="803"/>
      <c r="C175" s="722">
        <v>5670</v>
      </c>
      <c r="D175" s="722">
        <v>5400</v>
      </c>
      <c r="E175" s="722">
        <v>5720</v>
      </c>
      <c r="F175" s="722">
        <v>5430</v>
      </c>
      <c r="G175" s="725">
        <v>-50</v>
      </c>
      <c r="H175" s="725">
        <v>-30</v>
      </c>
    </row>
    <row r="176" spans="1:10" s="726" customFormat="1" ht="12.75" customHeight="1" x14ac:dyDescent="0.2">
      <c r="A176" s="804"/>
      <c r="B176" s="804"/>
      <c r="C176" s="728"/>
      <c r="D176" s="728"/>
      <c r="E176" s="728"/>
      <c r="F176" s="728"/>
      <c r="G176" s="729"/>
      <c r="H176" s="729"/>
    </row>
    <row r="177" spans="1:15" s="494" customFormat="1" ht="12.75" customHeight="1" x14ac:dyDescent="0.2">
      <c r="A177" s="805" t="s">
        <v>162</v>
      </c>
      <c r="B177" s="805"/>
      <c r="C177" s="730">
        <v>441160</v>
      </c>
      <c r="D177" s="730">
        <v>406630</v>
      </c>
      <c r="E177" s="730">
        <v>446810</v>
      </c>
      <c r="F177" s="730">
        <v>411960</v>
      </c>
      <c r="G177" s="731">
        <v>-5650</v>
      </c>
      <c r="H177" s="731">
        <v>-5330</v>
      </c>
    </row>
    <row r="178" spans="1:15" ht="12.75" customHeight="1" x14ac:dyDescent="0.25">
      <c r="A178" s="718"/>
      <c r="B178" s="718"/>
      <c r="C178" s="732"/>
      <c r="D178" s="732"/>
      <c r="E178" s="732"/>
      <c r="F178" s="732"/>
      <c r="G178" s="732"/>
      <c r="H178" s="732"/>
    </row>
    <row r="179" spans="1:15" ht="12.75" customHeight="1" x14ac:dyDescent="0.2">
      <c r="A179" s="733"/>
      <c r="B179" s="733"/>
      <c r="F179" s="513"/>
      <c r="G179" s="513"/>
      <c r="H179" s="514" t="s">
        <v>163</v>
      </c>
    </row>
    <row r="180" spans="1:15" ht="12.75" customHeight="1" x14ac:dyDescent="0.25">
      <c r="A180" s="715"/>
      <c r="B180" s="715"/>
      <c r="C180" s="734"/>
      <c r="D180" s="734"/>
      <c r="E180" s="734"/>
    </row>
    <row r="181" spans="1:15" ht="12.75" customHeight="1" x14ac:dyDescent="0.25">
      <c r="A181" s="490">
        <v>1</v>
      </c>
      <c r="B181" s="797" t="s">
        <v>555</v>
      </c>
      <c r="C181" s="797"/>
      <c r="D181" s="797"/>
      <c r="E181" s="797"/>
      <c r="F181" s="797"/>
      <c r="G181" s="797"/>
      <c r="H181" s="797"/>
    </row>
    <row r="182" spans="1:15" ht="12.75" customHeight="1" x14ac:dyDescent="0.25">
      <c r="A182" s="465">
        <v>2</v>
      </c>
      <c r="B182" s="797" t="s">
        <v>980</v>
      </c>
      <c r="C182" s="797"/>
      <c r="D182" s="797"/>
      <c r="E182" s="797"/>
      <c r="F182" s="797"/>
      <c r="G182" s="797"/>
      <c r="H182" s="797"/>
    </row>
    <row r="183" spans="1:15" ht="12.75" customHeight="1" x14ac:dyDescent="0.25">
      <c r="A183" s="465">
        <v>3</v>
      </c>
      <c r="B183" s="797" t="s">
        <v>981</v>
      </c>
      <c r="C183" s="797"/>
      <c r="D183" s="797"/>
      <c r="E183" s="797"/>
      <c r="F183" s="797"/>
      <c r="G183" s="797"/>
      <c r="H183" s="797"/>
    </row>
    <row r="184" spans="1:15" s="726" customFormat="1" ht="38.85" customHeight="1" x14ac:dyDescent="0.2">
      <c r="A184" s="735">
        <v>4</v>
      </c>
      <c r="B184" s="798" t="s">
        <v>982</v>
      </c>
      <c r="C184" s="798"/>
      <c r="D184" s="798"/>
      <c r="E184" s="798"/>
      <c r="F184" s="798"/>
      <c r="G184" s="798"/>
      <c r="H184" s="798"/>
      <c r="I184" s="736"/>
      <c r="J184" s="737"/>
      <c r="K184" s="737"/>
      <c r="L184" s="737"/>
      <c r="M184" s="737"/>
      <c r="N184" s="729"/>
      <c r="O184" s="729"/>
    </row>
    <row r="185" spans="1:15" s="720" customFormat="1" ht="12.75" customHeight="1" x14ac:dyDescent="0.25">
      <c r="A185" s="738"/>
      <c r="B185" s="738"/>
      <c r="C185" s="738"/>
      <c r="D185" s="738"/>
      <c r="E185" s="738"/>
      <c r="F185" s="738"/>
      <c r="G185" s="738"/>
      <c r="H185" s="739"/>
    </row>
    <row r="186" spans="1:15" ht="12.75" customHeight="1" x14ac:dyDescent="0.25">
      <c r="A186" s="520"/>
      <c r="B186" s="520"/>
      <c r="C186" s="520"/>
      <c r="D186" s="520"/>
      <c r="E186" s="520"/>
      <c r="F186" s="520"/>
      <c r="G186" s="520"/>
    </row>
    <row r="187" spans="1:15" s="520" customFormat="1" ht="12.75" customHeight="1" x14ac:dyDescent="0.25">
      <c r="B187" s="714"/>
      <c r="C187" s="740"/>
      <c r="D187" s="740"/>
      <c r="E187" s="740"/>
      <c r="F187" s="740"/>
      <c r="G187" s="741"/>
      <c r="H187" s="741"/>
    </row>
    <row r="188" spans="1:15" s="520" customFormat="1" ht="12.75" customHeight="1" x14ac:dyDescent="0.25">
      <c r="B188" s="521"/>
      <c r="C188" s="521"/>
      <c r="D188" s="521"/>
      <c r="E188" s="521"/>
      <c r="F188" s="521"/>
      <c r="G188" s="521"/>
      <c r="H188" s="521"/>
    </row>
    <row r="189" spans="1:15" s="520" customFormat="1" ht="12.75" customHeight="1" x14ac:dyDescent="0.25">
      <c r="B189" s="714"/>
      <c r="C189" s="740"/>
      <c r="D189" s="740"/>
      <c r="E189" s="740"/>
      <c r="F189" s="740"/>
      <c r="G189" s="741"/>
      <c r="H189" s="741"/>
    </row>
    <row r="190" spans="1:15" s="520" customFormat="1" ht="12.75" customHeight="1" x14ac:dyDescent="0.25">
      <c r="B190" s="521"/>
      <c r="C190" s="521"/>
      <c r="D190" s="521"/>
      <c r="E190" s="521"/>
      <c r="F190" s="521"/>
      <c r="G190" s="741"/>
      <c r="H190" s="741"/>
    </row>
    <row r="191" spans="1:15" s="520" customFormat="1" ht="12.75" customHeight="1" x14ac:dyDescent="0.25">
      <c r="B191" s="521"/>
      <c r="C191" s="521"/>
      <c r="D191" s="521"/>
      <c r="E191" s="521"/>
      <c r="F191" s="521"/>
      <c r="G191" s="741"/>
      <c r="H191" s="741"/>
    </row>
    <row r="192" spans="1:15" s="520" customFormat="1" ht="12.75" customHeight="1" x14ac:dyDescent="0.25">
      <c r="B192" s="521"/>
      <c r="C192" s="742"/>
      <c r="D192" s="742"/>
      <c r="E192" s="742"/>
      <c r="F192" s="742"/>
      <c r="G192" s="741"/>
      <c r="H192" s="741"/>
    </row>
    <row r="193" spans="2:8" s="520" customFormat="1" ht="12.75" customHeight="1" x14ac:dyDescent="0.25">
      <c r="B193" s="743"/>
      <c r="C193" s="744"/>
      <c r="D193" s="744"/>
      <c r="E193" s="744"/>
      <c r="F193" s="744"/>
      <c r="G193" s="741"/>
      <c r="H193" s="741"/>
    </row>
    <row r="194" spans="2:8" s="520" customFormat="1" ht="12.75" customHeight="1" x14ac:dyDescent="0.25">
      <c r="B194" s="743"/>
      <c r="C194" s="744"/>
      <c r="D194" s="744"/>
      <c r="E194" s="744"/>
      <c r="F194" s="744"/>
      <c r="G194" s="741"/>
      <c r="H194" s="741"/>
    </row>
    <row r="195" spans="2:8" s="520" customFormat="1" ht="12.75" customHeight="1" x14ac:dyDescent="0.25">
      <c r="B195" s="743"/>
      <c r="C195" s="744"/>
      <c r="D195" s="744"/>
      <c r="E195" s="744"/>
      <c r="F195" s="744"/>
      <c r="G195" s="741"/>
      <c r="H195" s="741"/>
    </row>
    <row r="196" spans="2:8" s="520" customFormat="1" ht="12.75" customHeight="1" x14ac:dyDescent="0.25">
      <c r="B196" s="743"/>
      <c r="C196" s="744"/>
      <c r="D196" s="744"/>
      <c r="E196" s="744"/>
      <c r="F196" s="744"/>
      <c r="G196" s="741"/>
      <c r="H196" s="741"/>
    </row>
    <row r="197" spans="2:8" s="520" customFormat="1" ht="12.75" customHeight="1" x14ac:dyDescent="0.25">
      <c r="C197" s="741"/>
      <c r="D197" s="741"/>
      <c r="E197" s="741"/>
      <c r="F197" s="741"/>
      <c r="G197" s="741"/>
      <c r="H197" s="741"/>
    </row>
    <row r="198" spans="2:8" s="520" customFormat="1" ht="12.75" customHeight="1" x14ac:dyDescent="0.25">
      <c r="C198" s="741"/>
      <c r="D198" s="741"/>
      <c r="E198" s="741"/>
      <c r="F198" s="741"/>
      <c r="G198" s="741"/>
      <c r="H198" s="741"/>
    </row>
  </sheetData>
  <mergeCells count="182">
    <mergeCell ref="A4:B4"/>
    <mergeCell ref="A5:B5"/>
    <mergeCell ref="A6:B6"/>
    <mergeCell ref="A7:B7"/>
    <mergeCell ref="A8:B8"/>
    <mergeCell ref="A9:B9"/>
    <mergeCell ref="A1:H1"/>
    <mergeCell ref="K1:N2"/>
    <mergeCell ref="A3:B3"/>
    <mergeCell ref="C3:D3"/>
    <mergeCell ref="E3:F3"/>
    <mergeCell ref="G3:H3"/>
    <mergeCell ref="A16:B16"/>
    <mergeCell ref="A17:B17"/>
    <mergeCell ref="A18:B18"/>
    <mergeCell ref="A19:B19"/>
    <mergeCell ref="A20:B20"/>
    <mergeCell ref="A21:B21"/>
    <mergeCell ref="A10:B10"/>
    <mergeCell ref="A11:B11"/>
    <mergeCell ref="A12:B12"/>
    <mergeCell ref="A13:B13"/>
    <mergeCell ref="A14:B14"/>
    <mergeCell ref="A15:B15"/>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9:B89"/>
    <mergeCell ref="A90:B90"/>
    <mergeCell ref="A91:B91"/>
    <mergeCell ref="A92:B92"/>
    <mergeCell ref="A93:B93"/>
    <mergeCell ref="A94:B94"/>
    <mergeCell ref="A82:B82"/>
    <mergeCell ref="A83:B83"/>
    <mergeCell ref="A84:B84"/>
    <mergeCell ref="A85:B85"/>
    <mergeCell ref="A86:B86"/>
    <mergeCell ref="A87:B87"/>
    <mergeCell ref="A102:B102"/>
    <mergeCell ref="A103:B103"/>
    <mergeCell ref="A104:B104"/>
    <mergeCell ref="A105:B105"/>
    <mergeCell ref="A106:B106"/>
    <mergeCell ref="A107:B107"/>
    <mergeCell ref="A95:B95"/>
    <mergeCell ref="A97:B97"/>
    <mergeCell ref="A98:B98"/>
    <mergeCell ref="A99:B99"/>
    <mergeCell ref="A100:B100"/>
    <mergeCell ref="A101:B101"/>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62:B162"/>
    <mergeCell ref="A163:B163"/>
    <mergeCell ref="A164:B164"/>
    <mergeCell ref="A165:B165"/>
    <mergeCell ref="A166:B166"/>
    <mergeCell ref="A167:B167"/>
    <mergeCell ref="A156:B156"/>
    <mergeCell ref="A157:B157"/>
    <mergeCell ref="A158:B158"/>
    <mergeCell ref="A159:B159"/>
    <mergeCell ref="A160:B160"/>
    <mergeCell ref="A161:B161"/>
    <mergeCell ref="B183:H183"/>
    <mergeCell ref="B184:H184"/>
    <mergeCell ref="A174:B174"/>
    <mergeCell ref="A175:B175"/>
    <mergeCell ref="A176:B176"/>
    <mergeCell ref="A177:B177"/>
    <mergeCell ref="B181:H181"/>
    <mergeCell ref="B182:H182"/>
    <mergeCell ref="A168:B168"/>
    <mergeCell ref="A169:B169"/>
    <mergeCell ref="A170:B170"/>
    <mergeCell ref="A171:B171"/>
    <mergeCell ref="A172:B172"/>
    <mergeCell ref="A173:B1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8</vt:i4>
      </vt:variant>
    </vt:vector>
  </HeadingPairs>
  <TitlesOfParts>
    <vt:vector size="45" baseType="lpstr">
      <vt:lpstr>S.ONS 2013Q3</vt:lpstr>
      <vt:lpstr>NOTES</vt:lpstr>
      <vt:lpstr>ONS COLLATION</vt:lpstr>
      <vt:lpstr>ONS 2013 Q2</vt:lpstr>
      <vt:lpstr>ONS 2013-Q1</vt:lpstr>
      <vt:lpstr>ONS 2012-Q4</vt:lpstr>
      <vt:lpstr>ONS 2013 Q3</vt:lpstr>
      <vt:lpstr>ONS 2013 Q4</vt:lpstr>
      <vt:lpstr>S.ONS 2013Q4</vt:lpstr>
      <vt:lpstr>ONS RECLASSIFICATIONS</vt:lpstr>
      <vt:lpstr>ONS 2009-Q2</vt:lpstr>
      <vt:lpstr>S.ONS 2012-Q2</vt:lpstr>
      <vt:lpstr>ONS 2012-Q2</vt:lpstr>
      <vt:lpstr>S.ONS 2013-Q1</vt:lpstr>
      <vt:lpstr>S.ONS 2013 Q2</vt:lpstr>
      <vt:lpstr>ONS 2012-Q3</vt:lpstr>
      <vt:lpstr>S.ONS 2012-Q3</vt:lpstr>
      <vt:lpstr>ONS 2012-Q1</vt:lpstr>
      <vt:lpstr>ONS 2009-Q4</vt:lpstr>
      <vt:lpstr>ONS 2010-Q2</vt:lpstr>
      <vt:lpstr>ONS 2010-Q3</vt:lpstr>
      <vt:lpstr>ONS 2010-Q4</vt:lpstr>
      <vt:lpstr>ONS 2011-Q1</vt:lpstr>
      <vt:lpstr>ONS 2011-Q2</vt:lpstr>
      <vt:lpstr>ONS 2011-Q3</vt:lpstr>
      <vt:lpstr>S.ONS 2009-Q2</vt:lpstr>
      <vt:lpstr>S.ONS 2009-Q4</vt:lpstr>
      <vt:lpstr>S. ONS Q1-2 2010</vt:lpstr>
      <vt:lpstr>S. ONS Q2-3 2010</vt:lpstr>
      <vt:lpstr>S. ONS Q3-4 2010</vt:lpstr>
      <vt:lpstr>S. ONS Q4 2010-Q1 2011</vt:lpstr>
      <vt:lpstr>S. ONS Q2-1 2011</vt:lpstr>
      <vt:lpstr>S. ONS Q3-2 2011</vt:lpstr>
      <vt:lpstr>S. ONS Q4 2011-Q1 2012</vt:lpstr>
      <vt:lpstr>ONS 2011-Q4</vt:lpstr>
      <vt:lpstr>S. ONS Q4-3 2011</vt:lpstr>
      <vt:lpstr>S.ONS Q3 2012 - Q4 2012</vt:lpstr>
      <vt:lpstr>'ONS 2013 Q3'!Print_Area</vt:lpstr>
      <vt:lpstr>'S. ONS Q1-2 2010'!Print_Area</vt:lpstr>
      <vt:lpstr>'S. ONS Q2-3 2010'!Print_Area</vt:lpstr>
      <vt:lpstr>'S.ONS 2013Q3'!Print_Area</vt:lpstr>
      <vt:lpstr>'ONS 2013 Q2'!Print_Titles</vt:lpstr>
      <vt:lpstr>'ONS 2013 Q3'!Print_Titles</vt:lpstr>
      <vt:lpstr>'S.ONS 2013 Q2'!Print_Titles</vt:lpstr>
      <vt:lpstr>'S.ONS 2013Q3'!Print_Titles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stephenj</dc:creator>
  <cp:lastModifiedBy>Petr Bouchal</cp:lastModifiedBy>
  <cp:lastPrinted>2013-12-17T10:01:02Z</cp:lastPrinted>
  <dcterms:created xsi:type="dcterms:W3CDTF">2011-03-16T09:49:15Z</dcterms:created>
  <dcterms:modified xsi:type="dcterms:W3CDTF">2014-03-20T12:32:10Z</dcterms:modified>
</cp:coreProperties>
</file>